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AD2A4F84-A826-447E-A64B-CE11685D0BA5}" xr6:coauthVersionLast="47" xr6:coauthVersionMax="47" xr10:uidLastSave="{00000000-0000-0000-0000-000000000000}"/>
  <bookViews>
    <workbookView xWindow="-120" yWindow="-120" windowWidth="20730" windowHeight="11160" firstSheet="1" activeTab="1" xr2:uid="{00000000-000D-0000-FFFF-FFFF00000000}"/>
  </bookViews>
  <sheets>
    <sheet name="Intructivo" sheetId="1" state="hidden" r:id="rId1"/>
    <sheet name="Mapa final" sheetId="2" r:id="rId2"/>
    <sheet name="Matriz Calor Residual" sheetId="3" state="hidden" r:id="rId3"/>
    <sheet name="Matriz Calor Inherente"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final'!$A$1:$AO$39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H2c1CkYJzXYmxkLCF5YTWI9hAFuBUQ6kmeYgvS2dpU="/>
    </ext>
  </extLst>
</workbook>
</file>

<file path=xl/calcChain.xml><?xml version="1.0" encoding="utf-8"?>
<calcChain xmlns="http://schemas.openxmlformats.org/spreadsheetml/2006/main">
  <c r="B223" i="7" l="1"/>
  <c r="B222" i="7"/>
  <c r="F221" i="7"/>
  <c r="B221" i="7"/>
  <c r="F220" i="7"/>
  <c r="F219" i="7"/>
  <c r="F218" i="7"/>
  <c r="F217" i="7"/>
  <c r="F216" i="7"/>
  <c r="F215" i="7"/>
  <c r="F214" i="7"/>
  <c r="F213" i="7"/>
  <c r="F212" i="7"/>
  <c r="F211" i="7"/>
  <c r="H210" i="7"/>
  <c r="F210" i="7"/>
  <c r="C81" i="5"/>
  <c r="C79" i="5"/>
  <c r="W73" i="5"/>
  <c r="C82" i="5" s="1"/>
  <c r="V73" i="5"/>
  <c r="U73" i="5"/>
  <c r="T73" i="5"/>
  <c r="S73" i="5"/>
  <c r="C80" i="5" s="1"/>
  <c r="R73" i="5"/>
  <c r="Q73" i="5"/>
  <c r="P73" i="5"/>
  <c r="O73" i="5"/>
  <c r="C78" i="5" s="1"/>
  <c r="N73" i="5"/>
  <c r="M73" i="5"/>
  <c r="L73" i="5"/>
  <c r="C77" i="5" s="1"/>
  <c r="AL44" i="4"/>
  <c r="AJ44" i="4"/>
  <c r="AF44" i="4"/>
  <c r="AD44" i="4"/>
  <c r="Z44" i="4"/>
  <c r="X44" i="4"/>
  <c r="T44" i="4"/>
  <c r="R44" i="4"/>
  <c r="N44" i="4"/>
  <c r="L44" i="4"/>
  <c r="AL36" i="4"/>
  <c r="AJ36" i="4"/>
  <c r="AF36" i="4"/>
  <c r="AD36" i="4"/>
  <c r="Z36" i="4"/>
  <c r="X36" i="4"/>
  <c r="T36" i="4"/>
  <c r="R36" i="4"/>
  <c r="N36" i="4"/>
  <c r="L36" i="4"/>
  <c r="AL28" i="4"/>
  <c r="AJ28" i="4"/>
  <c r="AF28" i="4"/>
  <c r="AD28" i="4"/>
  <c r="Z28" i="4"/>
  <c r="X28" i="4"/>
  <c r="T28" i="4"/>
  <c r="R28" i="4"/>
  <c r="N28" i="4"/>
  <c r="L28" i="4"/>
  <c r="AL20" i="4"/>
  <c r="AJ20" i="4"/>
  <c r="AF20" i="4"/>
  <c r="AD20" i="4"/>
  <c r="Z20" i="4"/>
  <c r="X20" i="4"/>
  <c r="T20" i="4"/>
  <c r="R20" i="4"/>
  <c r="N20" i="4"/>
  <c r="L20" i="4"/>
  <c r="AL12" i="4"/>
  <c r="AJ12" i="4"/>
  <c r="AF12" i="4"/>
  <c r="AD12" i="4"/>
  <c r="Z12" i="4"/>
  <c r="X12" i="4"/>
  <c r="T12" i="4"/>
  <c r="R12" i="4"/>
  <c r="N12" i="4"/>
  <c r="L12" i="4"/>
  <c r="Z8" i="3"/>
  <c r="V8" i="3"/>
  <c r="AD7" i="3"/>
  <c r="AC7" i="3"/>
  <c r="AA7" i="3"/>
  <c r="Z7" i="3"/>
  <c r="X7" i="3"/>
  <c r="W7" i="3"/>
  <c r="U7" i="3"/>
  <c r="T7" i="3"/>
  <c r="R7" i="3"/>
  <c r="Q7" i="3"/>
  <c r="O7" i="3"/>
  <c r="N7" i="3"/>
  <c r="L7" i="3"/>
  <c r="K7" i="3"/>
  <c r="Z39" i="2"/>
  <c r="Z38" i="2"/>
  <c r="Z37" i="2"/>
  <c r="Z36" i="2"/>
  <c r="W36" i="2"/>
  <c r="N36" i="2"/>
  <c r="O36" i="2" s="1"/>
  <c r="Z35" i="2"/>
  <c r="W35" i="2"/>
  <c r="Z34" i="2"/>
  <c r="W34" i="2"/>
  <c r="Z33" i="2"/>
  <c r="W33" i="2"/>
  <c r="N33" i="2"/>
  <c r="O33" i="2" s="1"/>
  <c r="Z30" i="2"/>
  <c r="W30" i="2"/>
  <c r="N30" i="2"/>
  <c r="O30" i="2" s="1"/>
  <c r="Z29" i="2"/>
  <c r="W29" i="2"/>
  <c r="Z28" i="2"/>
  <c r="W28" i="2"/>
  <c r="N28" i="2"/>
  <c r="O28" i="2" s="1"/>
  <c r="AD36" i="2" l="1"/>
  <c r="AF36" i="2" s="1"/>
  <c r="J8" i="3"/>
  <c r="AH44" i="4"/>
  <c r="Q28" i="2"/>
  <c r="R28" i="2" s="1"/>
  <c r="V6" i="4" s="1"/>
  <c r="AD28" i="2"/>
  <c r="Q30" i="2"/>
  <c r="R30" i="2" s="1"/>
  <c r="L14" i="4" s="1"/>
  <c r="AD30" i="2"/>
  <c r="Q33" i="2"/>
  <c r="R33" i="2" s="1"/>
  <c r="N38" i="4" s="1"/>
  <c r="AD33" i="2"/>
  <c r="Q36" i="2"/>
  <c r="R36" i="2" s="1"/>
  <c r="AH32" i="4" s="1"/>
  <c r="Z40" i="4"/>
  <c r="V34" i="4"/>
  <c r="X34" i="4"/>
  <c r="N6" i="4"/>
  <c r="AB10" i="4"/>
  <c r="AB18" i="4"/>
  <c r="N32" i="4"/>
  <c r="AD42" i="4"/>
  <c r="AF42" i="4"/>
  <c r="T42" i="4"/>
  <c r="AL34" i="4"/>
  <c r="Z34" i="4"/>
  <c r="N34" i="4"/>
  <c r="AF26" i="4"/>
  <c r="T26" i="4"/>
  <c r="AL18" i="4"/>
  <c r="Z18" i="4"/>
  <c r="N18" i="4"/>
  <c r="N10" i="4"/>
  <c r="Z10" i="4"/>
  <c r="AL10" i="4"/>
  <c r="AF18" i="4"/>
  <c r="N26" i="4"/>
  <c r="AL26" i="4"/>
  <c r="T34" i="4"/>
  <c r="Z42" i="4"/>
  <c r="AE36" i="2" l="1"/>
  <c r="AF38" i="4"/>
  <c r="Z30" i="4"/>
  <c r="AJ22" i="4"/>
  <c r="AL38" i="4"/>
  <c r="J44" i="4"/>
  <c r="J30" i="4"/>
  <c r="T22" i="4"/>
  <c r="T14" i="4"/>
  <c r="AL6" i="4"/>
  <c r="T6" i="4"/>
  <c r="AH20" i="4"/>
  <c r="P12" i="4"/>
  <c r="R26" i="4"/>
  <c r="AF8" i="4"/>
  <c r="T38" i="4"/>
  <c r="AB26" i="4"/>
  <c r="V26" i="4"/>
  <c r="AH8" i="4"/>
  <c r="AB16" i="4"/>
  <c r="V28" i="4"/>
  <c r="V40" i="4"/>
  <c r="AH26" i="4"/>
  <c r="AB24" i="4"/>
  <c r="AB14" i="4"/>
  <c r="J10" i="4"/>
  <c r="J18" i="4"/>
  <c r="P42" i="4"/>
  <c r="J8" i="4"/>
  <c r="P40" i="4"/>
  <c r="V32" i="4"/>
  <c r="AL14" i="4"/>
  <c r="T30" i="4"/>
  <c r="AL16" i="4"/>
  <c r="T24" i="4"/>
  <c r="N40" i="4"/>
  <c r="AL40" i="4"/>
  <c r="AB20" i="4"/>
  <c r="P36" i="4"/>
  <c r="AL32" i="4"/>
  <c r="T16" i="4"/>
  <c r="T8" i="4"/>
  <c r="AH10" i="4"/>
  <c r="J42" i="4"/>
  <c r="AH18" i="4"/>
  <c r="N16" i="4"/>
  <c r="AF32" i="4"/>
  <c r="AF24" i="4"/>
  <c r="V8" i="4"/>
  <c r="V24" i="4"/>
  <c r="P16" i="4"/>
  <c r="J32" i="4"/>
  <c r="N14" i="4"/>
  <c r="N30" i="4"/>
  <c r="Z22" i="4"/>
  <c r="J9" i="3"/>
  <c r="AJ18" i="4"/>
  <c r="X10" i="4"/>
  <c r="AD10" i="4"/>
  <c r="AD26" i="4"/>
  <c r="AJ34" i="4"/>
  <c r="R18" i="4"/>
  <c r="L26" i="4"/>
  <c r="AJ26" i="4"/>
  <c r="AD34" i="4"/>
  <c r="X42" i="4"/>
  <c r="AF33" i="2"/>
  <c r="AD34" i="2" s="1"/>
  <c r="AE33" i="2"/>
  <c r="S30" i="2"/>
  <c r="AH30" i="2" s="1"/>
  <c r="AG30" i="2" s="1"/>
  <c r="X38" i="4"/>
  <c r="R30" i="4"/>
  <c r="L22" i="4"/>
  <c r="X14" i="4"/>
  <c r="R6" i="4"/>
  <c r="T30" i="2"/>
  <c r="X6" i="4"/>
  <c r="R14" i="4"/>
  <c r="X22" i="4"/>
  <c r="L38" i="4"/>
  <c r="R22" i="4"/>
  <c r="L30" i="4"/>
  <c r="AJ30" i="4"/>
  <c r="AD38" i="4"/>
  <c r="S28" i="2"/>
  <c r="AH28" i="2" s="1"/>
  <c r="AH30" i="4"/>
  <c r="AB22" i="4"/>
  <c r="P14" i="4"/>
  <c r="AH6" i="4"/>
  <c r="J6" i="4"/>
  <c r="T28" i="2"/>
  <c r="AB6" i="4"/>
  <c r="V14" i="4"/>
  <c r="P22" i="4"/>
  <c r="AB38" i="4"/>
  <c r="V22" i="4"/>
  <c r="P30" i="4"/>
  <c r="J38" i="4"/>
  <c r="AH38" i="4"/>
  <c r="AB44" i="4"/>
  <c r="J36" i="4"/>
  <c r="V20" i="4"/>
  <c r="V12" i="4"/>
  <c r="AH36" i="4"/>
  <c r="P28" i="4"/>
  <c r="AH12" i="4"/>
  <c r="J12" i="4"/>
  <c r="P44" i="4"/>
  <c r="V36" i="4"/>
  <c r="AB28" i="4"/>
  <c r="J20" i="4"/>
  <c r="AB12" i="4"/>
  <c r="P20" i="4"/>
  <c r="J28" i="4"/>
  <c r="AH28" i="4"/>
  <c r="AB36" i="4"/>
  <c r="V44" i="4"/>
  <c r="P38" i="4"/>
  <c r="L18" i="4"/>
  <c r="AJ14" i="4"/>
  <c r="AJ10" i="4"/>
  <c r="L10" i="4"/>
  <c r="AD6" i="4"/>
  <c r="R10" i="4"/>
  <c r="X18" i="4"/>
  <c r="L34" i="4"/>
  <c r="R42" i="4"/>
  <c r="AD18" i="4"/>
  <c r="X26" i="4"/>
  <c r="R34" i="4"/>
  <c r="L42" i="4"/>
  <c r="AJ42" i="4"/>
  <c r="V42" i="4"/>
  <c r="P34" i="4"/>
  <c r="J26" i="4"/>
  <c r="P10" i="4"/>
  <c r="V10" i="4"/>
  <c r="P18" i="4"/>
  <c r="AB34" i="4"/>
  <c r="AH42" i="4"/>
  <c r="V18" i="4"/>
  <c r="P26" i="4"/>
  <c r="J34" i="4"/>
  <c r="AH34" i="4"/>
  <c r="AB42" i="4"/>
  <c r="Z32" i="4"/>
  <c r="AF16" i="4"/>
  <c r="AL8" i="4"/>
  <c r="Z8" i="4"/>
  <c r="N8" i="4"/>
  <c r="Z16" i="4"/>
  <c r="T32" i="4"/>
  <c r="N24" i="4"/>
  <c r="Z24" i="4"/>
  <c r="AL24" i="4"/>
  <c r="T40" i="4"/>
  <c r="AF40" i="4"/>
  <c r="S36" i="2"/>
  <c r="AH40" i="4"/>
  <c r="J40" i="4"/>
  <c r="P24" i="4"/>
  <c r="J16" i="4"/>
  <c r="T36" i="2"/>
  <c r="P8" i="4"/>
  <c r="AB8" i="4"/>
  <c r="J24" i="4"/>
  <c r="AH24" i="4"/>
  <c r="AB40" i="4"/>
  <c r="V16" i="4"/>
  <c r="AH16" i="4"/>
  <c r="P32" i="4"/>
  <c r="AB32" i="4"/>
  <c r="S33" i="2"/>
  <c r="AH33" i="2" s="1"/>
  <c r="AF14" i="4"/>
  <c r="Z6" i="4"/>
  <c r="T33" i="2"/>
  <c r="AF6" i="4"/>
  <c r="Z14" i="4"/>
  <c r="AF22" i="4"/>
  <c r="AL30" i="4"/>
  <c r="N22" i="4"/>
  <c r="AL22" i="4"/>
  <c r="AF30" i="4"/>
  <c r="Z38" i="4"/>
  <c r="AF30" i="2"/>
  <c r="V7" i="3" s="1"/>
  <c r="AE30" i="2"/>
  <c r="L6" i="4"/>
  <c r="AJ6" i="4"/>
  <c r="AD14" i="4"/>
  <c r="AD30" i="4"/>
  <c r="AJ38" i="4"/>
  <c r="AD22" i="4"/>
  <c r="X30" i="4"/>
  <c r="R38" i="4"/>
  <c r="AF28" i="2"/>
  <c r="AD29" i="2" s="1"/>
  <c r="AE28" i="2"/>
  <c r="P6" i="4"/>
  <c r="J14" i="4"/>
  <c r="AH14" i="4"/>
  <c r="V30" i="4"/>
  <c r="J22" i="4"/>
  <c r="AH22" i="4"/>
  <c r="AB30" i="4"/>
  <c r="V38" i="4"/>
  <c r="N42" i="4"/>
  <c r="T10" i="4"/>
  <c r="AL42" i="4"/>
  <c r="AF34" i="4"/>
  <c r="Z26" i="4"/>
  <c r="T18" i="4"/>
  <c r="AF10" i="4"/>
  <c r="M7" i="3" l="1"/>
  <c r="R10" i="3"/>
  <c r="N18" i="3"/>
  <c r="J10" i="3"/>
  <c r="P14" i="3"/>
  <c r="L22" i="3"/>
  <c r="J14" i="3"/>
  <c r="P18" i="3"/>
  <c r="J6" i="3"/>
  <c r="R6" i="3"/>
  <c r="Z6" i="3"/>
  <c r="P7" i="3"/>
  <c r="N10" i="3"/>
  <c r="L14" i="3"/>
  <c r="J18" i="3"/>
  <c r="R18" i="3"/>
  <c r="P22" i="3"/>
  <c r="L10" i="3"/>
  <c r="R14" i="3"/>
  <c r="N22" i="3"/>
  <c r="N6" i="3"/>
  <c r="V6" i="3"/>
  <c r="Y7" i="3"/>
  <c r="S7" i="3"/>
  <c r="AB7" i="3"/>
  <c r="AI30" i="2"/>
  <c r="AG33" i="2"/>
  <c r="AI33" i="2" s="1"/>
  <c r="AH34" i="2"/>
  <c r="AB9" i="3"/>
  <c r="X9" i="3"/>
  <c r="T9" i="3"/>
  <c r="P9" i="3"/>
  <c r="L9" i="3"/>
  <c r="AC9" i="3"/>
  <c r="Y9" i="3"/>
  <c r="U9" i="3"/>
  <c r="Q9" i="3"/>
  <c r="M9" i="3"/>
  <c r="AF34" i="2"/>
  <c r="AD35" i="2" s="1"/>
  <c r="AE34" i="2"/>
  <c r="AF29" i="2"/>
  <c r="Q22" i="3" s="1"/>
  <c r="AE29" i="2"/>
  <c r="P10" i="3"/>
  <c r="N14" i="3"/>
  <c r="L18" i="3"/>
  <c r="J22" i="3"/>
  <c r="R22" i="3"/>
  <c r="L6" i="3"/>
  <c r="P6" i="3"/>
  <c r="T6" i="3"/>
  <c r="X6" i="3"/>
  <c r="AB6" i="3"/>
  <c r="J7" i="3"/>
  <c r="AC8" i="3"/>
  <c r="Y8" i="3"/>
  <c r="U8" i="3"/>
  <c r="M8" i="3"/>
  <c r="Q8" i="3"/>
  <c r="AG28" i="2"/>
  <c r="AI28" i="2" s="1"/>
  <c r="AH29" i="2"/>
  <c r="AG29" i="2" s="1"/>
  <c r="AA8" i="3"/>
  <c r="W8" i="3"/>
  <c r="S8" i="3"/>
  <c r="K8" i="3"/>
  <c r="O8" i="3"/>
  <c r="P8" i="3"/>
  <c r="AB8" i="3"/>
  <c r="X8" i="3"/>
  <c r="T8" i="3"/>
  <c r="L8" i="3"/>
  <c r="Z9" i="3"/>
  <c r="V9" i="3"/>
  <c r="R9" i="3"/>
  <c r="N9" i="3"/>
  <c r="AA9" i="3"/>
  <c r="W9" i="3"/>
  <c r="S9" i="3"/>
  <c r="O9" i="3"/>
  <c r="K9" i="3"/>
  <c r="O6" i="3" l="1"/>
  <c r="W6" i="3"/>
  <c r="U6" i="3"/>
  <c r="M10" i="3"/>
  <c r="K14" i="3"/>
  <c r="S14" i="3"/>
  <c r="Q18" i="3"/>
  <c r="O22" i="3"/>
  <c r="K6" i="3"/>
  <c r="S6" i="3"/>
  <c r="AA6" i="3"/>
  <c r="M6" i="3"/>
  <c r="AC6" i="3"/>
  <c r="Q10" i="3"/>
  <c r="O14" i="3"/>
  <c r="M18" i="3"/>
  <c r="K22" i="3"/>
  <c r="S22" i="3"/>
  <c r="AF35" i="2"/>
  <c r="AE35" i="2"/>
  <c r="AI29" i="2"/>
  <c r="Q6" i="3"/>
  <c r="Y6" i="3"/>
  <c r="K10" i="3"/>
  <c r="O10" i="3"/>
  <c r="S10" i="3"/>
  <c r="M14" i="3"/>
  <c r="Q14" i="3"/>
  <c r="K18" i="3"/>
  <c r="O18" i="3"/>
  <c r="S18" i="3"/>
  <c r="M22" i="3"/>
  <c r="AG34" i="2"/>
  <c r="AI34" i="2" s="1"/>
  <c r="AH35" i="2"/>
  <c r="AG35" i="2" l="1"/>
  <c r="AI35" i="2" s="1"/>
  <c r="AH36" i="2"/>
  <c r="AG36" i="2" s="1"/>
  <c r="AI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3" authorId="0" shapeId="0" xr:uid="{00000000-0006-0000-0100-000003000000}">
      <text>
        <r>
          <rPr>
            <sz val="11"/>
            <color theme="1"/>
            <rFont val="Calibri"/>
            <scheme val="minor"/>
          </rPr>
          <t>======
ID#AAAAMD_Fmrc
Deleted user    (2021-04-21 14:03:17)
Objetivos estratégicos asociados al objetivo del proceso</t>
        </r>
      </text>
    </comment>
    <comment ref="C26" authorId="0" shapeId="0" xr:uid="{00000000-0006-0000-0100-000007000000}">
      <text>
        <r>
          <rPr>
            <sz val="11"/>
            <color theme="1"/>
            <rFont val="Calibri"/>
            <scheme val="minor"/>
          </rPr>
          <t>======
ID#AAAAMA8ZbVI
Deleted user    (2021-04-20 19:25:10)
las consecuencias que puede ocasionar a la organización la materialización del riesgo</t>
        </r>
      </text>
    </comment>
    <comment ref="D26" authorId="0" shapeId="0" xr:uid="{00000000-0006-0000-0100-000006000000}">
      <text>
        <r>
          <rPr>
            <sz val="11"/>
            <color theme="1"/>
            <rFont val="Calibri"/>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xr:uid="{00000000-0006-0000-0100-000005000000}">
      <text>
        <r>
          <rPr>
            <sz val="11"/>
            <color theme="1"/>
            <rFont val="Calibri"/>
            <scheme val="minor"/>
          </rPr>
          <t>======
ID#AAAAMA8ZbV0
Deleted user    (2021-04-20 19:28:28)
Causa principal o básica, corresponde a las razones por la cuales se puede presentar el riesgo</t>
        </r>
      </text>
    </comment>
    <comment ref="G26" authorId="0" shapeId="0" xr:uid="{00000000-0006-0000-0100-00000B000000}">
      <text>
        <r>
          <rPr>
            <sz val="11"/>
            <color theme="1"/>
            <rFont val="Calibri"/>
            <scheme val="minor"/>
          </rPr>
          <t>======
ID#AAAAMA8ZbOI
Deleted user    (2021-04-20 19:19:43)
Inicia con la frase: Posibilidad de + Impacto para la entidad (Qué) + Causa Inmediata (Cómo) + Causa Raíz (Por qué)</t>
        </r>
      </text>
    </comment>
    <comment ref="L26" authorId="0" shapeId="0" xr:uid="{00000000-0006-0000-0100-00000A000000}">
      <text>
        <r>
          <rPr>
            <sz val="11"/>
            <color theme="1"/>
            <rFont val="Calibri"/>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xr:uid="{00000000-0006-0000-0100-000009000000}">
      <text>
        <r>
          <rPr>
            <sz val="11"/>
            <color theme="1"/>
            <rFont val="Calibri"/>
            <scheme val="minor"/>
          </rPr>
          <t>======
ID#AAAAMA8ZbOU
Deleted user    (2021-04-20 19:20:54)
Numero de veces que se ejecuta la actividad durante el año</t>
        </r>
      </text>
    </comment>
    <comment ref="P26" authorId="0" shapeId="0" xr:uid="{00000000-0006-0000-0100-000004000000}">
      <text>
        <r>
          <rPr>
            <sz val="11"/>
            <color theme="1"/>
            <rFont val="Calibri"/>
            <scheme val="minor"/>
          </rPr>
          <t>======
ID#AAAAMDtuPxE
Deleted user    (2021-04-20 21:00:09)
No seleccionar los criterios de impacto: 
*Afectación Económica o Presupuestal 
*Pérdida Reputacional</t>
        </r>
      </text>
    </comment>
    <comment ref="V26" authorId="0" shapeId="0" xr:uid="{00000000-0006-0000-0100-000008000000}">
      <text>
        <r>
          <rPr>
            <sz val="11"/>
            <color theme="1"/>
            <rFont val="Calibri"/>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xr:uid="{00000000-0006-0000-0100-000002000000}">
      <text>
        <r>
          <rPr>
            <sz val="11"/>
            <color theme="1"/>
            <rFont val="Calibri"/>
            <scheme val="minor"/>
          </rPr>
          <t>======
ID#AAAAMD_FnIk
Deleted user    (2021-04-21 15:05:43)
colocar si afecta probabilidad  o impacto</t>
        </r>
      </text>
    </comment>
    <comment ref="AJ26" authorId="0" shapeId="0" xr:uid="{00000000-0006-0000-0100-000001000000}">
      <text>
        <r>
          <rPr>
            <sz val="11"/>
            <color theme="1"/>
            <rFont val="Calibri"/>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hOIoStTVXptmQIoLuUZ8SjoKJDsg=="/>
    </ext>
  </extLst>
</comments>
</file>

<file path=xl/sharedStrings.xml><?xml version="1.0" encoding="utf-8"?>
<sst xmlns="http://schemas.openxmlformats.org/spreadsheetml/2006/main" count="584" uniqueCount="397">
  <si>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</si>
  <si>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</si>
  <si>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</si>
  <si>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</si>
  <si>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</si>
  <si>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</si>
  <si>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</si>
  <si>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</si>
  <si>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</si>
  <si>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</si>
  <si>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</si>
  <si>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</si>
  <si>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</si>
  <si>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</si>
  <si>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</si>
  <si>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</si>
  <si>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</si>
  <si>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</si>
  <si>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</si>
  <si>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</si>
  <si>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</si>
  <si>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</si>
  <si>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</si>
  <si>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</si>
  <si>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</si>
  <si>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</si>
  <si>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</si>
  <si>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</si>
  <si>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</si>
  <si>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</si>
  <si>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</si>
  <si>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</si>
  <si>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</si>
  <si>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</si>
  <si>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</si>
  <si>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</si>
  <si>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</si>
  <si>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</si>
  <si>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</si>
  <si>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</si>
  <si>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</si>
  <si>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</si>
  <si>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</si>
  <si>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</si>
  <si>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</si>
  <si>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</si>
  <si>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</si>
  <si>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</si>
  <si>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</si>
  <si>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</si>
  <si>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</si>
  <si>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</si>
  <si>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</si>
  <si>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</si>
  <si>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</si>
  <si>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</si>
  <si>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</si>
  <si>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</si>
  <si>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</si>
  <si>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</si>
  <si>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</si>
  <si>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</si>
  <si>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r>
      <rPr>
        <b/>
        <sz val="11"/>
        <color theme="1"/>
        <rFont val="Arial"/>
      </rPr>
      <t>CODIGO</t>
    </r>
    <r>
      <rPr>
        <sz val="11"/>
        <color theme="1"/>
        <rFont val="Arial"/>
      </rPr>
      <t>: GC-Fr08</t>
    </r>
  </si>
  <si>
    <t>MAPA DE RIESGOS</t>
  </si>
  <si>
    <r>
      <rPr>
        <b/>
        <sz val="11"/>
        <color theme="1"/>
        <rFont val="Arial"/>
      </rPr>
      <t>VERSIÓN</t>
    </r>
    <r>
      <rPr>
        <sz val="11"/>
        <color theme="1"/>
        <rFont val="Arial"/>
      </rPr>
      <t>: 03</t>
    </r>
  </si>
  <si>
    <t>SENADO DE LA REPÚBLICA</t>
  </si>
  <si>
    <r>
      <rPr>
        <b/>
        <sz val="11"/>
        <color theme="1"/>
        <rFont val="Arial"/>
      </rPr>
      <t>FECHA DE APROBACIÓN</t>
    </r>
    <r>
      <rPr>
        <sz val="11"/>
        <color theme="1"/>
        <rFont val="Arial"/>
      </rPr>
      <t>: 01/06/2021</t>
    </r>
  </si>
  <si>
    <t>VIGENCIA: 2024</t>
  </si>
  <si>
    <t>Ultima fecha actualización:  08/03/2024</t>
  </si>
  <si>
    <t>Versión:01</t>
  </si>
  <si>
    <t>CONTEXTO INTERNO</t>
  </si>
  <si>
    <t>CONTEXTO EXTERNO</t>
  </si>
  <si>
    <t>ESTRUCTURA ORGANIZACIONAL</t>
  </si>
  <si>
    <t>POLÍTICOS</t>
  </si>
  <si>
    <t>FUNCIONES Y RESPONSABILIDADES</t>
  </si>
  <si>
    <t>* Senadores con agendas políticas acorde a su militancia en los partidos políticos y en los intereses de las regiones por las cuales fueron electos.
* Las funciones del Senado de la República se encuentran establecidas en la Ley 5ta de 1992 y en el manual de funciones.
* Tanto la secretaria general del senado como las secretarías de las comisiones orientan el cumplimiento de los requisitos para el trámite de los proyectos de ley y actos legislativos.</t>
  </si>
  <si>
    <t>ECONÓMICOS Y FINANCIEROS</t>
  </si>
  <si>
    <r>
      <rPr>
        <sz val="11"/>
        <color rgb="FF000000"/>
        <rFont val="Arial"/>
      </rPr>
      <t xml:space="preserve">* Los proyectos de ley que </t>
    </r>
    <r>
      <rPr>
        <sz val="11"/>
        <color theme="1"/>
        <rFont val="Arial"/>
      </rPr>
      <t>tienen un impacto documental</t>
    </r>
    <r>
      <rPr>
        <sz val="11"/>
        <color rgb="FF000000"/>
        <rFont val="Arial"/>
      </rPr>
      <t xml:space="preserve"> deben tener un aval del Ministerio de Hacienda y Crédito Público.</t>
    </r>
  </si>
  <si>
    <t>POLÍTICAS OBJETIVOS Y ESTRATEGIAS IMPLEMENTADAS</t>
  </si>
  <si>
    <t xml:space="preserve">* Se cuenta con un Código de Ética del Congresista.
* Caracterización Proceso Trámite Legislativo.
* Ley de bancadas  </t>
  </si>
  <si>
    <t>SOCIALES Y CULTURALES</t>
  </si>
  <si>
    <r>
      <rPr>
        <b/>
        <sz val="11"/>
        <color theme="1"/>
        <rFont val="Calibri"/>
      </rPr>
      <t xml:space="preserve">RECURSOS Y CONOCIMIENTOS CON QUE SE CUENTA </t>
    </r>
    <r>
      <rPr>
        <sz val="11"/>
        <color theme="1"/>
        <rFont val="Calibri"/>
      </rPr>
      <t>(económicos, personas, procesos, sistema, tecnología, información)</t>
    </r>
  </si>
  <si>
    <t>TECNOLÓGICOS</t>
  </si>
  <si>
    <t>* Plataformas de comunicación virtual para sesiones plenarias no presenciales.</t>
  </si>
  <si>
    <t>RELACIONES CON LAS PARTES INVOLUCRADAS</t>
  </si>
  <si>
    <t>* Se tiene un relacionamiento con todos los procesos de apoyo, liderados por la Dirección General Administrativa para la gestión de los recursos, financieros, tecnológicos, de información y físicos que soportan las actividades del proceso de Trámite Legislativo.
* Se tiene relación con el proceso misional en la grabaciones de las sesiones plenarias realizada en el recinto del plenarias.</t>
  </si>
  <si>
    <t>AMBIENTALES</t>
  </si>
  <si>
    <t>* Expedición o actualización de lineamientos a nivel nacional para la adopción de medidas ambientales que tengan impacto en el proceso de gestión de trámite legislativo.
* Declaración de emergencia ambiental. 
* Generación de focos de contagio por presencia de pandemia ante el alto número de empleados y contratistas involucrados.
* Evento sísmico que inhabilite las instalaciones permanentes del recinto de sesiones plenarias.</t>
  </si>
  <si>
    <t>CULTURA ORGANIZACIONAL</t>
  </si>
  <si>
    <t>* Falta de apropiación de la cultura institucional por parte de las UTL y algunos contratistas de las dependencias.
* Falta de recursos tecnológicos para la custodia y conservación de la memoria histórica sonora.
* Falta de sentido de pertenencia hacia la entidad.</t>
  </si>
  <si>
    <t>LEGALES Y REGLAMENTARIOS</t>
  </si>
  <si>
    <t>* Reforma a la Ley 5ta y a la Constitución Política Colombiana y demás normas que tengan que ver con la entidad.
* Expedición o actualización de normatividad para las entidades públicas, referentes a temas de gestión organizacional y sistemas de gestión.</t>
  </si>
  <si>
    <t>CONTEXTO DEL PROCESO</t>
  </si>
  <si>
    <t>Proceso:</t>
  </si>
  <si>
    <t>TRÁMITE LEGISLATIVO</t>
  </si>
  <si>
    <t>Líder del proceso:</t>
  </si>
  <si>
    <t>SECRETARIO GENERAL DEL SENADO DE LA REPÚBLICA</t>
  </si>
  <si>
    <t>Objetivo:</t>
  </si>
  <si>
    <t>Tramitar los proyectos de Ley en sus diferentes tipos, y proyectos de acto legislativo acorde a la competencias definidas en la ley 3 de 1992 para cada una de las comisiones constitucionales permanentes y en general  para dar cumplimiento a los establecido en la Constitución Política de Colombia y en la Ley 5 de 1992.</t>
  </si>
  <si>
    <t>Alcance:</t>
  </si>
  <si>
    <t>Este proceso abarca desde la radicación del proyecto de acto legislativo o de ley en la Secretaria General del Senado, el reparto y la debida discusión, grabación y trámite del mismo en la Comisión Constitucional permanente según la competencia, la remisión hacia la oficina de Leyes del proyecto de ley tramitado hasta su primera etapa, su inclusión dentro del orden del día para ser debatido y grabado en plenaria y termina con el envío para sanción presidencial o archivo del expediente del proyecto de acto legislativo o de ley. Todo lo anterior debidamente publicado en la Gaceta del Congreso.</t>
  </si>
  <si>
    <t>Objetivos estratégicos:</t>
  </si>
  <si>
    <t>OE1. Mejorar la percepción y la imagen del Senado ante la ciudadanía, a través de la utilización de todos los medios de comunicación apropiados.
OE2. Proveerle a la ciudadanía mecanismos de monitoreo y seguimiento para evaluar la transparencia legislativa y administrativa de la institución.</t>
  </si>
  <si>
    <t>Identificación del riesgo</t>
  </si>
  <si>
    <t>Análisis del riesgo inherente</t>
  </si>
  <si>
    <t>Evaluación del riesgo - Valoración de los controles</t>
  </si>
  <si>
    <t>Evaluación del riesgo - Nivel del riesgo residual</t>
  </si>
  <si>
    <t>Plan de Acción</t>
  </si>
  <si>
    <t xml:space="preserve">Referencia </t>
  </si>
  <si>
    <t xml:space="preserve">Procedimiento/Lineamiento/activo de seguridad </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</si>
  <si>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</si>
  <si>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</si>
  <si>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</si>
  <si>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</si>
  <si>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</si>
  <si>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</si>
  <si>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</si>
  <si>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</si>
  <si>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</si>
  <si>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</si>
  <si>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</si>
  <si>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</si>
  <si>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</si>
  <si>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</si>
  <si>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</si>
  <si>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</si>
  <si>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</si>
  <si>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</si>
  <si>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</si>
  <si>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Acción y Omisión</t>
  </si>
  <si>
    <t>Uso del Poder</t>
  </si>
  <si>
    <t>Desviar la Gestión de lo Público</t>
  </si>
  <si>
    <t>Beneficio Particular</t>
  </si>
  <si>
    <t>Tipo</t>
  </si>
  <si>
    <t>Implementación</t>
  </si>
  <si>
    <t>Calificación</t>
  </si>
  <si>
    <t>Documentación</t>
  </si>
  <si>
    <t>Frecuencia</t>
  </si>
  <si>
    <t>Evidencia</t>
  </si>
  <si>
    <t xml:space="preserve">Procedimiento operación y control del Sistema Electrónico Congresual de asistencia, votación y audio y transcripción de sesiones </t>
  </si>
  <si>
    <t>Reputacional</t>
  </si>
  <si>
    <t xml:space="preserve">
Entrega de transcripciones incompletas </t>
  </si>
  <si>
    <t xml:space="preserve">Grabaciones con distorsiones o incompletas del audio de las sesiones plenarias. </t>
  </si>
  <si>
    <t>N/A</t>
  </si>
  <si>
    <t xml:space="preserve">R1
Posibilidad de afectación reputacional por entrega de transcripciones incompletas debido a  grabaciones con distorsiones o incompletas del audio de las sesiones plenarias.   
                                </t>
  </si>
  <si>
    <t>X</t>
  </si>
  <si>
    <t>Fallas Tecnologicas</t>
  </si>
  <si>
    <t xml:space="preserve">     El riesgo afecta la imagen de la entidad a nivel nacional, con efecto publicitarios sostenible a nivel país</t>
  </si>
  <si>
    <t>C1
El jefe de sección de grabación realiza la comparación en las grabaciones para verificar que la transcripción sea correcta con el fin de asegurar que la transcripción digitada corresponda a la registrada en el audio.
FV: 1. Transcripciones
2. TL Fr07 Formato control de tiempo de entrega y calidad</t>
  </si>
  <si>
    <t>Preventivo</t>
  </si>
  <si>
    <t>Manual</t>
  </si>
  <si>
    <t>Documentado</t>
  </si>
  <si>
    <t>Continua</t>
  </si>
  <si>
    <t>Con Registro</t>
  </si>
  <si>
    <t>Reducir (mitigar)</t>
  </si>
  <si>
    <t xml:space="preserve">
Realizar reunión trimestral de seguimiento y verificación de diligenciamiento de los formatos.
FV: Acta en Daruma  
</t>
  </si>
  <si>
    <t xml:space="preserve">
30/03/2024
30/06/2024
30/09/2024
20/12/2024</t>
  </si>
  <si>
    <t>C2
EL funcionario designado de la sección de grabación verifica las copias de las transcripciones en Backup de manera mensual con el fin de conservar el archivo histórico de los audios y las transcripciones 
FV: Disco duro con las grabaciones de audio y transcripciones y los informes de los operadores.</t>
  </si>
  <si>
    <t>Económico y Reputacional</t>
  </si>
  <si>
    <t xml:space="preserve">Pérdida del archivo sonoro de las sesiones plenaria por deterioro, hurto o caso fortuito </t>
  </si>
  <si>
    <t xml:space="preserve">falta de disponibilidad de almacenamiento para el archivo de los audios de las sesiones plenarias </t>
  </si>
  <si>
    <t xml:space="preserve">R2
Posibilidad de afectación económica y reputacional por la pérdida del archivo sonoro de las sesiones plenaria por deterioro, hurto o caso fortuito debido a la falta de disponibilidad de almacenamiento para el archivo de los audios de las sesiones plenarias                              
                                </t>
  </si>
  <si>
    <t>Ejecución y Administración de procesos</t>
  </si>
  <si>
    <t xml:space="preserve">C1
Los funcionarios designados realizan las copias de seguridad en discos externos con el fin de verificar que la información quede almacenada y disponible,
FV:        
TL Fr03 Formato inventario general de archivos de audios almacenados </t>
  </si>
  <si>
    <t xml:space="preserve">Elaborar cotización frente al plan de necesidades dirigido a DGA y UAA con la solicitud de realizar un diagnóstico profesional sobre el estado actual de las cintas magnetofónicas y casetes de los audios de la sesiones plenarias.
FV: Cotización plan de necesidades enviado    </t>
  </si>
  <si>
    <t>Realizar seguimiento a la propuesta de inclusión del proyecto para la digitalización del archivo sonoro. Fv: Acta de reunión</t>
  </si>
  <si>
    <t>Realizar solicitud a la División de Planeación y Sistemas   de espacio en los servidores de la entidad y discos externas (teras) para la preservación y conservación del archivo sonoro de las sesiones plenarias con copia DGA.
FV: Oficio de solicitud</t>
  </si>
  <si>
    <t>Procedimiento elaboración y publicación del orden del día sesión plenaria y congreso pleno</t>
  </si>
  <si>
    <t>Vicio de trámite en proyectos de acto legislativo o de ley</t>
  </si>
  <si>
    <t xml:space="preserve">Incumplimiento de los requisitos definidos en  la ley 5 de 1992 y la constitución política  de 1991 para este tipo de trámite </t>
  </si>
  <si>
    <t xml:space="preserve">R3
Posibilidad de afectación reputacional por el vicio de trámite en proyectos de acto legislativo o de ley, debido a el incumplimiento de los requisitos definidos en la ley 5 de 1992 y la constitución política de 1991 para este tipo de trámite. 
                                </t>
  </si>
  <si>
    <t>Ejecucion y Administracion de procesos</t>
  </si>
  <si>
    <t xml:space="preserve">     El riesgo afecta la imagen de de la entidad con efecto publicitario sostenido a nivel de sector administrativo, nivel departamental o municipal</t>
  </si>
  <si>
    <t xml:space="preserve">C1
La jefe de leyes verifica el cumplimiento de los requisitos para la radicación de proyectos de ley y actos legislativos de acuerdo a la ley, con el fin de evitar posible vicio en la verificación de los requisitos. 
FV:  Sello de radicación sobre el proyecto de ley                   
                        </t>
  </si>
  <si>
    <t>Detectivo</t>
  </si>
  <si>
    <t>Sin Documentar</t>
  </si>
  <si>
    <t>Realizar jornada de sensibilización dirigidas a las UTL en cuanto los requisitos de presentación de los proyectos de ley o de acto legislativo 
FV: Evidencia de las jornada de capacitación</t>
  </si>
  <si>
    <t>C2
La jefe de leyes verifica el alcance y tema contenido en el proyecto de ley o de acto legislativo para su correcto reparto a las comisiones de acuerdo con la competencia definida para cada comisión constitucional en la ley 5 de 1992, con el fin de asegurar que los proyectos de ley quedan asignados de forma correcta
FV:  Formato de análisis de competencia, para reparto de proyectos de ley y de acto legislativo</t>
  </si>
  <si>
    <t>Formalizar dentro del sistema de gestión de calidad el Procedimiento y formato de análisis de competencia, para reparto de proyectos de ley y de acto legislativo
FV: Documento aprobado</t>
  </si>
  <si>
    <t xml:space="preserve">C3
La jefe de leyes verifica el cumplimiento en la sustanciación, control de tiempo, discusión y votación del proyecto de ley o de acto legislativo, con el fin de asegurar que todas las etapas del trámite legislativo sea cumplido sin vicios. 
FV: Formato control al cumplimiento legal y reglamentario del proyecto de ley o de acto legislativo
</t>
  </si>
  <si>
    <t>Formalizar dentro del sistema de gestión de calidad el formato Control al cumplimiento legal y reglamentario del proyecto de ley o de acto legislativo
FV: Documento aprobado</t>
  </si>
  <si>
    <t>Jefe Sección Leyes</t>
  </si>
  <si>
    <t>Procedimiento distribución de la Gaceta del Congreso</t>
  </si>
  <si>
    <t xml:space="preserve">La conservación y custodia de la gaceta   </t>
  </si>
  <si>
    <t>Falta de una herramienta de almacenamiento física o virtual.</t>
  </si>
  <si>
    <t xml:space="preserve">R4
Posibilidad de afectación reputacional por la conservación y custodia electrónica de la gacetas debido a la falta de una herramienta de almacenamiento física o virtual.                            
                                </t>
  </si>
  <si>
    <t>Usuarios, productos y practicas , organizacionales</t>
  </si>
  <si>
    <t xml:space="preserve">     El riesgo afecta la imagen de la entidad con algunos usuarios de relevancia frente al logro de los objetivos</t>
  </si>
  <si>
    <t>C1
La jefe de sesión de gaceta realiza copia electrónica y conserva copia de 2 ejemplares de las gacetas con el  fin de conservar los documentos.
FV: Backup de las gacetas electrónicas - archivo físico</t>
  </si>
  <si>
    <t>Socialización semestral del procedimiento de ingreso y distribución de la gaceta del Congreso al equipo del área. FV: Actas de reunión</t>
  </si>
  <si>
    <t>30/6/2024
30/11/2024</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</si>
  <si>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</si>
  <si>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</si>
  <si>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</si>
  <si>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</si>
  <si>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</si>
  <si>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</si>
  <si>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</si>
  <si>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</si>
  <si>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</si>
  <si>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</si>
  <si>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</si>
  <si>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</si>
  <si>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</si>
  <si>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</si>
  <si>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</si>
  <si>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</si>
  <si>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</si>
  <si>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</si>
  <si>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Matriz de Calor Inherente Compras y Contratación</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</si>
  <si>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</si>
  <si>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</si>
  <si>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</si>
  <si>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</si>
  <si>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</si>
  <si>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</si>
  <si>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</si>
  <si>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</si>
  <si>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</si>
  <si>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</si>
  <si>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</si>
  <si>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</si>
  <si>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</si>
  <si>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</si>
  <si>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</si>
  <si>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</si>
  <si>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</si>
  <si>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</si>
  <si>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</si>
  <si>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</si>
  <si>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</si>
  <si>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</si>
  <si>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</si>
  <si>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</si>
  <si>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</si>
  <si>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</si>
  <si>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</si>
  <si>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</si>
  <si>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</si>
  <si>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</si>
  <si>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</si>
  <si>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</si>
  <si>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</si>
  <si>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</si>
  <si>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</si>
  <si>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</si>
  <si>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</si>
  <si>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</si>
  <si>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Posibilidad de afectación económica y reputacional por el direccionamiento de la contratación en beneficio propio o a favor de un tercero, debido a Deficiencias en la aplicación y seguimiento de los procedimientos y controles establecidos en la etapa pre contractual.</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</si>
  <si>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</si>
  <si>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</si>
  <si>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</si>
  <si>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</si>
  <si>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</si>
  <si>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</si>
  <si>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</si>
  <si>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</si>
  <si>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</si>
  <si>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</si>
  <si>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</si>
  <si>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</si>
  <si>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</si>
  <si>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</si>
  <si>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</si>
  <si>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</si>
  <si>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</si>
  <si>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</si>
  <si>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</si>
  <si>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</si>
  <si>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</si>
  <si>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</si>
  <si>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</si>
  <si>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</si>
  <si>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</si>
  <si>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</si>
  <si>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</si>
  <si>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</si>
  <si>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</si>
  <si>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</si>
  <si>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</si>
  <si>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</si>
  <si>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</si>
  <si>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</si>
  <si>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</si>
  <si>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</si>
  <si>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</si>
  <si>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</si>
  <si>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</si>
  <si>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</si>
  <si>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</si>
  <si>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</si>
  <si>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</si>
  <si>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</si>
  <si>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</si>
  <si>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</si>
  <si>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</si>
  <si>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</si>
  <si>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</si>
  <si>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</si>
  <si>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</si>
  <si>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</si>
  <si>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</si>
  <si>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</si>
  <si>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</si>
  <si>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</si>
  <si>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</si>
  <si>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</si>
  <si>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</si>
  <si>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</si>
  <si>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</si>
  <si>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</si>
  <si>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</si>
  <si>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</si>
  <si>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</si>
  <si>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</si>
  <si>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</si>
  <si>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</si>
  <si>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</si>
  <si>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</si>
  <si>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</si>
  <si>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</si>
  <si>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</si>
  <si>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</si>
  <si>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</si>
  <si>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</si>
  <si>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Entre 100 y 500 SMLMV </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</si>
  <si>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</si>
  <si>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</si>
  <si>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</si>
  <si>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</si>
  <si>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</si>
  <si>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</si>
  <si>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</si>
  <si>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</si>
  <si>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</si>
  <si>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</si>
  <si>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</si>
  <si>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</si>
  <si>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</si>
  <si>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</si>
  <si>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</si>
  <si>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</si>
  <si>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</si>
  <si>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</si>
  <si>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</si>
  <si>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</si>
  <si>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</si>
  <si>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</si>
  <si>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</si>
  <si>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</si>
  <si>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</si>
  <si>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</si>
  <si>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</si>
  <si>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</si>
  <si>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</si>
  <si>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</si>
  <si>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</si>
  <si>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</si>
  <si>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r1</t>
  </si>
  <si>
    <t>r2</t>
  </si>
  <si>
    <t xml:space="preserve">Expiración de las garantías que cubren la calidad de las obras, cumplimiento, pago de salarios y prestaciones sociales, bienes o servicios adquiridos."   </t>
  </si>
  <si>
    <t>r3</t>
  </si>
  <si>
    <t>Contratistas no cubiertos por la ARL y que el tipo de riesgo no corresponda a las actividades a desarrollar durante la ejecución del contrato."</t>
  </si>
  <si>
    <t>r4</t>
  </si>
  <si>
    <t xml:space="preserve">
Realizar la liquidación contractual fuera de los términos de ley. (Cuando aplique)"  </t>
  </si>
  <si>
    <t>r5</t>
  </si>
  <si>
    <t>Debilidades en la supervisión de la ejecución del contrato"</t>
  </si>
  <si>
    <t xml:space="preserve">Clasificación del Riesgo </t>
  </si>
  <si>
    <t xml:space="preserve">Factores de riesgo </t>
  </si>
  <si>
    <t xml:space="preserve">Controles </t>
  </si>
  <si>
    <t xml:space="preserve">tratamiento </t>
  </si>
  <si>
    <t>Aceptar</t>
  </si>
  <si>
    <t>Económico</t>
  </si>
  <si>
    <t>Evitar</t>
  </si>
  <si>
    <t>Reducir (compartir)</t>
  </si>
  <si>
    <t>Plan de accion (solo para la opción reducir)</t>
  </si>
  <si>
    <t>Finalizado</t>
  </si>
  <si>
    <t>En curso</t>
  </si>
  <si>
    <t>Daños Activos Fisicos</t>
  </si>
  <si>
    <t>Fraude Externo</t>
  </si>
  <si>
    <t>Fraude Interno</t>
  </si>
  <si>
    <t>Relaciones Laborales</t>
  </si>
  <si>
    <t>Registro Sustancial</t>
  </si>
  <si>
    <t>Registro Material</t>
  </si>
  <si>
    <t>Sin registro</t>
  </si>
  <si>
    <t>Reducir</t>
  </si>
  <si>
    <t xml:space="preserve">Jefe sección de grabación
</t>
  </si>
  <si>
    <t xml:space="preserve">Jefe sección de grabación
</t>
  </si>
  <si>
    <t>Secretaria General</t>
  </si>
  <si>
    <t xml:space="preserve">Jefe Sección Leyes
</t>
  </si>
  <si>
    <t>Fallas Tecnológicas</t>
  </si>
  <si>
    <r>
      <t xml:space="preserve">Solicitar a la Dirección General Administrativa y DPS licencia de conversión para los audios de MP3 A WMA para mejorar la calidad del archivo sonoro digital desde la Sección de Grabación y Secretaría General </t>
    </r>
    <r>
      <rPr>
        <sz val="11"/>
        <color theme="1"/>
        <rFont val="Calibri"/>
      </rPr>
      <t>(informe GC-Fr27 Formato análisis gestión riesgos y efectividad de los controles).</t>
    </r>
    <r>
      <rPr>
        <sz val="11"/>
        <color theme="1"/>
        <rFont val="Calibri"/>
      </rPr>
      <t xml:space="preserve">
FV: Oficio de solicitud radicado </t>
    </r>
  </si>
  <si>
    <t xml:space="preserve">     El riesgo afecta la imagen de  la entidad con efecto publicitario sostenido a nivel de sector administrativo, nivel departamental o municipal</t>
  </si>
  <si>
    <t>* 102 senadores elegidos por voto popular en todo el territorio nacional, 5 curules para FARC-EP (acto legislativo 03 de 2017) y 1 por Ley de Oposición (ley 1909 de 2018) para un total de 108 senadores  que cuentan con personal de apoyo denominado UTL (Unidades de Trabajo Legislativa)
* Estructura organizacional compuesta por 7 Comisiones constitucionales permanentes,  4 legales, 5 especiales según se requiera; en donde se tramitan los proyectos de ley y de actos legislativos antes de llegar a la plenaria.
* Existen comisiones accidentales conformadas de acuerdo al artículo 66 de la Ley 5ta de 1992.
* Mesa Directiva compuesta por una (1) presidencia y dos (2) Vicepresidencias elegidas por la plenaria para periodos de 1 año que inicia cada 20 de julio.
* Las comisiones tienen su propia organización interna compuesta por presidente, vicepresidente y secretario o coordinador.
* Las dependencias institucionales que hacen parte del ciclo de  los trámites desde su radicación hasta su custodia y archivo documental son:  sección de leyes, sección de grabación, sección de relatoría y unidad de gaceta; dependen jerárquicamente de la Secretaria General del Senado.
* Por la naturaleza política de las funciones del congreso tanto las comisiones como los senadores y sus UTL tienen independencia total para el ejercicio de sus funciones.</t>
  </si>
  <si>
    <r>
      <t xml:space="preserve">* La estructura de la rama legislativa en Colombia es bicameral, por lo que el trámite de los proyectos y actos legislativos se comparte con la Cámara de Representantes.
* Existen 16 partidos políticos en Colombia que manejan agendas políticas para la radicación y trámite de los proyectos de ley o actos legislativos.
</t>
    </r>
    <r>
      <rPr>
        <sz val="11"/>
        <color theme="1"/>
        <rFont val="Arial"/>
      </rPr>
      <t>* Segundo año de gobierno con una agenda legislativa atrasada en discusión y aprobación.
* Primer año en los gobiernos locales (distrito, departamentos y municipios)</t>
    </r>
  </si>
  <si>
    <t>* Baja reputación de la entidad frente a la ciudadanía que afecta la credibilidad de la entidad.
* Desconocimiento de la ciudadanía y de la sociedad civil de la labor desarrollada por la entidad.
* Falta de visibilidad hacia la ciudadanía de las actividades de trámite de las leyes o de actos legislativos (audiencias públicas).
* Amenazas de orden público a las instalaciones del Congreso por estar ubicada al costado de la Plaza de Bolívar.</t>
  </si>
  <si>
    <t>* Cada senador electo cuenta con un equipo de profesionales asesores y de apoyo que se denominan UTL (Unidad de Trabajo Legislativo) para formular los proyectos de ley y demás actividades propias del trámite legislativo.
* Se cuenta con el procedimiento TL-Pr06 Procedimiento operación y control del sistema electrónico congresual de asistencia, votación y audio y transcripción de sesiones.
* Se cuenta con el procedimiento TL Pr 04 Procedimiento ingreso y distribución de la gaceta del Congreso.
* Sistema de votación de plenaria DCN (equipos de audio y video de la plenaria y equipos instalados en las curules de los Senadores).
* Se cuenta con la Gaceta del Congreso (digital y física) que constituye el archivo y memoria institucional oficial de todos los actos en los trámites legislativos.
* Se cuenta con el archivo sonoro (cintas magnetofónicas, cassette años 1966 a 2010 y audio digital formato MP3 años 2010-2023) que constituye el archivo y memoria histórica oficial de los audios de las sesiones plenarias.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</si>
</sst>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1">
    <font>
      <sz val="11"/>
      <color theme="1"/>
      <name val="Calibri"/>
      <scheme val="minor"/>
    </font>
    <font>
      <sz val="11"/>
      <color theme="1"/>
      <name val="Calibri"/>
    </font>
    <font>
      <b/>
      <sz val="14"/>
      <color theme="1"/>
      <name val="Arial Narrow"/>
    </font>
    <font>
      <sz val="11"/>
      <name val="Calibri"/>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Arial"/>
    </font>
    <font>
      <sz val="11"/>
      <color theme="1"/>
      <name val="Arial"/>
    </font>
    <font>
      <b/>
      <sz val="11"/>
      <color theme="1"/>
      <name val="Calibri"/>
    </font>
    <font>
      <b/>
      <sz val="11"/>
      <color rgb="FF000000"/>
      <name val="Calibri"/>
    </font>
    <font>
      <sz val="20"/>
      <color theme="1"/>
      <name val="Arial Narrow"/>
    </font>
    <font>
      <sz val="14"/>
      <color theme="1"/>
      <name val="Arial"/>
    </font>
    <font>
      <sz val="14"/>
      <color theme="1"/>
      <name val="Arial Narrow"/>
    </font>
    <font>
      <b/>
      <sz val="15"/>
      <color theme="1"/>
      <name val="Calibri"/>
    </font>
    <font>
      <sz val="14"/>
      <color theme="1"/>
      <name val="Calibri"/>
    </font>
    <font>
      <sz val="11"/>
      <color rgb="FF000000"/>
      <name val="Arial"/>
    </font>
    <font>
      <sz val="11"/>
      <color rgb="FF000000"/>
      <name val="Calibri"/>
    </font>
    <font>
      <sz val="14"/>
      <color rgb="FF000000"/>
      <name val="Calibri"/>
    </font>
    <font>
      <b/>
      <sz val="18"/>
      <color theme="1"/>
      <name val="Arial Narrow"/>
    </font>
    <font>
      <b/>
      <sz val="18"/>
      <color theme="1"/>
      <name val="Calibri"/>
    </font>
    <font>
      <sz val="18"/>
      <color theme="1"/>
      <name val="Arial Narrow"/>
    </font>
    <font>
      <sz val="12"/>
      <color theme="1"/>
      <name val="Calibri"/>
    </font>
    <font>
      <b/>
      <sz val="12"/>
      <color theme="1"/>
      <name val="Calibri"/>
    </font>
    <font>
      <sz val="20"/>
      <color theme="1"/>
      <name val="Calibri"/>
    </font>
    <font>
      <sz val="11"/>
      <color rgb="FF434343"/>
      <name val="Arial"/>
    </font>
    <font>
      <sz val="9"/>
      <color theme="1"/>
      <name val="Arial"/>
    </font>
    <font>
      <sz val="15"/>
      <color theme="1"/>
      <name val="Arial Narrow"/>
    </font>
    <font>
      <sz val="24"/>
      <color theme="1"/>
      <name val="Arial Narrow"/>
    </font>
    <font>
      <b/>
      <sz val="40"/>
      <color rgb="FF000000"/>
      <name val="Calibri"/>
    </font>
    <font>
      <b/>
      <sz val="20"/>
      <color theme="1"/>
      <name val="Calibri"/>
    </font>
    <font>
      <b/>
      <sz val="24"/>
      <color rgb="FF000000"/>
      <name val="Calibri"/>
    </font>
    <font>
      <sz val="16"/>
      <color theme="1"/>
      <name val="Calibri"/>
    </font>
    <font>
      <b/>
      <sz val="22"/>
      <color theme="1"/>
      <name val="Arial Narrow"/>
    </font>
    <font>
      <sz val="28"/>
      <color theme="1"/>
      <name val="Calibri"/>
    </font>
    <font>
      <b/>
      <sz val="28"/>
      <color rgb="FF000000"/>
      <name val="Calibri"/>
    </font>
    <font>
      <b/>
      <sz val="36"/>
      <color rgb="FF000000"/>
      <name val="Calibri"/>
    </font>
    <font>
      <sz val="20"/>
      <color rgb="FF000000"/>
      <name val="Arial"/>
    </font>
    <font>
      <b/>
      <sz val="14"/>
      <color theme="1"/>
      <name val="Calibri"/>
    </font>
    <font>
      <b/>
      <sz val="14"/>
      <color rgb="FF000000"/>
      <name val="Calibri"/>
    </font>
    <font>
      <sz val="20"/>
      <color rgb="FFFFFFFF"/>
      <name val="Arial Narrow"/>
    </font>
    <font>
      <sz val="20"/>
      <color rgb="FF000000"/>
      <name val="Arial Narrow"/>
    </font>
    <font>
      <b/>
      <sz val="12"/>
      <color rgb="FF000000"/>
      <name val="Calibri"/>
    </font>
    <font>
      <b/>
      <sz val="11"/>
      <color theme="5"/>
      <name val="Inconsolata"/>
    </font>
    <font>
      <sz val="11"/>
      <color rgb="FF000000"/>
      <name val="Inconsolata"/>
    </font>
    <font>
      <sz val="18"/>
      <color theme="1"/>
      <name val="Arial"/>
    </font>
    <font>
      <b/>
      <sz val="20"/>
      <color rgb="FF000000"/>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Roboto"/>
    </font>
    <font>
      <sz val="11"/>
      <color rgb="FFFF0000"/>
      <name val="Arial Narrow"/>
    </font>
    <font>
      <sz val="11"/>
      <color rgb="FFFF0000"/>
      <name val="Arial"/>
    </font>
    <font>
      <sz val="11"/>
      <color rgb="FFFF0000"/>
      <name val="Inconsolata"/>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29">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tted">
        <color rgb="FFE36C09"/>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bottom style="dotted">
        <color rgb="FFE36C09"/>
      </bottom>
      <diagonal/>
    </border>
    <border>
      <left/>
      <right/>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diagonal/>
    </border>
    <border>
      <left/>
      <right style="medium">
        <color theme="0"/>
      </right>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right style="thin">
        <color rgb="FF000000"/>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427">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 fillId="0" borderId="0" xfId="0" applyFont="1"/>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vertical="top"/>
    </xf>
    <xf numFmtId="0" fontId="15" fillId="0" borderId="54" xfId="0" applyFont="1" applyBorder="1" applyAlignment="1">
      <alignment vertical="center" wrapText="1"/>
    </xf>
    <xf numFmtId="0" fontId="12" fillId="0" borderId="54" xfId="0" applyFont="1" applyBorder="1" applyAlignment="1">
      <alignment vertical="center"/>
    </xf>
    <xf numFmtId="0" fontId="16"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17" fillId="2" borderId="1" xfId="0" applyFont="1" applyFill="1" applyBorder="1" applyAlignment="1">
      <alignment vertical="center"/>
    </xf>
    <xf numFmtId="9" fontId="6" fillId="2" borderId="1" xfId="0" applyNumberFormat="1" applyFont="1" applyFill="1" applyBorder="1"/>
    <xf numFmtId="9" fontId="18" fillId="2" borderId="1" xfId="0" applyNumberFormat="1" applyFont="1" applyFill="1" applyBorder="1"/>
    <xf numFmtId="0" fontId="6" fillId="4" borderId="1" xfId="0" applyFont="1" applyFill="1" applyBorder="1"/>
    <xf numFmtId="9" fontId="20" fillId="0" borderId="0" xfId="0" applyNumberFormat="1" applyFont="1"/>
    <xf numFmtId="0" fontId="14" fillId="4" borderId="1" xfId="0" applyFont="1" applyFill="1" applyBorder="1" applyAlignment="1">
      <alignment horizontal="center" wrapText="1"/>
    </xf>
    <xf numFmtId="0" fontId="1" fillId="0" borderId="0" xfId="0" applyFont="1" applyAlignment="1">
      <alignment vertical="top" wrapText="1"/>
    </xf>
    <xf numFmtId="0" fontId="22" fillId="4" borderId="1" xfId="0" applyFont="1" applyFill="1" applyBorder="1" applyAlignment="1">
      <alignment vertical="top" wrapText="1"/>
    </xf>
    <xf numFmtId="0" fontId="22" fillId="0" borderId="0" xfId="0" applyFont="1" applyAlignment="1">
      <alignment vertical="top" wrapText="1"/>
    </xf>
    <xf numFmtId="0" fontId="16" fillId="2" borderId="1" xfId="0" applyFont="1" applyFill="1" applyBorder="1" applyAlignment="1">
      <alignment horizontal="left" vertical="center"/>
    </xf>
    <xf numFmtId="0" fontId="17" fillId="0" borderId="0" xfId="0" applyFont="1" applyAlignment="1">
      <alignment vertical="center"/>
    </xf>
    <xf numFmtId="9" fontId="1" fillId="0" borderId="0" xfId="0" applyNumberFormat="1" applyFont="1"/>
    <xf numFmtId="0" fontId="14" fillId="4" borderId="1" xfId="0" applyFont="1" applyFill="1" applyBorder="1" applyAlignment="1">
      <alignment wrapText="1"/>
    </xf>
    <xf numFmtId="0" fontId="14" fillId="4" borderId="1" xfId="0" applyFont="1" applyFill="1" applyBorder="1" applyAlignment="1">
      <alignment vertical="top" wrapText="1"/>
    </xf>
    <xf numFmtId="0" fontId="1" fillId="4" borderId="1" xfId="0" applyFont="1" applyFill="1" applyBorder="1" applyAlignment="1">
      <alignment vertical="top" wrapText="1"/>
    </xf>
    <xf numFmtId="0" fontId="6" fillId="4" borderId="1" xfId="0" applyFont="1" applyFill="1" applyBorder="1" applyAlignment="1">
      <alignment vertical="top"/>
    </xf>
    <xf numFmtId="0" fontId="6" fillId="4" borderId="1" xfId="0" applyFont="1" applyFill="1" applyBorder="1" applyAlignment="1">
      <alignment horizontal="left" vertical="center"/>
    </xf>
    <xf numFmtId="0" fontId="26" fillId="4" borderId="1" xfId="0" applyFont="1" applyFill="1" applyBorder="1" applyAlignment="1">
      <alignment vertical="top"/>
    </xf>
    <xf numFmtId="0" fontId="26" fillId="4" borderId="1" xfId="0" applyFont="1" applyFill="1" applyBorder="1" applyAlignment="1">
      <alignment horizontal="left" vertical="center"/>
    </xf>
    <xf numFmtId="0" fontId="26" fillId="4" borderId="1" xfId="0" applyFont="1" applyFill="1" applyBorder="1"/>
    <xf numFmtId="0" fontId="26" fillId="2" borderId="1" xfId="0" applyFont="1" applyFill="1" applyBorder="1"/>
    <xf numFmtId="0" fontId="26" fillId="2" borderId="1" xfId="0" applyFont="1" applyFill="1" applyBorder="1" applyAlignment="1">
      <alignment vertical="top"/>
    </xf>
    <xf numFmtId="0" fontId="29" fillId="0" borderId="0" xfId="0" applyFont="1" applyAlignment="1">
      <alignment vertical="center"/>
    </xf>
    <xf numFmtId="0" fontId="12" fillId="6" borderId="54" xfId="0" applyFont="1" applyFill="1" applyBorder="1" applyAlignment="1">
      <alignment horizontal="center" vertical="center"/>
    </xf>
    <xf numFmtId="0" fontId="12" fillId="2" borderId="1" xfId="0" applyFont="1" applyFill="1" applyBorder="1"/>
    <xf numFmtId="0" fontId="13" fillId="2" borderId="1" xfId="0" applyFont="1" applyFill="1" applyBorder="1"/>
    <xf numFmtId="0" fontId="13" fillId="8" borderId="54" xfId="0" applyFont="1" applyFill="1" applyBorder="1" applyAlignment="1">
      <alignment horizontal="center" vertical="center" textRotation="90" wrapText="1"/>
    </xf>
    <xf numFmtId="0" fontId="12" fillId="6" borderId="54" xfId="0" applyFont="1" applyFill="1" applyBorder="1" applyAlignment="1">
      <alignment horizontal="center" vertical="center" textRotation="90"/>
    </xf>
    <xf numFmtId="0" fontId="12" fillId="2" borderId="1" xfId="0" applyFont="1" applyFill="1" applyBorder="1" applyAlignment="1">
      <alignment horizontal="center" vertical="center"/>
    </xf>
    <xf numFmtId="0" fontId="13" fillId="0" borderId="54" xfId="0" applyFont="1" applyBorder="1" applyAlignment="1">
      <alignment horizontal="center" vertical="center"/>
    </xf>
    <xf numFmtId="0" fontId="13" fillId="0" borderId="54" xfId="0" applyFont="1" applyBorder="1" applyAlignment="1">
      <alignment horizontal="center" vertical="center" wrapText="1"/>
    </xf>
    <xf numFmtId="0" fontId="13" fillId="0" borderId="54" xfId="0" applyFont="1" applyBorder="1" applyAlignment="1">
      <alignment horizontal="center" vertical="center" textRotation="90"/>
    </xf>
    <xf numFmtId="9" fontId="13" fillId="0" borderId="54" xfId="0" applyNumberFormat="1" applyFont="1" applyBorder="1" applyAlignment="1">
      <alignment horizontal="center" vertical="center"/>
    </xf>
    <xf numFmtId="164" fontId="13" fillId="2" borderId="54" xfId="0" applyNumberFormat="1" applyFont="1" applyFill="1" applyBorder="1" applyAlignment="1">
      <alignment horizontal="center" vertical="center"/>
    </xf>
    <xf numFmtId="0" fontId="12" fillId="0" borderId="54" xfId="0" applyFont="1" applyBorder="1" applyAlignment="1">
      <alignment horizontal="center" vertical="center" textRotation="90" wrapText="1"/>
    </xf>
    <xf numFmtId="9" fontId="13" fillId="4" borderId="54" xfId="0" applyNumberFormat="1" applyFont="1" applyFill="1" applyBorder="1" applyAlignment="1">
      <alignment horizontal="center" vertical="center"/>
    </xf>
    <xf numFmtId="0" fontId="12" fillId="0" borderId="54" xfId="0" applyFont="1" applyBorder="1" applyAlignment="1">
      <alignment horizontal="center" vertical="center" textRotation="90"/>
    </xf>
    <xf numFmtId="0" fontId="13" fillId="9" borderId="54" xfId="0" applyFont="1" applyFill="1" applyBorder="1" applyAlignment="1">
      <alignment horizontal="center" vertical="center" wrapText="1"/>
    </xf>
    <xf numFmtId="165" fontId="6" fillId="0" borderId="54" xfId="0" applyNumberFormat="1" applyFont="1" applyBorder="1" applyAlignment="1">
      <alignment horizontal="center" vertical="center"/>
    </xf>
    <xf numFmtId="0" fontId="6" fillId="2" borderId="1" xfId="0" applyFont="1" applyFill="1" applyBorder="1" applyAlignment="1">
      <alignment vertical="center"/>
    </xf>
    <xf numFmtId="0" fontId="1" fillId="0" borderId="54" xfId="0" applyFont="1" applyBorder="1" applyAlignment="1">
      <alignment vertical="center" wrapText="1"/>
    </xf>
    <xf numFmtId="0" fontId="1" fillId="0" borderId="54" xfId="0" applyFont="1" applyBorder="1" applyAlignment="1">
      <alignment horizontal="center" vertical="center" wrapText="1"/>
    </xf>
    <xf numFmtId="165" fontId="13" fillId="0" borderId="58" xfId="0" applyNumberFormat="1" applyFont="1" applyBorder="1" applyAlignment="1">
      <alignment horizontal="center" vertical="center" wrapText="1"/>
    </xf>
    <xf numFmtId="0" fontId="12" fillId="0" borderId="54" xfId="0" applyFont="1" applyBorder="1" applyAlignment="1">
      <alignment horizontal="center" vertical="center" wrapText="1"/>
    </xf>
    <xf numFmtId="0" fontId="13" fillId="0" borderId="54" xfId="0" applyFont="1" applyBorder="1" applyAlignment="1">
      <alignment vertical="center" wrapText="1"/>
    </xf>
    <xf numFmtId="0" fontId="12" fillId="0" borderId="54" xfId="0" applyFont="1" applyBorder="1" applyAlignment="1">
      <alignment vertical="center" wrapText="1"/>
    </xf>
    <xf numFmtId="0" fontId="12" fillId="0" borderId="54" xfId="0" applyFont="1" applyBorder="1" applyAlignment="1">
      <alignment horizontal="center" vertical="center"/>
    </xf>
    <xf numFmtId="9" fontId="6" fillId="0" borderId="62" xfId="0" applyNumberFormat="1" applyFont="1" applyBorder="1" applyAlignment="1">
      <alignment horizontal="center" vertical="top"/>
    </xf>
    <xf numFmtId="0" fontId="6" fillId="0" borderId="0" xfId="0" applyFont="1"/>
    <xf numFmtId="0" fontId="16" fillId="0" borderId="61" xfId="0" applyFont="1" applyBorder="1" applyAlignment="1">
      <alignment horizontal="center" vertical="center"/>
    </xf>
    <xf numFmtId="0" fontId="16" fillId="0" borderId="63" xfId="0" applyFont="1" applyBorder="1" applyAlignment="1">
      <alignment horizontal="center" vertical="center"/>
    </xf>
    <xf numFmtId="0" fontId="6" fillId="0" borderId="63" xfId="0" applyFont="1" applyBorder="1" applyAlignment="1">
      <alignment horizontal="left" vertical="center" wrapText="1"/>
    </xf>
    <xf numFmtId="0" fontId="6" fillId="0" borderId="51" xfId="0" applyFont="1" applyBorder="1" applyAlignment="1">
      <alignment horizontal="left" vertical="center" wrapText="1"/>
    </xf>
    <xf numFmtId="0" fontId="32" fillId="0" borderId="51" xfId="0" applyFont="1" applyBorder="1" applyAlignment="1">
      <alignment horizontal="left" vertical="center" wrapText="1"/>
    </xf>
    <xf numFmtId="0" fontId="17" fillId="0" borderId="51" xfId="0" applyFont="1" applyBorder="1" applyAlignment="1">
      <alignment horizontal="left" vertical="center" wrapText="1"/>
    </xf>
    <xf numFmtId="9" fontId="6" fillId="0" borderId="51" xfId="0" applyNumberFormat="1"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top" wrapText="1"/>
    </xf>
    <xf numFmtId="0" fontId="6" fillId="2" borderId="64" xfId="0" applyFont="1" applyFill="1" applyBorder="1" applyAlignment="1">
      <alignment horizontal="left" vertical="center" wrapText="1"/>
    </xf>
    <xf numFmtId="0" fontId="6" fillId="4" borderId="64" xfId="0" applyFont="1" applyFill="1" applyBorder="1" applyAlignment="1">
      <alignment horizontal="left" vertical="center" wrapText="1"/>
    </xf>
    <xf numFmtId="0" fontId="6" fillId="9" borderId="64" xfId="0" applyFont="1" applyFill="1" applyBorder="1" applyAlignment="1">
      <alignment horizontal="left" vertical="center" wrapText="1"/>
    </xf>
    <xf numFmtId="0" fontId="6" fillId="0" borderId="65" xfId="0" applyFont="1" applyBorder="1" applyAlignment="1">
      <alignment horizontal="left" vertical="center" wrapText="1"/>
    </xf>
    <xf numFmtId="0" fontId="16" fillId="0" borderId="0" xfId="0" applyFont="1" applyAlignment="1">
      <alignment horizontal="center" vertical="center"/>
    </xf>
    <xf numFmtId="0" fontId="6" fillId="0" borderId="0" xfId="0" applyFont="1" applyAlignment="1">
      <alignment horizontal="center" vertical="center"/>
    </xf>
    <xf numFmtId="0" fontId="32" fillId="0" borderId="0" xfId="0" applyFont="1"/>
    <xf numFmtId="0" fontId="6" fillId="0" borderId="0" xfId="0" applyFont="1" applyAlignment="1">
      <alignment horizontal="center"/>
    </xf>
    <xf numFmtId="9" fontId="6" fillId="0" borderId="0" xfId="0" applyNumberFormat="1" applyFont="1"/>
    <xf numFmtId="0" fontId="6" fillId="0" borderId="0" xfId="0" applyFont="1" applyAlignment="1">
      <alignment vertical="top"/>
    </xf>
    <xf numFmtId="0" fontId="6" fillId="9" borderId="1" xfId="0" applyFont="1" applyFill="1" applyBorder="1"/>
    <xf numFmtId="0" fontId="16" fillId="0" borderId="0" xfId="0" applyFont="1" applyAlignment="1">
      <alignment vertical="center"/>
    </xf>
    <xf numFmtId="0" fontId="8" fillId="0" borderId="0" xfId="0" applyFont="1" applyAlignment="1">
      <alignment horizontal="left" vertical="center"/>
    </xf>
    <xf numFmtId="0" fontId="28" fillId="11" borderId="1" xfId="0" applyFont="1" applyFill="1" applyBorder="1" applyAlignment="1">
      <alignment horizontal="center"/>
    </xf>
    <xf numFmtId="0" fontId="28" fillId="12" borderId="1" xfId="0" applyFont="1" applyFill="1" applyBorder="1" applyAlignment="1">
      <alignment horizontal="center"/>
    </xf>
    <xf numFmtId="0" fontId="28" fillId="13" borderId="1" xfId="0" applyFont="1" applyFill="1" applyBorder="1" applyAlignment="1">
      <alignment horizontal="center"/>
    </xf>
    <xf numFmtId="0" fontId="28" fillId="14" borderId="1" xfId="0" applyFont="1" applyFill="1" applyBorder="1" applyAlignment="1">
      <alignment horizontal="center"/>
    </xf>
    <xf numFmtId="0" fontId="1" fillId="11" borderId="84" xfId="0" applyFont="1" applyFill="1" applyBorder="1"/>
    <xf numFmtId="0" fontId="1" fillId="11" borderId="85" xfId="0" applyFont="1" applyFill="1" applyBorder="1"/>
    <xf numFmtId="0" fontId="1" fillId="11" borderId="86" xfId="0" applyFont="1" applyFill="1" applyBorder="1"/>
    <xf numFmtId="0" fontId="1" fillId="12" borderId="84" xfId="0" applyFont="1" applyFill="1" applyBorder="1"/>
    <xf numFmtId="0" fontId="1" fillId="12" borderId="85" xfId="0" applyFont="1" applyFill="1" applyBorder="1"/>
    <xf numFmtId="0" fontId="1" fillId="12" borderId="86" xfId="0" applyFont="1" applyFill="1" applyBorder="1"/>
    <xf numFmtId="0" fontId="1" fillId="11" borderId="19" xfId="0" applyFont="1" applyFill="1" applyBorder="1"/>
    <xf numFmtId="0" fontId="1" fillId="11" borderId="1" xfId="0" applyFont="1" applyFill="1" applyBorder="1"/>
    <xf numFmtId="0" fontId="1" fillId="11" borderId="20" xfId="0" applyFont="1" applyFill="1" applyBorder="1"/>
    <xf numFmtId="0" fontId="1" fillId="12" borderId="19" xfId="0" applyFont="1" applyFill="1" applyBorder="1"/>
    <xf numFmtId="0" fontId="1" fillId="12" borderId="1" xfId="0" applyFont="1" applyFill="1" applyBorder="1"/>
    <xf numFmtId="0" fontId="1" fillId="12" borderId="20" xfId="0" applyFont="1" applyFill="1" applyBorder="1"/>
    <xf numFmtId="0" fontId="37" fillId="2" borderId="1" xfId="0" applyFont="1" applyFill="1" applyBorder="1" applyAlignment="1">
      <alignment vertical="center"/>
    </xf>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84" xfId="0" applyFont="1" applyFill="1" applyBorder="1"/>
    <xf numFmtId="0" fontId="1" fillId="13" borderId="85" xfId="0" applyFont="1" applyFill="1" applyBorder="1"/>
    <xf numFmtId="0" fontId="1" fillId="13" borderId="86" xfId="0" applyFont="1" applyFill="1" applyBorder="1"/>
    <xf numFmtId="0" fontId="1" fillId="13" borderId="19" xfId="0" applyFont="1" applyFill="1" applyBorder="1"/>
    <xf numFmtId="0" fontId="1" fillId="13" borderId="1"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84" xfId="0" applyFont="1" applyFill="1" applyBorder="1"/>
    <xf numFmtId="0" fontId="1" fillId="14" borderId="85" xfId="0" applyFont="1" applyFill="1" applyBorder="1"/>
    <xf numFmtId="0" fontId="1" fillId="14" borderId="86" xfId="0" applyFont="1" applyFill="1" applyBorder="1"/>
    <xf numFmtId="0" fontId="1" fillId="14" borderId="19" xfId="0" applyFont="1" applyFill="1" applyBorder="1"/>
    <xf numFmtId="0" fontId="1" fillId="14" borderId="1"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4" fillId="0" borderId="0" xfId="0" applyFont="1" applyAlignment="1">
      <alignment horizontal="center"/>
    </xf>
    <xf numFmtId="0" fontId="1" fillId="0" borderId="54" xfId="0" applyFont="1" applyBorder="1"/>
    <xf numFmtId="0" fontId="14" fillId="16" borderId="54" xfId="0" applyFont="1" applyFill="1" applyBorder="1" applyAlignment="1">
      <alignment horizontal="center" wrapText="1"/>
    </xf>
    <xf numFmtId="0" fontId="43" fillId="0" borderId="54" xfId="0" applyFont="1" applyBorder="1" applyAlignment="1">
      <alignment horizontal="center" wrapText="1"/>
    </xf>
    <xf numFmtId="0" fontId="45" fillId="17" borderId="101" xfId="0" applyFont="1" applyFill="1" applyBorder="1" applyAlignment="1">
      <alignment horizontal="center" vertical="center" wrapText="1" readingOrder="1"/>
    </xf>
    <xf numFmtId="0" fontId="46" fillId="15" borderId="101" xfId="0" applyFont="1" applyFill="1" applyBorder="1" applyAlignment="1">
      <alignment horizontal="center" vertical="center" wrapText="1" readingOrder="1"/>
    </xf>
    <xf numFmtId="0" fontId="46" fillId="18" borderId="101" xfId="0" applyFont="1" applyFill="1" applyBorder="1" applyAlignment="1">
      <alignment horizontal="center" vertical="center" wrapText="1" readingOrder="1"/>
    </xf>
    <xf numFmtId="0" fontId="46" fillId="19" borderId="101" xfId="0" applyFont="1" applyFill="1" applyBorder="1" applyAlignment="1">
      <alignment horizontal="center" vertical="center" wrapText="1" readingOrder="1"/>
    </xf>
    <xf numFmtId="0" fontId="46" fillId="14" borderId="102" xfId="0" applyFont="1" applyFill="1" applyBorder="1" applyAlignment="1">
      <alignment horizontal="center" vertical="center" wrapText="1" readingOrder="1"/>
    </xf>
    <xf numFmtId="0" fontId="14" fillId="16" borderId="54" xfId="0" applyFont="1" applyFill="1" applyBorder="1" applyAlignment="1">
      <alignment horizontal="center"/>
    </xf>
    <xf numFmtId="0" fontId="28" fillId="0" borderId="54" xfId="0" applyFont="1" applyBorder="1" applyAlignment="1">
      <alignment horizontal="center"/>
    </xf>
    <xf numFmtId="0" fontId="43" fillId="0" borderId="54" xfId="0" applyFont="1" applyBorder="1" applyAlignment="1">
      <alignment horizontal="center"/>
    </xf>
    <xf numFmtId="0" fontId="49" fillId="4" borderId="1" xfId="0" applyFont="1" applyFill="1" applyBorder="1"/>
    <xf numFmtId="0" fontId="50" fillId="0" borderId="0" xfId="0" applyFont="1" applyAlignment="1">
      <alignment horizontal="center" vertical="center" wrapText="1"/>
    </xf>
    <xf numFmtId="0" fontId="51" fillId="21" borderId="1" xfId="0" applyFont="1" applyFill="1" applyBorder="1" applyAlignment="1">
      <alignment horizontal="center" vertical="center" wrapText="1" readingOrder="1"/>
    </xf>
    <xf numFmtId="0" fontId="46" fillId="0" borderId="107" xfId="0" applyFont="1" applyBorder="1" applyAlignment="1">
      <alignment horizontal="left" vertical="center" wrapText="1" readingOrder="1"/>
    </xf>
    <xf numFmtId="9" fontId="46" fillId="0" borderId="107" xfId="0" applyNumberFormat="1" applyFont="1" applyBorder="1" applyAlignment="1">
      <alignment horizontal="center" vertical="center" wrapText="1" readingOrder="1"/>
    </xf>
    <xf numFmtId="0" fontId="46" fillId="0" borderId="101" xfId="0" applyFont="1" applyBorder="1" applyAlignment="1">
      <alignment horizontal="left" vertical="center" wrapText="1" readingOrder="1"/>
    </xf>
    <xf numFmtId="9" fontId="46" fillId="0" borderId="101" xfId="0" applyNumberFormat="1" applyFont="1" applyBorder="1" applyAlignment="1">
      <alignment horizontal="center" vertical="center" wrapText="1" readingOrder="1"/>
    </xf>
    <xf numFmtId="0" fontId="8" fillId="2" borderId="1" xfId="0" applyFont="1" applyFill="1" applyBorder="1" applyAlignment="1">
      <alignment horizontal="left" vertical="center"/>
    </xf>
    <xf numFmtId="0" fontId="14" fillId="2" borderId="1" xfId="0" applyFont="1" applyFill="1" applyBorder="1"/>
    <xf numFmtId="0" fontId="53" fillId="2" borderId="1" xfId="0" applyFont="1" applyFill="1" applyBorder="1" applyAlignment="1">
      <alignment horizontal="center" vertical="center" wrapText="1"/>
    </xf>
    <xf numFmtId="0" fontId="54" fillId="21" borderId="1" xfId="0" applyFont="1" applyFill="1" applyBorder="1" applyAlignment="1">
      <alignment horizontal="center" vertical="center" wrapText="1" readingOrder="1"/>
    </xf>
    <xf numFmtId="0" fontId="55" fillId="2" borderId="1" xfId="0" applyFont="1" applyFill="1" applyBorder="1"/>
    <xf numFmtId="0" fontId="56" fillId="14" borderId="102" xfId="0" applyFont="1" applyFill="1" applyBorder="1" applyAlignment="1">
      <alignment horizontal="center" vertical="center" wrapText="1" readingOrder="1"/>
    </xf>
    <xf numFmtId="0" fontId="56" fillId="0" borderId="107" xfId="0" applyFont="1" applyBorder="1" applyAlignment="1">
      <alignment horizontal="center" vertical="center" wrapText="1" readingOrder="1"/>
    </xf>
    <xf numFmtId="0" fontId="56" fillId="0" borderId="107" xfId="0" applyFont="1" applyBorder="1" applyAlignment="1">
      <alignment horizontal="left" vertical="center" wrapText="1" readingOrder="1"/>
    </xf>
    <xf numFmtId="0" fontId="56" fillId="19" borderId="101" xfId="0" applyFont="1" applyFill="1" applyBorder="1" applyAlignment="1">
      <alignment horizontal="center" vertical="center" wrapText="1" readingOrder="1"/>
    </xf>
    <xf numFmtId="0" fontId="56" fillId="0" borderId="101" xfId="0" applyFont="1" applyBorder="1" applyAlignment="1">
      <alignment horizontal="center" vertical="center" wrapText="1" readingOrder="1"/>
    </xf>
    <xf numFmtId="0" fontId="56" fillId="0" borderId="101" xfId="0" applyFont="1" applyBorder="1" applyAlignment="1">
      <alignment horizontal="left" vertical="center" wrapText="1" readingOrder="1"/>
    </xf>
    <xf numFmtId="0" fontId="56" fillId="18" borderId="101" xfId="0" applyFont="1" applyFill="1" applyBorder="1" applyAlignment="1">
      <alignment horizontal="center" vertical="center" wrapText="1" readingOrder="1"/>
    </xf>
    <xf numFmtId="0" fontId="56" fillId="15" borderId="101" xfId="0" applyFont="1" applyFill="1" applyBorder="1" applyAlignment="1">
      <alignment horizontal="center" vertical="center" wrapText="1" readingOrder="1"/>
    </xf>
    <xf numFmtId="0" fontId="57" fillId="17" borderId="101" xfId="0" applyFont="1" applyFill="1" applyBorder="1" applyAlignment="1">
      <alignment horizontal="center" vertical="center" wrapText="1" readingOrder="1"/>
    </xf>
    <xf numFmtId="0" fontId="58"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5" fillId="0" borderId="0" xfId="0" applyFont="1"/>
    <xf numFmtId="0" fontId="58" fillId="0" borderId="0" xfId="0" applyFont="1" applyAlignment="1">
      <alignment horizontal="left" vertical="center" wrapText="1" readingOrder="1"/>
    </xf>
    <xf numFmtId="0" fontId="59" fillId="0" borderId="0" xfId="0" applyFont="1" applyAlignment="1">
      <alignment vertical="center"/>
    </xf>
    <xf numFmtId="0" fontId="60" fillId="0" borderId="0" xfId="0" applyFont="1"/>
    <xf numFmtId="0" fontId="61" fillId="0" borderId="0" xfId="0" applyFont="1"/>
    <xf numFmtId="0" fontId="62" fillId="0" borderId="0" xfId="0" applyFont="1"/>
    <xf numFmtId="0" fontId="63" fillId="2" borderId="1" xfId="0" applyFont="1" applyFill="1" applyBorder="1"/>
    <xf numFmtId="0" fontId="27" fillId="2" borderId="1" xfId="0" applyFont="1" applyFill="1" applyBorder="1"/>
    <xf numFmtId="0" fontId="65" fillId="8" borderId="112" xfId="0" applyFont="1" applyFill="1" applyBorder="1" applyAlignment="1">
      <alignment horizontal="center" vertical="center" wrapText="1" readingOrder="1"/>
    </xf>
    <xf numFmtId="0" fontId="65" fillId="8" borderId="113" xfId="0" applyFont="1" applyFill="1" applyBorder="1" applyAlignment="1">
      <alignment horizontal="center" vertical="center" wrapText="1" readingOrder="1"/>
    </xf>
    <xf numFmtId="0" fontId="65" fillId="2" borderId="116" xfId="0" applyFont="1" applyFill="1" applyBorder="1" applyAlignment="1">
      <alignment horizontal="center" vertical="center" wrapText="1" readingOrder="1"/>
    </xf>
    <xf numFmtId="0" fontId="66" fillId="2" borderId="116" xfId="0" applyFont="1" applyFill="1" applyBorder="1" applyAlignment="1">
      <alignment horizontal="left" vertical="center" wrapText="1" readingOrder="1"/>
    </xf>
    <xf numFmtId="9" fontId="65" fillId="2" borderId="117" xfId="0" applyNumberFormat="1" applyFont="1" applyFill="1" applyBorder="1" applyAlignment="1">
      <alignment horizontal="center" vertical="center" wrapText="1" readingOrder="1"/>
    </xf>
    <xf numFmtId="0" fontId="65" fillId="2" borderId="54" xfId="0" applyFont="1" applyFill="1" applyBorder="1" applyAlignment="1">
      <alignment horizontal="center" vertical="center" wrapText="1" readingOrder="1"/>
    </xf>
    <xf numFmtId="0" fontId="66" fillId="2" borderId="54" xfId="0" applyFont="1" applyFill="1" applyBorder="1" applyAlignment="1">
      <alignment horizontal="left" vertical="center" wrapText="1" readingOrder="1"/>
    </xf>
    <xf numFmtId="9" fontId="65" fillId="2" borderId="119" xfId="0" applyNumberFormat="1" applyFont="1" applyFill="1" applyBorder="1" applyAlignment="1">
      <alignment horizontal="center" vertical="center" wrapText="1" readingOrder="1"/>
    </xf>
    <xf numFmtId="0" fontId="66" fillId="2" borderId="119" xfId="0" applyFont="1" applyFill="1" applyBorder="1" applyAlignment="1">
      <alignment horizontal="center" vertical="center" wrapText="1" readingOrder="1"/>
    </xf>
    <xf numFmtId="0" fontId="65" fillId="2" borderId="124" xfId="0" applyFont="1" applyFill="1" applyBorder="1" applyAlignment="1">
      <alignment horizontal="center" vertical="center" wrapText="1" readingOrder="1"/>
    </xf>
    <xf numFmtId="0" fontId="66" fillId="2" borderId="124" xfId="0" applyFont="1" applyFill="1" applyBorder="1" applyAlignment="1">
      <alignment horizontal="left" vertical="center" wrapText="1" readingOrder="1"/>
    </xf>
    <xf numFmtId="0" fontId="66" fillId="2" borderId="125" xfId="0" applyFont="1" applyFill="1" applyBorder="1" applyAlignment="1">
      <alignment horizontal="center" vertical="center" wrapText="1" readingOrder="1"/>
    </xf>
    <xf numFmtId="0" fontId="10" fillId="2" borderId="1" xfId="0" applyFont="1" applyFill="1" applyBorder="1"/>
    <xf numFmtId="0" fontId="14" fillId="0" borderId="0" xfId="0" applyFont="1"/>
    <xf numFmtId="0" fontId="63" fillId="0" borderId="0" xfId="0" applyFont="1"/>
    <xf numFmtId="0" fontId="72" fillId="0" borderId="101"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6" fillId="0" borderId="0" xfId="0" applyFont="1" applyAlignment="1">
      <alignment horizontal="center" vertical="top" wrapText="1"/>
    </xf>
    <xf numFmtId="9" fontId="18" fillId="0" borderId="0" xfId="0" applyNumberFormat="1" applyFont="1" applyAlignment="1">
      <alignment horizontal="center" vertical="top" wrapText="1"/>
    </xf>
    <xf numFmtId="0" fontId="8" fillId="0" borderId="0" xfId="0" applyFont="1" applyAlignment="1">
      <alignment horizontal="center" vertical="top"/>
    </xf>
    <xf numFmtId="0" fontId="1" fillId="0" borderId="0" xfId="0" applyFont="1" applyAlignment="1">
      <alignment horizontal="center"/>
    </xf>
    <xf numFmtId="0" fontId="12" fillId="0" borderId="43" xfId="0" applyFont="1" applyBorder="1" applyAlignment="1">
      <alignment horizontal="center" vertical="center"/>
    </xf>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12" fillId="0" borderId="48" xfId="0" applyFont="1" applyBorder="1" applyAlignment="1">
      <alignment horizontal="center" vertical="center"/>
    </xf>
    <xf numFmtId="0" fontId="3" fillId="0" borderId="49" xfId="0" applyFont="1" applyBorder="1"/>
    <xf numFmtId="0" fontId="3" fillId="0" borderId="50" xfId="0" applyFont="1" applyBorder="1"/>
    <xf numFmtId="0" fontId="13" fillId="0" borderId="48" xfId="0" applyFont="1" applyBorder="1" applyAlignment="1">
      <alignment horizontal="left" vertical="center"/>
    </xf>
    <xf numFmtId="0" fontId="6" fillId="2" borderId="52" xfId="0" applyFont="1" applyFill="1" applyBorder="1" applyAlignment="1">
      <alignment horizontal="center" vertical="center"/>
    </xf>
    <xf numFmtId="0" fontId="3" fillId="0" borderId="53" xfId="0" applyFont="1" applyBorder="1"/>
    <xf numFmtId="0" fontId="14" fillId="0" borderId="48" xfId="0" applyFont="1" applyBorder="1" applyAlignment="1">
      <alignment horizontal="left" vertical="center" wrapText="1"/>
    </xf>
    <xf numFmtId="0" fontId="13" fillId="0" borderId="55" xfId="0" applyFont="1" applyBorder="1" applyAlignment="1">
      <alignment horizontal="center"/>
    </xf>
    <xf numFmtId="0" fontId="1" fillId="0" borderId="0" xfId="0" applyFont="1" applyAlignment="1">
      <alignment vertical="top" wrapText="1"/>
    </xf>
    <xf numFmtId="0" fontId="26" fillId="6" borderId="48" xfId="0" applyFont="1" applyFill="1" applyBorder="1" applyAlignment="1">
      <alignment horizontal="left" vertical="center"/>
    </xf>
    <xf numFmtId="0" fontId="26" fillId="5" borderId="48" xfId="0" applyFont="1" applyFill="1" applyBorder="1" applyAlignment="1">
      <alignment horizontal="left" vertical="center"/>
    </xf>
    <xf numFmtId="0" fontId="1" fillId="4" borderId="56" xfId="0" applyFont="1" applyFill="1" applyBorder="1" applyAlignment="1">
      <alignment vertical="top" wrapText="1"/>
    </xf>
    <xf numFmtId="0" fontId="3" fillId="0" borderId="57" xfId="0" applyFont="1" applyBorder="1"/>
    <xf numFmtId="0" fontId="25" fillId="5" borderId="48" xfId="0" applyFont="1" applyFill="1" applyBorder="1" applyAlignment="1">
      <alignment horizontal="center" vertical="center" wrapText="1"/>
    </xf>
    <xf numFmtId="0" fontId="12" fillId="6" borderId="48" xfId="0" applyFont="1" applyFill="1" applyBorder="1" applyAlignment="1">
      <alignment horizontal="center" vertical="center"/>
    </xf>
    <xf numFmtId="0" fontId="12" fillId="7" borderId="48" xfId="0" applyFont="1" applyFill="1" applyBorder="1" applyAlignment="1">
      <alignment horizontal="center" vertical="center"/>
    </xf>
    <xf numFmtId="0" fontId="27" fillId="2" borderId="48" xfId="0" applyFont="1" applyFill="1" applyBorder="1" applyAlignment="1">
      <alignment horizontal="center" vertical="center"/>
    </xf>
    <xf numFmtId="0" fontId="26" fillId="2" borderId="56" xfId="0" applyFont="1" applyFill="1" applyBorder="1" applyAlignment="1">
      <alignment horizontal="left" vertical="center"/>
    </xf>
    <xf numFmtId="0" fontId="28" fillId="0" borderId="48" xfId="0" applyFont="1" applyBorder="1" applyAlignment="1">
      <alignment horizontal="center" vertical="center" wrapText="1"/>
    </xf>
    <xf numFmtId="0" fontId="27" fillId="0" borderId="48" xfId="0" applyFont="1" applyBorder="1" applyAlignment="1">
      <alignment horizontal="left" vertical="center" wrapText="1"/>
    </xf>
    <xf numFmtId="0" fontId="12" fillId="8" borderId="48" xfId="0" applyFont="1" applyFill="1" applyBorder="1" applyAlignment="1">
      <alignment horizontal="center" vertical="center" wrapText="1"/>
    </xf>
    <xf numFmtId="0" fontId="12" fillId="6" borderId="58" xfId="0" applyFont="1" applyFill="1" applyBorder="1" applyAlignment="1">
      <alignment horizontal="center" vertical="center" wrapText="1"/>
    </xf>
    <xf numFmtId="0" fontId="3" fillId="0" borderId="59" xfId="0" applyFont="1" applyBorder="1"/>
    <xf numFmtId="9" fontId="12" fillId="6" borderId="58" xfId="0" applyNumberFormat="1" applyFont="1" applyFill="1" applyBorder="1" applyAlignment="1">
      <alignment horizontal="center" vertical="center"/>
    </xf>
    <xf numFmtId="0" fontId="12" fillId="6" borderId="58" xfId="0" applyFont="1" applyFill="1" applyBorder="1" applyAlignment="1">
      <alignment horizontal="center" vertical="center" textRotation="90" wrapText="1"/>
    </xf>
    <xf numFmtId="0" fontId="12" fillId="6" borderId="48" xfId="0" applyFont="1" applyFill="1" applyBorder="1" applyAlignment="1">
      <alignment horizontal="center" vertical="center" wrapText="1"/>
    </xf>
    <xf numFmtId="0" fontId="12" fillId="6" borderId="58" xfId="0" applyFont="1" applyFill="1" applyBorder="1" applyAlignment="1">
      <alignment horizontal="center" vertical="center" textRotation="90"/>
    </xf>
    <xf numFmtId="0" fontId="12" fillId="6" borderId="58" xfId="0" applyFont="1" applyFill="1" applyBorder="1" applyAlignment="1">
      <alignment horizontal="center" vertical="center"/>
    </xf>
    <xf numFmtId="0" fontId="13" fillId="0" borderId="58" xfId="0" applyFont="1" applyBorder="1" applyAlignment="1">
      <alignment horizontal="center" vertical="center" textRotation="90"/>
    </xf>
    <xf numFmtId="0" fontId="3" fillId="0" borderId="60" xfId="0" applyFont="1" applyBorder="1"/>
    <xf numFmtId="0" fontId="13" fillId="9" borderId="58" xfId="0" applyFont="1" applyFill="1" applyBorder="1" applyAlignment="1">
      <alignment horizontal="center" vertical="center" wrapText="1"/>
    </xf>
    <xf numFmtId="164" fontId="13" fillId="2" borderId="58" xfId="0" applyNumberFormat="1" applyFont="1" applyFill="1" applyBorder="1" applyAlignment="1">
      <alignment horizontal="center" vertical="center"/>
    </xf>
    <xf numFmtId="0" fontId="12" fillId="0" borderId="58" xfId="0" applyFont="1" applyBorder="1" applyAlignment="1">
      <alignment horizontal="center" vertical="center" textRotation="90" wrapText="1"/>
    </xf>
    <xf numFmtId="9" fontId="13" fillId="0" borderId="58" xfId="0" applyNumberFormat="1" applyFont="1" applyBorder="1" applyAlignment="1">
      <alignment horizontal="center" vertical="center"/>
    </xf>
    <xf numFmtId="9" fontId="13" fillId="4" borderId="58" xfId="0" applyNumberFormat="1" applyFont="1" applyFill="1" applyBorder="1" applyAlignment="1">
      <alignment horizontal="center" vertical="center"/>
    </xf>
    <xf numFmtId="0" fontId="12" fillId="0" borderId="58" xfId="0" applyFont="1" applyBorder="1" applyAlignment="1">
      <alignment horizontal="center" vertical="center" textRotation="90"/>
    </xf>
    <xf numFmtId="9" fontId="13" fillId="0" borderId="58" xfId="0" applyNumberFormat="1" applyFont="1" applyBorder="1" applyAlignment="1">
      <alignment horizontal="center" vertical="center" wrapText="1"/>
    </xf>
    <xf numFmtId="0" fontId="13" fillId="0" borderId="58"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58" xfId="0" applyFont="1" applyBorder="1" applyAlignment="1">
      <alignment horizontal="center" vertical="center"/>
    </xf>
    <xf numFmtId="0" fontId="30" fillId="0" borderId="58" xfId="0" applyFont="1" applyBorder="1" applyAlignment="1">
      <alignment horizontal="center" vertical="center" wrapText="1"/>
    </xf>
    <xf numFmtId="0" fontId="13" fillId="0" borderId="58" xfId="0" applyFont="1" applyBorder="1" applyAlignment="1">
      <alignment horizontal="center" vertical="center"/>
    </xf>
    <xf numFmtId="0" fontId="21" fillId="0" borderId="58" xfId="0" applyFont="1" applyBorder="1" applyAlignment="1">
      <alignment horizontal="center" vertical="center" wrapText="1"/>
    </xf>
    <xf numFmtId="0" fontId="1" fillId="0" borderId="0" xfId="0" applyFont="1"/>
    <xf numFmtId="0" fontId="36" fillId="11" borderId="76" xfId="0" applyFont="1" applyFill="1" applyBorder="1" applyAlignment="1">
      <alignment horizontal="center" vertical="center" wrapText="1" readingOrder="1"/>
    </xf>
    <xf numFmtId="0" fontId="3" fillId="0" borderId="77" xfId="0" applyFont="1" applyBorder="1"/>
    <xf numFmtId="0" fontId="3" fillId="0" borderId="78" xfId="0" applyFont="1" applyBorder="1"/>
    <xf numFmtId="0" fontId="3" fillId="0" borderId="79" xfId="0" applyFont="1" applyBorder="1"/>
    <xf numFmtId="0" fontId="3" fillId="0" borderId="80" xfId="0" applyFont="1" applyBorder="1"/>
    <xf numFmtId="0" fontId="3" fillId="0" borderId="81" xfId="0" applyFont="1" applyBorder="1"/>
    <xf numFmtId="0" fontId="3" fillId="0" borderId="72" xfId="0" applyFont="1" applyBorder="1"/>
    <xf numFmtId="0" fontId="3" fillId="0" borderId="82" xfId="0" applyFont="1" applyBorder="1"/>
    <xf numFmtId="0" fontId="36" fillId="13" borderId="76" xfId="0" applyFont="1" applyFill="1" applyBorder="1" applyAlignment="1">
      <alignment horizontal="center" vertical="center" wrapText="1" readingOrder="1"/>
    </xf>
    <xf numFmtId="0" fontId="36" fillId="12" borderId="76" xfId="0" applyFont="1" applyFill="1" applyBorder="1" applyAlignment="1">
      <alignment horizontal="center" vertical="center" wrapText="1" readingOrder="1"/>
    </xf>
    <xf numFmtId="0" fontId="36" fillId="14" borderId="76" xfId="0" applyFont="1" applyFill="1" applyBorder="1" applyAlignment="1">
      <alignment horizontal="center" vertical="center" wrapText="1" readingOrder="1"/>
    </xf>
    <xf numFmtId="0" fontId="35" fillId="0" borderId="74" xfId="0" applyFont="1" applyBorder="1" applyAlignment="1">
      <alignment horizontal="center" vertical="center" wrapText="1"/>
    </xf>
    <xf numFmtId="0" fontId="3" fillId="0" borderId="75" xfId="0" applyFont="1" applyBorder="1"/>
    <xf numFmtId="0" fontId="3" fillId="0" borderId="83" xfId="0" applyFont="1" applyBorder="1"/>
    <xf numFmtId="0" fontId="3" fillId="0" borderId="87" xfId="0" applyFont="1" applyBorder="1"/>
    <xf numFmtId="0" fontId="3" fillId="0" borderId="88" xfId="0" applyFont="1" applyBorder="1"/>
    <xf numFmtId="0" fontId="3" fillId="0" borderId="89" xfId="0" applyFont="1" applyBorder="1"/>
    <xf numFmtId="0" fontId="33" fillId="0" borderId="0" xfId="0" applyFont="1" applyAlignment="1">
      <alignment horizontal="center" vertical="center" wrapText="1"/>
    </xf>
    <xf numFmtId="0" fontId="34" fillId="10" borderId="66" xfId="0" applyFont="1" applyFill="1" applyBorder="1" applyAlignment="1">
      <alignment horizontal="center" vertical="center" wrapText="1" readingOrder="1"/>
    </xf>
    <xf numFmtId="0" fontId="3" fillId="0" borderId="67" xfId="0" applyFont="1" applyBorder="1"/>
    <xf numFmtId="0" fontId="3" fillId="0" borderId="68" xfId="0" applyFont="1" applyBorder="1"/>
    <xf numFmtId="0" fontId="3" fillId="0" borderId="69" xfId="0" applyFont="1" applyBorder="1"/>
    <xf numFmtId="0" fontId="3" fillId="0" borderId="70" xfId="0" applyFont="1" applyBorder="1"/>
    <xf numFmtId="0" fontId="3" fillId="0" borderId="71" xfId="0" applyFont="1" applyBorder="1"/>
    <xf numFmtId="0" fontId="3" fillId="0" borderId="73" xfId="0" applyFont="1" applyBorder="1"/>
    <xf numFmtId="0" fontId="34" fillId="10" borderId="66" xfId="0" applyFont="1" applyFill="1" applyBorder="1" applyAlignment="1">
      <alignment horizontal="center" vertical="center" textRotation="90" wrapText="1" readingOrder="1"/>
    </xf>
    <xf numFmtId="0" fontId="40" fillId="11" borderId="66" xfId="0" applyFont="1" applyFill="1" applyBorder="1" applyAlignment="1">
      <alignment horizontal="center" vertical="center" wrapText="1" readingOrder="1"/>
    </xf>
    <xf numFmtId="0" fontId="3" fillId="0" borderId="90" xfId="0" applyFont="1" applyBorder="1"/>
    <xf numFmtId="0" fontId="3" fillId="0" borderId="94" xfId="0" applyFont="1" applyBorder="1"/>
    <xf numFmtId="0" fontId="40" fillId="11" borderId="95" xfId="0" applyFont="1" applyFill="1" applyBorder="1" applyAlignment="1">
      <alignment horizontal="center" vertical="center" wrapText="1" readingOrder="1"/>
    </xf>
    <xf numFmtId="0" fontId="3" fillId="0" borderId="93" xfId="0" applyFont="1" applyBorder="1"/>
    <xf numFmtId="0" fontId="40" fillId="12" borderId="95" xfId="0" applyFont="1" applyFill="1" applyBorder="1" applyAlignment="1">
      <alignment horizontal="center" wrapText="1" readingOrder="1"/>
    </xf>
    <xf numFmtId="0" fontId="40" fillId="12" borderId="66" xfId="0" applyFont="1" applyFill="1" applyBorder="1" applyAlignment="1">
      <alignment horizontal="center" wrapText="1" readingOrder="1"/>
    </xf>
    <xf numFmtId="0" fontId="40" fillId="11" borderId="74" xfId="0" applyFont="1" applyFill="1" applyBorder="1" applyAlignment="1">
      <alignment horizontal="center" vertical="center" wrapText="1" readingOrder="1"/>
    </xf>
    <xf numFmtId="0" fontId="3" fillId="0" borderId="91" xfId="0" applyFont="1" applyBorder="1"/>
    <xf numFmtId="0" fontId="40" fillId="11" borderId="92" xfId="0" applyFont="1" applyFill="1" applyBorder="1" applyAlignment="1">
      <alignment horizontal="center" vertical="center" wrapText="1" readingOrder="1"/>
    </xf>
    <xf numFmtId="0" fontId="3" fillId="0" borderId="96" xfId="0" applyFont="1" applyBorder="1"/>
    <xf numFmtId="0" fontId="3" fillId="0" borderId="97" xfId="0" applyFont="1" applyBorder="1"/>
    <xf numFmtId="0" fontId="40" fillId="13" borderId="92" xfId="0" applyFont="1" applyFill="1" applyBorder="1" applyAlignment="1">
      <alignment horizontal="center" wrapText="1" readingOrder="1"/>
    </xf>
    <xf numFmtId="0" fontId="40" fillId="13" borderId="74" xfId="0" applyFont="1" applyFill="1" applyBorder="1" applyAlignment="1">
      <alignment horizontal="center" wrapText="1" readingOrder="1"/>
    </xf>
    <xf numFmtId="0" fontId="40" fillId="12" borderId="74" xfId="0" applyFont="1" applyFill="1" applyBorder="1" applyAlignment="1">
      <alignment horizontal="center" wrapText="1" readingOrder="1"/>
    </xf>
    <xf numFmtId="0" fontId="40" fillId="12" borderId="92" xfId="0" applyFont="1" applyFill="1" applyBorder="1" applyAlignment="1">
      <alignment horizontal="center" wrapText="1" readingOrder="1"/>
    </xf>
    <xf numFmtId="0" fontId="40" fillId="13" borderId="66" xfId="0" applyFont="1" applyFill="1" applyBorder="1" applyAlignment="1">
      <alignment horizontal="center" wrapText="1" readingOrder="1"/>
    </xf>
    <xf numFmtId="0" fontId="40" fillId="13" borderId="95" xfId="0" applyFont="1" applyFill="1" applyBorder="1" applyAlignment="1">
      <alignment horizontal="center" wrapText="1" readingOrder="1"/>
    </xf>
    <xf numFmtId="0" fontId="41" fillId="14" borderId="76" xfId="0" applyFont="1" applyFill="1" applyBorder="1" applyAlignment="1">
      <alignment horizontal="center" vertical="center" wrapText="1" readingOrder="1"/>
    </xf>
    <xf numFmtId="0" fontId="3" fillId="0" borderId="98" xfId="0" applyFont="1" applyBorder="1"/>
    <xf numFmtId="0" fontId="3" fillId="0" borderId="99" xfId="0" applyFont="1" applyBorder="1"/>
    <xf numFmtId="0" fontId="3" fillId="0" borderId="100" xfId="0" applyFont="1" applyBorder="1"/>
    <xf numFmtId="0" fontId="41" fillId="12" borderId="76" xfId="0" applyFont="1" applyFill="1" applyBorder="1" applyAlignment="1">
      <alignment horizontal="center" vertical="center" wrapText="1" readingOrder="1"/>
    </xf>
    <xf numFmtId="0" fontId="41" fillId="11" borderId="76" xfId="0" applyFont="1" applyFill="1" applyBorder="1" applyAlignment="1">
      <alignment horizontal="center" vertical="center" wrapText="1" readingOrder="1"/>
    </xf>
    <xf numFmtId="0" fontId="41" fillId="13" borderId="76" xfId="0" applyFont="1" applyFill="1" applyBorder="1" applyAlignment="1">
      <alignment horizontal="center" vertical="center" wrapText="1" readingOrder="1"/>
    </xf>
    <xf numFmtId="0" fontId="40" fillId="14" borderId="66" xfId="0" applyFont="1" applyFill="1" applyBorder="1" applyAlignment="1">
      <alignment horizontal="center" wrapText="1" readingOrder="1"/>
    </xf>
    <xf numFmtId="0" fontId="39" fillId="0" borderId="74" xfId="0" applyFont="1" applyBorder="1" applyAlignment="1">
      <alignment horizontal="center" vertical="center" wrapText="1"/>
    </xf>
    <xf numFmtId="0" fontId="40" fillId="14" borderId="74" xfId="0" applyFont="1" applyFill="1" applyBorder="1" applyAlignment="1">
      <alignment horizontal="center" wrapText="1" readingOrder="1"/>
    </xf>
    <xf numFmtId="0" fontId="40" fillId="14" borderId="95" xfId="0" applyFont="1" applyFill="1" applyBorder="1" applyAlignment="1">
      <alignment horizontal="center" wrapText="1" readingOrder="1"/>
    </xf>
    <xf numFmtId="0" fontId="40" fillId="14" borderId="92" xfId="0" applyFont="1" applyFill="1" applyBorder="1" applyAlignment="1">
      <alignment horizontal="center" wrapText="1" readingOrder="1"/>
    </xf>
    <xf numFmtId="0" fontId="38" fillId="0" borderId="0" xfId="0" applyFont="1" applyAlignment="1">
      <alignment horizontal="center" vertical="center" wrapText="1"/>
    </xf>
    <xf numFmtId="0" fontId="42" fillId="15" borderId="56" xfId="0" applyFont="1" applyFill="1" applyBorder="1" applyAlignment="1">
      <alignment horizontal="center"/>
    </xf>
    <xf numFmtId="0" fontId="14" fillId="0" borderId="0" xfId="0" applyFont="1" applyAlignment="1">
      <alignment horizontal="center"/>
    </xf>
    <xf numFmtId="0" fontId="14" fillId="16" borderId="48" xfId="0" applyFont="1" applyFill="1" applyBorder="1" applyAlignment="1">
      <alignment horizontal="center" wrapText="1"/>
    </xf>
    <xf numFmtId="0" fontId="44" fillId="0" borderId="48" xfId="0" applyFont="1" applyBorder="1" applyAlignment="1">
      <alignment horizontal="center" wrapText="1"/>
    </xf>
    <xf numFmtId="0" fontId="20" fillId="0" borderId="48" xfId="0" applyFont="1" applyBorder="1" applyAlignment="1">
      <alignment horizontal="center" wrapText="1"/>
    </xf>
    <xf numFmtId="0" fontId="27" fillId="0" borderId="48" xfId="0" applyFont="1" applyBorder="1" applyAlignment="1">
      <alignment horizontal="center" wrapText="1"/>
    </xf>
    <xf numFmtId="0" fontId="47" fillId="0" borderId="48" xfId="0" applyFont="1" applyBorder="1" applyAlignment="1">
      <alignment horizontal="center" wrapText="1"/>
    </xf>
    <xf numFmtId="0" fontId="14" fillId="0" borderId="48" xfId="0" applyFont="1" applyBorder="1" applyAlignment="1">
      <alignment horizontal="center"/>
    </xf>
    <xf numFmtId="0" fontId="43" fillId="0" borderId="48" xfId="0" applyFont="1" applyBorder="1" applyAlignment="1">
      <alignment horizontal="center"/>
    </xf>
    <xf numFmtId="0" fontId="1" fillId="0" borderId="48" xfId="0" applyFont="1" applyBorder="1"/>
    <xf numFmtId="0" fontId="1" fillId="0" borderId="11" xfId="0" applyFont="1" applyBorder="1"/>
    <xf numFmtId="0" fontId="28" fillId="20" borderId="106" xfId="0" applyFont="1" applyFill="1" applyBorder="1" applyAlignment="1">
      <alignment horizontal="center" wrapText="1"/>
    </xf>
    <xf numFmtId="0" fontId="3" fillId="0" borderId="105" xfId="0" applyFont="1" applyBorder="1"/>
    <xf numFmtId="0" fontId="27" fillId="0" borderId="43" xfId="0" applyFont="1" applyBorder="1" applyAlignment="1">
      <alignment horizontal="center" wrapText="1"/>
    </xf>
    <xf numFmtId="0" fontId="28" fillId="17" borderId="106" xfId="0" applyFont="1" applyFill="1" applyBorder="1" applyAlignment="1">
      <alignment horizontal="center" wrapText="1"/>
    </xf>
    <xf numFmtId="0" fontId="48" fillId="4" borderId="66" xfId="0" applyFont="1" applyFill="1" applyBorder="1" applyAlignment="1">
      <alignment vertical="center" wrapText="1"/>
    </xf>
    <xf numFmtId="0" fontId="43" fillId="0" borderId="58" xfId="0" applyFont="1" applyBorder="1" applyAlignment="1">
      <alignment horizontal="center"/>
    </xf>
    <xf numFmtId="0" fontId="44" fillId="0" borderId="43" xfId="0" applyFont="1" applyBorder="1" applyAlignment="1">
      <alignment horizontal="center" wrapText="1"/>
    </xf>
    <xf numFmtId="0" fontId="3" fillId="0" borderId="55" xfId="0" applyFont="1" applyBorder="1"/>
    <xf numFmtId="0" fontId="3" fillId="0" borderId="103" xfId="0" applyFont="1" applyBorder="1"/>
    <xf numFmtId="0" fontId="20" fillId="0" borderId="48" xfId="0" applyFont="1" applyBorder="1" applyAlignment="1">
      <alignment wrapText="1"/>
    </xf>
    <xf numFmtId="0" fontId="20" fillId="13" borderId="48" xfId="0" applyFont="1" applyFill="1" applyBorder="1" applyAlignment="1">
      <alignment wrapText="1"/>
    </xf>
    <xf numFmtId="0" fontId="23" fillId="0" borderId="48" xfId="0" applyFont="1" applyBorder="1" applyAlignment="1">
      <alignment wrapText="1"/>
    </xf>
    <xf numFmtId="0" fontId="1" fillId="0" borderId="43" xfId="0" applyFont="1" applyBorder="1"/>
    <xf numFmtId="0" fontId="43" fillId="0" borderId="46" xfId="0" applyFont="1" applyBorder="1" applyAlignment="1">
      <alignment horizontal="center"/>
    </xf>
    <xf numFmtId="0" fontId="28" fillId="15" borderId="66" xfId="0" applyFont="1" applyFill="1" applyBorder="1" applyAlignment="1">
      <alignment horizontal="center" wrapText="1"/>
    </xf>
    <xf numFmtId="0" fontId="3" fillId="0" borderId="104" xfId="0" applyFont="1" applyBorder="1"/>
    <xf numFmtId="0" fontId="27" fillId="0" borderId="55" xfId="0" applyFont="1" applyBorder="1" applyAlignment="1">
      <alignment horizontal="center" wrapText="1"/>
    </xf>
    <xf numFmtId="0" fontId="24" fillId="0" borderId="0" xfId="0" applyFont="1" applyAlignment="1">
      <alignment horizontal="center" vertical="center"/>
    </xf>
    <xf numFmtId="0" fontId="52" fillId="0" borderId="0" xfId="0" applyFont="1" applyAlignment="1">
      <alignment horizontal="center" vertical="center"/>
    </xf>
    <xf numFmtId="0" fontId="65" fillId="2" borderId="58" xfId="0" applyFont="1" applyFill="1" applyBorder="1" applyAlignment="1">
      <alignment horizontal="center" vertical="center" wrapText="1" readingOrder="1"/>
    </xf>
    <xf numFmtId="0" fontId="3" fillId="0" borderId="123" xfId="0" applyFont="1" applyBorder="1"/>
    <xf numFmtId="0" fontId="64" fillId="8" borderId="108" xfId="0" applyFont="1" applyFill="1" applyBorder="1" applyAlignment="1">
      <alignment horizontal="center" vertical="center" wrapText="1" readingOrder="1"/>
    </xf>
    <xf numFmtId="0" fontId="3" fillId="0" borderId="109" xfId="0" applyFont="1" applyBorder="1"/>
    <xf numFmtId="0" fontId="3" fillId="0" borderId="110" xfId="0" applyFont="1" applyBorder="1"/>
    <xf numFmtId="0" fontId="65" fillId="8" borderId="108" xfId="0" applyFont="1" applyFill="1" applyBorder="1" applyAlignment="1">
      <alignment horizontal="center" vertical="center" wrapText="1" readingOrder="1"/>
    </xf>
    <xf numFmtId="0" fontId="3" fillId="0" borderId="111" xfId="0" applyFont="1" applyBorder="1"/>
    <xf numFmtId="0" fontId="65" fillId="2" borderId="114" xfId="0" applyFont="1" applyFill="1" applyBorder="1" applyAlignment="1">
      <alignment horizontal="center" vertical="center" wrapText="1" readingOrder="1"/>
    </xf>
    <xf numFmtId="0" fontId="3" fillId="0" borderId="118" xfId="0" applyFont="1" applyBorder="1"/>
    <xf numFmtId="0" fontId="3" fillId="0" borderId="120" xfId="0" applyFont="1" applyBorder="1"/>
    <xf numFmtId="0" fontId="65" fillId="2" borderId="115" xfId="0" applyFont="1" applyFill="1" applyBorder="1" applyAlignment="1">
      <alignment horizontal="center" vertical="center" wrapText="1" readingOrder="1"/>
    </xf>
    <xf numFmtId="0" fontId="65" fillId="2" borderId="121" xfId="0" applyFont="1" applyFill="1" applyBorder="1" applyAlignment="1">
      <alignment horizontal="center" vertical="center" wrapText="1" readingOrder="1"/>
    </xf>
    <xf numFmtId="0" fontId="3" fillId="0" borderId="122" xfId="0" applyFont="1" applyBorder="1"/>
    <xf numFmtId="0" fontId="67" fillId="2" borderId="56" xfId="0" applyFont="1" applyFill="1" applyBorder="1" applyAlignment="1">
      <alignment horizontal="left" vertical="center" wrapText="1"/>
    </xf>
    <xf numFmtId="0" fontId="61" fillId="0" borderId="0" xfId="0" applyFont="1" applyAlignment="1">
      <alignment vertical="center" wrapText="1"/>
    </xf>
    <xf numFmtId="0" fontId="13" fillId="0" borderId="0" xfId="0" applyFont="1"/>
    <xf numFmtId="0" fontId="71" fillId="4" borderId="66" xfId="0" applyFont="1" applyFill="1" applyBorder="1" applyAlignment="1">
      <alignment vertical="center"/>
    </xf>
    <xf numFmtId="0" fontId="14" fillId="0" borderId="0" xfId="0" applyFont="1"/>
    <xf numFmtId="0" fontId="68" fillId="4" borderId="66" xfId="0" applyFont="1" applyFill="1" applyBorder="1" applyAlignment="1">
      <alignment wrapText="1"/>
    </xf>
    <xf numFmtId="0" fontId="69" fillId="4" borderId="56" xfId="0" applyFont="1" applyFill="1" applyBorder="1" applyAlignment="1">
      <alignment horizontal="left" wrapText="1"/>
    </xf>
    <xf numFmtId="0" fontId="70" fillId="0" borderId="0" xfId="0" applyFont="1" applyAlignment="1">
      <alignment wrapText="1"/>
    </xf>
    <xf numFmtId="0" fontId="1" fillId="0" borderId="73" xfId="0" applyFont="1" applyBorder="1" applyAlignment="1">
      <alignment horizontal="center" vertical="top" wrapText="1"/>
    </xf>
    <xf numFmtId="0" fontId="6" fillId="2" borderId="1" xfId="0" applyFont="1" applyFill="1" applyBorder="1" applyAlignment="1">
      <alignment wrapText="1"/>
    </xf>
    <xf numFmtId="0" fontId="6" fillId="4" borderId="1" xfId="0" applyFont="1" applyFill="1" applyBorder="1" applyAlignment="1">
      <alignment wrapText="1"/>
    </xf>
    <xf numFmtId="0" fontId="26" fillId="4" borderId="1" xfId="0" applyFont="1" applyFill="1" applyBorder="1" applyAlignment="1">
      <alignment wrapText="1"/>
    </xf>
    <xf numFmtId="0" fontId="26" fillId="2" borderId="1" xfId="0" applyFont="1" applyFill="1" applyBorder="1" applyAlignment="1">
      <alignment wrapText="1"/>
    </xf>
    <xf numFmtId="0" fontId="3" fillId="0" borderId="59" xfId="0" applyFont="1" applyBorder="1" applyAlignment="1">
      <alignment wrapText="1"/>
    </xf>
    <xf numFmtId="165" fontId="1" fillId="0" borderId="54" xfId="0" applyNumberFormat="1" applyFont="1" applyBorder="1" applyAlignment="1">
      <alignment horizontal="center" vertical="center" wrapText="1"/>
    </xf>
    <xf numFmtId="165" fontId="13" fillId="0" borderId="54" xfId="0" applyNumberFormat="1" applyFont="1" applyBorder="1" applyAlignment="1">
      <alignment horizontal="center" vertical="center" wrapText="1"/>
    </xf>
    <xf numFmtId="165" fontId="31" fillId="0" borderId="50" xfId="0" applyNumberFormat="1" applyFont="1" applyBorder="1" applyAlignment="1">
      <alignment horizontal="center" vertical="center" wrapText="1"/>
    </xf>
    <xf numFmtId="0" fontId="6" fillId="0" borderId="0" xfId="0" applyFont="1" applyAlignment="1">
      <alignment wrapText="1"/>
    </xf>
    <xf numFmtId="0" fontId="0" fillId="0" borderId="0" xfId="0" applyAlignment="1">
      <alignment wrapText="1"/>
    </xf>
    <xf numFmtId="0" fontId="13" fillId="0" borderId="52" xfId="0" applyFont="1" applyBorder="1" applyAlignment="1">
      <alignment horizontal="left" vertical="center"/>
    </xf>
    <xf numFmtId="0" fontId="13" fillId="0" borderId="106" xfId="0" applyFont="1" applyBorder="1" applyAlignment="1">
      <alignment horizontal="left" vertical="center"/>
    </xf>
    <xf numFmtId="0" fontId="3" fillId="0" borderId="44" xfId="0" applyFont="1" applyBorder="1" applyAlignment="1">
      <alignment horizontal="left"/>
    </xf>
    <xf numFmtId="0" fontId="13" fillId="0" borderId="46" xfId="0" applyFont="1" applyBorder="1" applyAlignment="1">
      <alignment horizontal="left" vertical="center"/>
    </xf>
    <xf numFmtId="0" fontId="13" fillId="0" borderId="105" xfId="0" applyFont="1" applyBorder="1" applyAlignment="1">
      <alignment horizontal="left" vertical="center"/>
    </xf>
    <xf numFmtId="0" fontId="3" fillId="0" borderId="11" xfId="0" applyFont="1" applyBorder="1" applyAlignment="1">
      <alignment horizontal="left"/>
    </xf>
    <xf numFmtId="0" fontId="13" fillId="0" borderId="49" xfId="0" applyFont="1" applyBorder="1" applyAlignment="1">
      <alignment horizontal="left" vertical="center"/>
    </xf>
    <xf numFmtId="0" fontId="1" fillId="0" borderId="73" xfId="0" applyFont="1" applyBorder="1"/>
    <xf numFmtId="0" fontId="0" fillId="0" borderId="73" xfId="0" applyBorder="1"/>
    <xf numFmtId="9" fontId="20" fillId="0" borderId="73" xfId="0" applyNumberFormat="1" applyFont="1" applyBorder="1"/>
    <xf numFmtId="0" fontId="14" fillId="4" borderId="73" xfId="0" applyFont="1" applyFill="1" applyBorder="1" applyAlignment="1">
      <alignment horizontal="center" wrapText="1"/>
    </xf>
    <xf numFmtId="0" fontId="19" fillId="5" borderId="126" xfId="0" applyFont="1" applyFill="1" applyBorder="1" applyAlignment="1">
      <alignment horizontal="center" wrapText="1"/>
    </xf>
    <xf numFmtId="0" fontId="3" fillId="0" borderId="126" xfId="0" applyFont="1" applyBorder="1"/>
    <xf numFmtId="0" fontId="14" fillId="5" borderId="126" xfId="0" applyFont="1" applyFill="1" applyBorder="1" applyAlignment="1">
      <alignment horizontal="left" vertical="center" wrapText="1"/>
    </xf>
    <xf numFmtId="0" fontId="21" fillId="4" borderId="126" xfId="0" applyFont="1" applyFill="1" applyBorder="1" applyAlignment="1">
      <alignment horizontal="left" vertical="center" wrapText="1"/>
    </xf>
    <xf numFmtId="0" fontId="21" fillId="0" borderId="126" xfId="0" applyFont="1" applyBorder="1" applyAlignment="1">
      <alignment horizontal="left" vertical="center" wrapText="1"/>
    </xf>
    <xf numFmtId="0" fontId="22" fillId="0" borderId="73" xfId="0" applyFont="1" applyBorder="1" applyAlignment="1">
      <alignment horizontal="center" vertical="center" wrapText="1"/>
    </xf>
    <xf numFmtId="0" fontId="22" fillId="0" borderId="127" xfId="0" applyFont="1" applyBorder="1" applyAlignment="1">
      <alignment horizontal="center" vertical="center" wrapText="1"/>
    </xf>
    <xf numFmtId="0" fontId="22" fillId="0" borderId="128" xfId="0" applyFont="1" applyBorder="1" applyAlignment="1">
      <alignment horizontal="center" vertical="center" wrapText="1"/>
    </xf>
    <xf numFmtId="0" fontId="16" fillId="4" borderId="73" xfId="0" applyFont="1" applyFill="1" applyBorder="1" applyAlignment="1">
      <alignment horizontal="center" vertical="center"/>
    </xf>
    <xf numFmtId="0" fontId="16" fillId="4" borderId="105" xfId="0" applyFont="1" applyFill="1" applyBorder="1" applyAlignment="1">
      <alignment horizontal="center" vertical="center"/>
    </xf>
  </cellXfs>
  <cellStyles count="1">
    <cellStyle name="Normal" xfId="0" builtinId="0"/>
  </cellStyles>
  <dxfs count="18">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2447925</xdr:colOff>
      <xdr:row>0</xdr:row>
      <xdr:rowOff>0</xdr:rowOff>
    </xdr:from>
    <xdr:ext cx="5124450" cy="8858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800600" y="0"/>
          <a:ext cx="5124450" cy="8858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6.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7.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9.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5.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8.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12.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4.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10.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11.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381000</xdr:colOff>
      <xdr:row>8</xdr:row>
      <xdr:rowOff>114300</xdr:rowOff>
    </xdr:from>
    <xdr:ext cx="4638675" cy="4295775"/>
    <xdr:pic>
      <xdr:nvPicPr>
        <xdr:cNvPr id="11" name="image13.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4.42578125" defaultRowHeight="15" customHeight="1"/>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02" t="s">
        <v>0</v>
      </c>
      <c r="C2" s="203"/>
      <c r="D2" s="203"/>
      <c r="E2" s="203"/>
      <c r="F2" s="203"/>
      <c r="G2" s="203"/>
      <c r="H2" s="204"/>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05" t="s">
        <v>1</v>
      </c>
      <c r="C4" s="206"/>
      <c r="D4" s="206"/>
      <c r="E4" s="206"/>
      <c r="F4" s="206"/>
      <c r="G4" s="206"/>
      <c r="H4" s="207"/>
      <c r="I4" s="1"/>
      <c r="J4" s="1"/>
      <c r="K4" s="1"/>
      <c r="L4" s="1"/>
      <c r="M4" s="1"/>
      <c r="N4" s="1"/>
      <c r="O4" s="1"/>
      <c r="P4" s="1"/>
      <c r="Q4" s="1"/>
      <c r="R4" s="1"/>
      <c r="S4" s="1"/>
      <c r="T4" s="1"/>
      <c r="U4" s="1"/>
      <c r="V4" s="1"/>
      <c r="W4" s="1"/>
      <c r="X4" s="1"/>
      <c r="Y4" s="1"/>
      <c r="Z4" s="1"/>
    </row>
    <row r="5" spans="1:26" ht="63" customHeight="1">
      <c r="A5" s="1"/>
      <c r="B5" s="208"/>
      <c r="C5" s="209"/>
      <c r="D5" s="209"/>
      <c r="E5" s="209"/>
      <c r="F5" s="209"/>
      <c r="G5" s="209"/>
      <c r="H5" s="210"/>
      <c r="I5" s="1"/>
      <c r="J5" s="1"/>
      <c r="K5" s="1"/>
      <c r="L5" s="1"/>
      <c r="M5" s="1"/>
      <c r="N5" s="1"/>
      <c r="O5" s="1"/>
      <c r="P5" s="1"/>
      <c r="Q5" s="1"/>
      <c r="R5" s="1"/>
      <c r="S5" s="1"/>
      <c r="T5" s="1"/>
      <c r="U5" s="1"/>
      <c r="V5" s="1"/>
      <c r="W5" s="1"/>
      <c r="X5" s="1"/>
      <c r="Y5" s="1"/>
      <c r="Z5" s="1"/>
    </row>
    <row r="6" spans="1:26" ht="14.25" customHeight="1">
      <c r="A6" s="1"/>
      <c r="B6" s="211" t="s">
        <v>2</v>
      </c>
      <c r="C6" s="212"/>
      <c r="D6" s="212"/>
      <c r="E6" s="212"/>
      <c r="F6" s="212"/>
      <c r="G6" s="212"/>
      <c r="H6" s="213"/>
      <c r="I6" s="1"/>
      <c r="J6" s="1"/>
      <c r="K6" s="1"/>
      <c r="L6" s="1"/>
      <c r="M6" s="1"/>
      <c r="N6" s="1"/>
      <c r="O6" s="1"/>
      <c r="P6" s="1"/>
      <c r="Q6" s="1"/>
      <c r="R6" s="1"/>
      <c r="S6" s="1"/>
      <c r="T6" s="1"/>
      <c r="U6" s="1"/>
      <c r="V6" s="1"/>
      <c r="W6" s="1"/>
      <c r="X6" s="1"/>
      <c r="Y6" s="1"/>
      <c r="Z6" s="1"/>
    </row>
    <row r="7" spans="1:26" ht="95.25" customHeight="1">
      <c r="A7" s="1"/>
      <c r="B7" s="214" t="s">
        <v>3</v>
      </c>
      <c r="C7" s="215"/>
      <c r="D7" s="215"/>
      <c r="E7" s="215"/>
      <c r="F7" s="215"/>
      <c r="G7" s="215"/>
      <c r="H7" s="216"/>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17" t="s">
        <v>4</v>
      </c>
      <c r="C9" s="206"/>
      <c r="D9" s="206"/>
      <c r="E9" s="206"/>
      <c r="F9" s="206"/>
      <c r="G9" s="206"/>
      <c r="H9" s="207"/>
      <c r="I9" s="1"/>
      <c r="J9" s="1"/>
      <c r="K9" s="1"/>
      <c r="L9" s="1"/>
      <c r="M9" s="1"/>
      <c r="N9" s="1"/>
      <c r="O9" s="1"/>
      <c r="P9" s="1"/>
      <c r="Q9" s="1"/>
      <c r="R9" s="1"/>
      <c r="S9" s="1"/>
      <c r="T9" s="1"/>
      <c r="U9" s="1"/>
      <c r="V9" s="1"/>
      <c r="W9" s="1"/>
      <c r="X9" s="1"/>
      <c r="Y9" s="1"/>
      <c r="Z9" s="1"/>
    </row>
    <row r="10" spans="1:26" ht="44.25" customHeight="1">
      <c r="A10" s="1"/>
      <c r="B10" s="218"/>
      <c r="C10" s="206"/>
      <c r="D10" s="206"/>
      <c r="E10" s="206"/>
      <c r="F10" s="206"/>
      <c r="G10" s="206"/>
      <c r="H10" s="207"/>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19" t="s">
        <v>5</v>
      </c>
      <c r="D12" s="220"/>
      <c r="E12" s="221" t="s">
        <v>6</v>
      </c>
      <c r="F12" s="222"/>
      <c r="G12" s="9"/>
      <c r="H12" s="12"/>
      <c r="I12" s="1"/>
      <c r="J12" s="1"/>
      <c r="K12" s="1"/>
      <c r="L12" s="1"/>
      <c r="M12" s="1"/>
      <c r="N12" s="1"/>
      <c r="O12" s="1"/>
      <c r="P12" s="1"/>
      <c r="Q12" s="1"/>
      <c r="R12" s="1"/>
      <c r="S12" s="1"/>
      <c r="T12" s="1"/>
      <c r="U12" s="1"/>
      <c r="V12" s="1"/>
      <c r="W12" s="1"/>
      <c r="X12" s="1"/>
      <c r="Y12" s="1"/>
      <c r="Z12" s="1"/>
    </row>
    <row r="13" spans="1:26" ht="35.25" customHeight="1">
      <c r="A13" s="1"/>
      <c r="B13" s="8"/>
      <c r="C13" s="223" t="s">
        <v>7</v>
      </c>
      <c r="D13" s="224"/>
      <c r="E13" s="225" t="s">
        <v>8</v>
      </c>
      <c r="F13" s="226"/>
      <c r="G13" s="9"/>
      <c r="H13" s="12"/>
      <c r="I13" s="1"/>
      <c r="J13" s="1"/>
      <c r="K13" s="1"/>
      <c r="L13" s="1"/>
      <c r="M13" s="1"/>
      <c r="N13" s="1"/>
      <c r="O13" s="1"/>
      <c r="P13" s="1"/>
      <c r="Q13" s="1"/>
      <c r="R13" s="1"/>
      <c r="S13" s="1"/>
      <c r="T13" s="1"/>
      <c r="U13" s="1"/>
      <c r="V13" s="1"/>
      <c r="W13" s="1"/>
      <c r="X13" s="1"/>
      <c r="Y13" s="1"/>
      <c r="Z13" s="1"/>
    </row>
    <row r="14" spans="1:26" ht="17.25" customHeight="1">
      <c r="A14" s="1"/>
      <c r="B14" s="8"/>
      <c r="C14" s="223" t="s">
        <v>9</v>
      </c>
      <c r="D14" s="224"/>
      <c r="E14" s="225" t="s">
        <v>10</v>
      </c>
      <c r="F14" s="226"/>
      <c r="G14" s="9"/>
      <c r="H14" s="12"/>
      <c r="I14" s="1"/>
      <c r="J14" s="1"/>
      <c r="K14" s="1"/>
      <c r="L14" s="1"/>
      <c r="M14" s="1"/>
      <c r="N14" s="1"/>
      <c r="O14" s="1"/>
      <c r="P14" s="1"/>
      <c r="Q14" s="1"/>
      <c r="R14" s="1"/>
      <c r="S14" s="1"/>
      <c r="T14" s="1"/>
      <c r="U14" s="1"/>
      <c r="V14" s="1"/>
      <c r="W14" s="1"/>
      <c r="X14" s="1"/>
      <c r="Y14" s="1"/>
      <c r="Z14" s="1"/>
    </row>
    <row r="15" spans="1:26" ht="19.5" customHeight="1">
      <c r="A15" s="1"/>
      <c r="B15" s="8"/>
      <c r="C15" s="223" t="s">
        <v>11</v>
      </c>
      <c r="D15" s="224"/>
      <c r="E15" s="225" t="s">
        <v>12</v>
      </c>
      <c r="F15" s="226"/>
      <c r="G15" s="9"/>
      <c r="H15" s="12"/>
      <c r="I15" s="1"/>
      <c r="J15" s="1"/>
      <c r="K15" s="1"/>
      <c r="L15" s="1"/>
      <c r="M15" s="1"/>
      <c r="N15" s="1"/>
      <c r="O15" s="1"/>
      <c r="P15" s="1"/>
      <c r="Q15" s="1"/>
      <c r="R15" s="1"/>
      <c r="S15" s="1"/>
      <c r="T15" s="1"/>
      <c r="U15" s="1"/>
      <c r="V15" s="1"/>
      <c r="W15" s="1"/>
      <c r="X15" s="1"/>
      <c r="Y15" s="1"/>
      <c r="Z15" s="1"/>
    </row>
    <row r="16" spans="1:26" ht="69.75" customHeight="1">
      <c r="A16" s="1"/>
      <c r="B16" s="8"/>
      <c r="C16" s="223" t="s">
        <v>13</v>
      </c>
      <c r="D16" s="224"/>
      <c r="E16" s="225" t="s">
        <v>14</v>
      </c>
      <c r="F16" s="226"/>
      <c r="G16" s="9"/>
      <c r="H16" s="12"/>
      <c r="I16" s="1"/>
      <c r="J16" s="1"/>
      <c r="K16" s="1"/>
      <c r="L16" s="1"/>
      <c r="M16" s="1"/>
      <c r="N16" s="1"/>
      <c r="O16" s="1"/>
      <c r="P16" s="1"/>
      <c r="Q16" s="1"/>
      <c r="R16" s="1"/>
      <c r="S16" s="1"/>
      <c r="T16" s="1"/>
      <c r="U16" s="1"/>
      <c r="V16" s="1"/>
      <c r="W16" s="1"/>
      <c r="X16" s="1"/>
      <c r="Y16" s="1"/>
      <c r="Z16" s="1"/>
    </row>
    <row r="17" spans="1:26" ht="34.5" customHeight="1">
      <c r="A17" s="1"/>
      <c r="B17" s="8"/>
      <c r="C17" s="198" t="s">
        <v>15</v>
      </c>
      <c r="D17" s="199"/>
      <c r="E17" s="227" t="s">
        <v>16</v>
      </c>
      <c r="F17" s="228"/>
      <c r="G17" s="9"/>
      <c r="H17" s="12"/>
      <c r="I17" s="1"/>
      <c r="J17" s="1"/>
      <c r="K17" s="1"/>
      <c r="L17" s="1"/>
      <c r="M17" s="1"/>
      <c r="N17" s="1"/>
      <c r="O17" s="1"/>
      <c r="P17" s="1"/>
      <c r="Q17" s="1"/>
      <c r="R17" s="1"/>
      <c r="S17" s="1"/>
      <c r="T17" s="1"/>
      <c r="U17" s="1"/>
      <c r="V17" s="1"/>
      <c r="W17" s="1"/>
      <c r="X17" s="1"/>
      <c r="Y17" s="1"/>
      <c r="Z17" s="1"/>
    </row>
    <row r="18" spans="1:26" ht="27.75" customHeight="1">
      <c r="A18" s="1"/>
      <c r="B18" s="8"/>
      <c r="C18" s="198" t="s">
        <v>17</v>
      </c>
      <c r="D18" s="199"/>
      <c r="E18" s="227" t="s">
        <v>18</v>
      </c>
      <c r="F18" s="228"/>
      <c r="G18" s="9"/>
      <c r="H18" s="12"/>
      <c r="I18" s="1"/>
      <c r="J18" s="1"/>
      <c r="K18" s="1"/>
      <c r="L18" s="1"/>
      <c r="M18" s="1"/>
      <c r="N18" s="1"/>
      <c r="O18" s="1"/>
      <c r="P18" s="1"/>
      <c r="Q18" s="1"/>
      <c r="R18" s="1"/>
      <c r="S18" s="1"/>
      <c r="T18" s="1"/>
      <c r="U18" s="1"/>
      <c r="V18" s="1"/>
      <c r="W18" s="1"/>
      <c r="X18" s="1"/>
      <c r="Y18" s="1"/>
      <c r="Z18" s="1"/>
    </row>
    <row r="19" spans="1:26" ht="28.5" customHeight="1">
      <c r="A19" s="1"/>
      <c r="B19" s="8"/>
      <c r="C19" s="198" t="s">
        <v>19</v>
      </c>
      <c r="D19" s="199"/>
      <c r="E19" s="227" t="s">
        <v>20</v>
      </c>
      <c r="F19" s="228"/>
      <c r="G19" s="9"/>
      <c r="H19" s="12"/>
      <c r="I19" s="1"/>
      <c r="J19" s="1"/>
      <c r="K19" s="1"/>
      <c r="L19" s="1"/>
      <c r="M19" s="1"/>
      <c r="N19" s="1"/>
      <c r="O19" s="1"/>
      <c r="P19" s="1"/>
      <c r="Q19" s="1"/>
      <c r="R19" s="1"/>
      <c r="S19" s="1"/>
      <c r="T19" s="1"/>
      <c r="U19" s="1"/>
      <c r="V19" s="1"/>
      <c r="W19" s="1"/>
      <c r="X19" s="1"/>
      <c r="Y19" s="1"/>
      <c r="Z19" s="1"/>
    </row>
    <row r="20" spans="1:26" ht="72.75" customHeight="1">
      <c r="A20" s="1"/>
      <c r="B20" s="8"/>
      <c r="C20" s="198" t="s">
        <v>21</v>
      </c>
      <c r="D20" s="199"/>
      <c r="E20" s="227" t="s">
        <v>22</v>
      </c>
      <c r="F20" s="228"/>
      <c r="G20" s="9"/>
      <c r="H20" s="12"/>
      <c r="I20" s="1"/>
      <c r="J20" s="1"/>
      <c r="K20" s="1"/>
      <c r="L20" s="1"/>
      <c r="M20" s="1"/>
      <c r="N20" s="1"/>
      <c r="O20" s="1"/>
      <c r="P20" s="1"/>
      <c r="Q20" s="1"/>
      <c r="R20" s="1"/>
      <c r="S20" s="1"/>
      <c r="T20" s="1"/>
      <c r="U20" s="1"/>
      <c r="V20" s="1"/>
      <c r="W20" s="1"/>
      <c r="X20" s="1"/>
      <c r="Y20" s="1"/>
      <c r="Z20" s="1"/>
    </row>
    <row r="21" spans="1:26" ht="64.5" customHeight="1">
      <c r="A21" s="1"/>
      <c r="B21" s="8"/>
      <c r="C21" s="198" t="s">
        <v>23</v>
      </c>
      <c r="D21" s="199"/>
      <c r="E21" s="227" t="s">
        <v>24</v>
      </c>
      <c r="F21" s="228"/>
      <c r="G21" s="9"/>
      <c r="H21" s="12"/>
      <c r="I21" s="1"/>
      <c r="J21" s="1"/>
      <c r="K21" s="1"/>
      <c r="L21" s="1"/>
      <c r="M21" s="1"/>
      <c r="N21" s="1"/>
      <c r="O21" s="1"/>
      <c r="P21" s="1"/>
      <c r="Q21" s="1"/>
      <c r="R21" s="1"/>
      <c r="S21" s="1"/>
      <c r="T21" s="1"/>
      <c r="U21" s="1"/>
      <c r="V21" s="1"/>
      <c r="W21" s="1"/>
      <c r="X21" s="1"/>
      <c r="Y21" s="1"/>
      <c r="Z21" s="1"/>
    </row>
    <row r="22" spans="1:26" ht="71.25" customHeight="1">
      <c r="A22" s="1"/>
      <c r="B22" s="8"/>
      <c r="C22" s="198" t="s">
        <v>25</v>
      </c>
      <c r="D22" s="199"/>
      <c r="E22" s="227" t="s">
        <v>26</v>
      </c>
      <c r="F22" s="228"/>
      <c r="G22" s="9"/>
      <c r="H22" s="12"/>
      <c r="I22" s="1"/>
      <c r="J22" s="1"/>
      <c r="K22" s="1"/>
      <c r="L22" s="1"/>
      <c r="M22" s="1"/>
      <c r="N22" s="1"/>
      <c r="O22" s="1"/>
      <c r="P22" s="1"/>
      <c r="Q22" s="1"/>
      <c r="R22" s="1"/>
      <c r="S22" s="1"/>
      <c r="T22" s="1"/>
      <c r="U22" s="1"/>
      <c r="V22" s="1"/>
      <c r="W22" s="1"/>
      <c r="X22" s="1"/>
      <c r="Y22" s="1"/>
      <c r="Z22" s="1"/>
    </row>
    <row r="23" spans="1:26" ht="55.5" customHeight="1">
      <c r="A23" s="1"/>
      <c r="B23" s="8"/>
      <c r="C23" s="198" t="s">
        <v>27</v>
      </c>
      <c r="D23" s="199"/>
      <c r="E23" s="227" t="s">
        <v>28</v>
      </c>
      <c r="F23" s="228"/>
      <c r="G23" s="9"/>
      <c r="H23" s="12"/>
      <c r="I23" s="1"/>
      <c r="J23" s="1"/>
      <c r="K23" s="1"/>
      <c r="L23" s="1"/>
      <c r="M23" s="1"/>
      <c r="N23" s="1"/>
      <c r="O23" s="1"/>
      <c r="P23" s="1"/>
      <c r="Q23" s="1"/>
      <c r="R23" s="1"/>
      <c r="S23" s="1"/>
      <c r="T23" s="1"/>
      <c r="U23" s="1"/>
      <c r="V23" s="1"/>
      <c r="W23" s="1"/>
      <c r="X23" s="1"/>
      <c r="Y23" s="1"/>
      <c r="Z23" s="1"/>
    </row>
    <row r="24" spans="1:26" ht="42" customHeight="1">
      <c r="A24" s="1"/>
      <c r="B24" s="8"/>
      <c r="C24" s="198" t="s">
        <v>29</v>
      </c>
      <c r="D24" s="199"/>
      <c r="E24" s="227" t="s">
        <v>30</v>
      </c>
      <c r="F24" s="228"/>
      <c r="G24" s="9"/>
      <c r="H24" s="12"/>
      <c r="I24" s="1"/>
      <c r="J24" s="1"/>
      <c r="K24" s="1"/>
      <c r="L24" s="1"/>
      <c r="M24" s="1"/>
      <c r="N24" s="1"/>
      <c r="O24" s="1"/>
      <c r="P24" s="1"/>
      <c r="Q24" s="1"/>
      <c r="R24" s="1"/>
      <c r="S24" s="1"/>
      <c r="T24" s="1"/>
      <c r="U24" s="1"/>
      <c r="V24" s="1"/>
      <c r="W24" s="1"/>
      <c r="X24" s="1"/>
      <c r="Y24" s="1"/>
      <c r="Z24" s="1"/>
    </row>
    <row r="25" spans="1:26" ht="59.25" customHeight="1">
      <c r="A25" s="1"/>
      <c r="B25" s="8"/>
      <c r="C25" s="198" t="s">
        <v>31</v>
      </c>
      <c r="D25" s="199"/>
      <c r="E25" s="227" t="s">
        <v>32</v>
      </c>
      <c r="F25" s="228"/>
      <c r="G25" s="9"/>
      <c r="H25" s="12"/>
      <c r="I25" s="1"/>
      <c r="J25" s="1"/>
      <c r="K25" s="1"/>
      <c r="L25" s="1"/>
      <c r="M25" s="1"/>
      <c r="N25" s="1"/>
      <c r="O25" s="1"/>
      <c r="P25" s="1"/>
      <c r="Q25" s="1"/>
      <c r="R25" s="1"/>
      <c r="S25" s="1"/>
      <c r="T25" s="1"/>
      <c r="U25" s="1"/>
      <c r="V25" s="1"/>
      <c r="W25" s="1"/>
      <c r="X25" s="1"/>
      <c r="Y25" s="1"/>
      <c r="Z25" s="1"/>
    </row>
    <row r="26" spans="1:26" ht="23.25" customHeight="1">
      <c r="A26" s="1"/>
      <c r="B26" s="8"/>
      <c r="C26" s="198" t="s">
        <v>33</v>
      </c>
      <c r="D26" s="199"/>
      <c r="E26" s="227" t="s">
        <v>34</v>
      </c>
      <c r="F26" s="228"/>
      <c r="G26" s="9"/>
      <c r="H26" s="12"/>
      <c r="I26" s="1"/>
      <c r="J26" s="1"/>
      <c r="K26" s="1"/>
      <c r="L26" s="1"/>
      <c r="M26" s="1"/>
      <c r="N26" s="1"/>
      <c r="O26" s="1"/>
      <c r="P26" s="1"/>
      <c r="Q26" s="1"/>
      <c r="R26" s="1"/>
      <c r="S26" s="1"/>
      <c r="T26" s="1"/>
      <c r="U26" s="1"/>
      <c r="V26" s="1"/>
      <c r="W26" s="1"/>
      <c r="X26" s="1"/>
      <c r="Y26" s="1"/>
      <c r="Z26" s="1"/>
    </row>
    <row r="27" spans="1:26" ht="30.75" customHeight="1">
      <c r="A27" s="1"/>
      <c r="B27" s="8"/>
      <c r="C27" s="198" t="s">
        <v>35</v>
      </c>
      <c r="D27" s="199"/>
      <c r="E27" s="227" t="s">
        <v>36</v>
      </c>
      <c r="F27" s="228"/>
      <c r="G27" s="9"/>
      <c r="H27" s="12"/>
      <c r="I27" s="1"/>
      <c r="J27" s="1"/>
      <c r="K27" s="1"/>
      <c r="L27" s="1"/>
      <c r="M27" s="1"/>
      <c r="N27" s="1"/>
      <c r="O27" s="1"/>
      <c r="P27" s="1"/>
      <c r="Q27" s="1"/>
      <c r="R27" s="1"/>
      <c r="S27" s="1"/>
      <c r="T27" s="1"/>
      <c r="U27" s="1"/>
      <c r="V27" s="1"/>
      <c r="W27" s="1"/>
      <c r="X27" s="1"/>
      <c r="Y27" s="1"/>
      <c r="Z27" s="1"/>
    </row>
    <row r="28" spans="1:26" ht="35.25" customHeight="1">
      <c r="A28" s="1"/>
      <c r="B28" s="8"/>
      <c r="C28" s="198" t="s">
        <v>37</v>
      </c>
      <c r="D28" s="199"/>
      <c r="E28" s="227" t="s">
        <v>38</v>
      </c>
      <c r="F28" s="228"/>
      <c r="G28" s="9"/>
      <c r="H28" s="12"/>
      <c r="I28" s="1"/>
      <c r="J28" s="1"/>
      <c r="K28" s="1"/>
      <c r="L28" s="1"/>
      <c r="M28" s="1"/>
      <c r="N28" s="1"/>
      <c r="O28" s="1"/>
      <c r="P28" s="1"/>
      <c r="Q28" s="1"/>
      <c r="R28" s="1"/>
      <c r="S28" s="1"/>
      <c r="T28" s="1"/>
      <c r="U28" s="1"/>
      <c r="V28" s="1"/>
      <c r="W28" s="1"/>
      <c r="X28" s="1"/>
      <c r="Y28" s="1"/>
      <c r="Z28" s="1"/>
    </row>
    <row r="29" spans="1:26" ht="33" customHeight="1">
      <c r="A29" s="1"/>
      <c r="B29" s="8"/>
      <c r="C29" s="198" t="s">
        <v>39</v>
      </c>
      <c r="D29" s="199"/>
      <c r="E29" s="227" t="s">
        <v>38</v>
      </c>
      <c r="F29" s="228"/>
      <c r="G29" s="9"/>
      <c r="H29" s="12"/>
      <c r="I29" s="1"/>
      <c r="J29" s="1"/>
      <c r="K29" s="1"/>
      <c r="L29" s="1"/>
      <c r="M29" s="1"/>
      <c r="N29" s="1"/>
      <c r="O29" s="1"/>
      <c r="P29" s="1"/>
      <c r="Q29" s="1"/>
      <c r="R29" s="1"/>
      <c r="S29" s="1"/>
      <c r="T29" s="1"/>
      <c r="U29" s="1"/>
      <c r="V29" s="1"/>
      <c r="W29" s="1"/>
      <c r="X29" s="1"/>
      <c r="Y29" s="1"/>
      <c r="Z29" s="1"/>
    </row>
    <row r="30" spans="1:26" ht="30" customHeight="1">
      <c r="A30" s="1"/>
      <c r="B30" s="8"/>
      <c r="C30" s="198" t="s">
        <v>40</v>
      </c>
      <c r="D30" s="199"/>
      <c r="E30" s="227" t="s">
        <v>41</v>
      </c>
      <c r="F30" s="228"/>
      <c r="G30" s="9"/>
      <c r="H30" s="12"/>
      <c r="I30" s="1"/>
      <c r="J30" s="1"/>
      <c r="K30" s="1"/>
      <c r="L30" s="1"/>
      <c r="M30" s="1"/>
      <c r="N30" s="1"/>
      <c r="O30" s="1"/>
      <c r="P30" s="1"/>
      <c r="Q30" s="1"/>
      <c r="R30" s="1"/>
      <c r="S30" s="1"/>
      <c r="T30" s="1"/>
      <c r="U30" s="1"/>
      <c r="V30" s="1"/>
      <c r="W30" s="1"/>
      <c r="X30" s="1"/>
      <c r="Y30" s="1"/>
      <c r="Z30" s="1"/>
    </row>
    <row r="31" spans="1:26" ht="35.25" customHeight="1">
      <c r="A31" s="1"/>
      <c r="B31" s="8"/>
      <c r="C31" s="198" t="s">
        <v>42</v>
      </c>
      <c r="D31" s="199"/>
      <c r="E31" s="227" t="s">
        <v>43</v>
      </c>
      <c r="F31" s="228"/>
      <c r="G31" s="9"/>
      <c r="H31" s="12"/>
      <c r="I31" s="1"/>
      <c r="J31" s="1"/>
      <c r="K31" s="1"/>
      <c r="L31" s="1"/>
      <c r="M31" s="1"/>
      <c r="N31" s="1"/>
      <c r="O31" s="1"/>
      <c r="P31" s="1"/>
      <c r="Q31" s="1"/>
      <c r="R31" s="1"/>
      <c r="S31" s="1"/>
      <c r="T31" s="1"/>
      <c r="U31" s="1"/>
      <c r="V31" s="1"/>
      <c r="W31" s="1"/>
      <c r="X31" s="1"/>
      <c r="Y31" s="1"/>
      <c r="Z31" s="1"/>
    </row>
    <row r="32" spans="1:26" ht="31.5" customHeight="1">
      <c r="A32" s="1"/>
      <c r="B32" s="8"/>
      <c r="C32" s="198" t="s">
        <v>44</v>
      </c>
      <c r="D32" s="199"/>
      <c r="E32" s="227" t="s">
        <v>45</v>
      </c>
      <c r="F32" s="228"/>
      <c r="G32" s="9"/>
      <c r="H32" s="12"/>
      <c r="I32" s="1"/>
      <c r="J32" s="1"/>
      <c r="K32" s="1"/>
      <c r="L32" s="1"/>
      <c r="M32" s="1"/>
      <c r="N32" s="1"/>
      <c r="O32" s="1"/>
      <c r="P32" s="1"/>
      <c r="Q32" s="1"/>
      <c r="R32" s="1"/>
      <c r="S32" s="1"/>
      <c r="T32" s="1"/>
      <c r="U32" s="1"/>
      <c r="V32" s="1"/>
      <c r="W32" s="1"/>
      <c r="X32" s="1"/>
      <c r="Y32" s="1"/>
      <c r="Z32" s="1"/>
    </row>
    <row r="33" spans="1:26" ht="35.25" customHeight="1">
      <c r="A33" s="1"/>
      <c r="B33" s="8"/>
      <c r="C33" s="198" t="s">
        <v>46</v>
      </c>
      <c r="D33" s="199"/>
      <c r="E33" s="227" t="s">
        <v>47</v>
      </c>
      <c r="F33" s="228"/>
      <c r="G33" s="9"/>
      <c r="H33" s="12"/>
      <c r="I33" s="1"/>
      <c r="J33" s="1"/>
      <c r="K33" s="1"/>
      <c r="L33" s="1"/>
      <c r="M33" s="1"/>
      <c r="N33" s="1"/>
      <c r="O33" s="1"/>
      <c r="P33" s="1"/>
      <c r="Q33" s="1"/>
      <c r="R33" s="1"/>
      <c r="S33" s="1"/>
      <c r="T33" s="1"/>
      <c r="U33" s="1"/>
      <c r="V33" s="1"/>
      <c r="W33" s="1"/>
      <c r="X33" s="1"/>
      <c r="Y33" s="1"/>
      <c r="Z33" s="1"/>
    </row>
    <row r="34" spans="1:26" ht="59.25" customHeight="1">
      <c r="A34" s="1"/>
      <c r="B34" s="8"/>
      <c r="C34" s="198" t="s">
        <v>48</v>
      </c>
      <c r="D34" s="199"/>
      <c r="E34" s="227" t="s">
        <v>49</v>
      </c>
      <c r="F34" s="228"/>
      <c r="G34" s="9"/>
      <c r="H34" s="12"/>
      <c r="I34" s="1"/>
      <c r="J34" s="1"/>
      <c r="K34" s="1"/>
      <c r="L34" s="1"/>
      <c r="M34" s="1"/>
      <c r="N34" s="1"/>
      <c r="O34" s="1"/>
      <c r="P34" s="1"/>
      <c r="Q34" s="1"/>
      <c r="R34" s="1"/>
      <c r="S34" s="1"/>
      <c r="T34" s="1"/>
      <c r="U34" s="1"/>
      <c r="V34" s="1"/>
      <c r="W34" s="1"/>
      <c r="X34" s="1"/>
      <c r="Y34" s="1"/>
      <c r="Z34" s="1"/>
    </row>
    <row r="35" spans="1:26" ht="29.25" customHeight="1">
      <c r="A35" s="1"/>
      <c r="B35" s="8"/>
      <c r="C35" s="198" t="s">
        <v>50</v>
      </c>
      <c r="D35" s="199"/>
      <c r="E35" s="227" t="s">
        <v>51</v>
      </c>
      <c r="F35" s="228"/>
      <c r="G35" s="9"/>
      <c r="H35" s="12"/>
      <c r="I35" s="1"/>
      <c r="J35" s="1"/>
      <c r="K35" s="1"/>
      <c r="L35" s="1"/>
      <c r="M35" s="1"/>
      <c r="N35" s="1"/>
      <c r="O35" s="1"/>
      <c r="P35" s="1"/>
      <c r="Q35" s="1"/>
      <c r="R35" s="1"/>
      <c r="S35" s="1"/>
      <c r="T35" s="1"/>
      <c r="U35" s="1"/>
      <c r="V35" s="1"/>
      <c r="W35" s="1"/>
      <c r="X35" s="1"/>
      <c r="Y35" s="1"/>
      <c r="Z35" s="1"/>
    </row>
    <row r="36" spans="1:26" ht="82.5" customHeight="1">
      <c r="A36" s="1"/>
      <c r="B36" s="8"/>
      <c r="C36" s="198" t="s">
        <v>52</v>
      </c>
      <c r="D36" s="199"/>
      <c r="E36" s="227" t="s">
        <v>53</v>
      </c>
      <c r="F36" s="228"/>
      <c r="G36" s="9"/>
      <c r="H36" s="12"/>
      <c r="I36" s="1"/>
      <c r="J36" s="1"/>
      <c r="K36" s="1"/>
      <c r="L36" s="1"/>
      <c r="M36" s="1"/>
      <c r="N36" s="1"/>
      <c r="O36" s="1"/>
      <c r="P36" s="1"/>
      <c r="Q36" s="1"/>
      <c r="R36" s="1"/>
      <c r="S36" s="1"/>
      <c r="T36" s="1"/>
      <c r="U36" s="1"/>
      <c r="V36" s="1"/>
      <c r="W36" s="1"/>
      <c r="X36" s="1"/>
      <c r="Y36" s="1"/>
      <c r="Z36" s="1"/>
    </row>
    <row r="37" spans="1:26" ht="46.5" customHeight="1">
      <c r="A37" s="1"/>
      <c r="B37" s="8"/>
      <c r="C37" s="198" t="s">
        <v>54</v>
      </c>
      <c r="D37" s="199"/>
      <c r="E37" s="227" t="s">
        <v>55</v>
      </c>
      <c r="F37" s="228"/>
      <c r="G37" s="9"/>
      <c r="H37" s="12"/>
      <c r="I37" s="1"/>
      <c r="J37" s="1"/>
      <c r="K37" s="1"/>
      <c r="L37" s="1"/>
      <c r="M37" s="1"/>
      <c r="N37" s="1"/>
      <c r="O37" s="1"/>
      <c r="P37" s="1"/>
      <c r="Q37" s="1"/>
      <c r="R37" s="1"/>
      <c r="S37" s="1"/>
      <c r="T37" s="1"/>
      <c r="U37" s="1"/>
      <c r="V37" s="1"/>
      <c r="W37" s="1"/>
      <c r="X37" s="1"/>
      <c r="Y37" s="1"/>
      <c r="Z37" s="1"/>
    </row>
    <row r="38" spans="1:26" ht="6.75" customHeight="1">
      <c r="A38" s="1"/>
      <c r="B38" s="8"/>
      <c r="C38" s="200"/>
      <c r="D38" s="201"/>
      <c r="E38" s="229"/>
      <c r="F38" s="230"/>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41.25" customHeight="1">
      <c r="A40" s="1"/>
      <c r="B40" s="231" t="s">
        <v>56</v>
      </c>
      <c r="C40" s="232"/>
      <c r="D40" s="232"/>
      <c r="E40" s="232"/>
      <c r="F40" s="232"/>
      <c r="G40" s="232"/>
      <c r="H40" s="233"/>
      <c r="I40" s="1"/>
      <c r="J40" s="1"/>
      <c r="K40" s="1"/>
      <c r="L40" s="1"/>
      <c r="M40" s="1"/>
      <c r="N40" s="1"/>
      <c r="O40" s="1"/>
      <c r="P40" s="1"/>
      <c r="Q40" s="1"/>
      <c r="R40" s="1"/>
      <c r="S40" s="1"/>
      <c r="T40" s="1"/>
      <c r="U40" s="1"/>
      <c r="V40" s="1"/>
      <c r="W40" s="1"/>
      <c r="X40" s="1"/>
      <c r="Y40" s="1"/>
      <c r="Z40" s="1"/>
    </row>
    <row r="41" spans="1:26" ht="38.25" customHeight="1">
      <c r="A41" s="1"/>
      <c r="B41" s="231" t="s">
        <v>57</v>
      </c>
      <c r="C41" s="232"/>
      <c r="D41" s="232"/>
      <c r="E41" s="232"/>
      <c r="F41" s="232"/>
      <c r="G41" s="232"/>
      <c r="H41" s="233"/>
      <c r="I41" s="1"/>
      <c r="J41" s="1"/>
      <c r="K41" s="1"/>
      <c r="L41" s="1"/>
      <c r="M41" s="1"/>
      <c r="N41" s="1"/>
      <c r="O41" s="1"/>
      <c r="P41" s="1"/>
      <c r="Q41" s="1"/>
      <c r="R41" s="1"/>
      <c r="S41" s="1"/>
      <c r="T41" s="1"/>
      <c r="U41" s="1"/>
      <c r="V41" s="1"/>
      <c r="W41" s="1"/>
      <c r="X41" s="1"/>
      <c r="Y41" s="1"/>
      <c r="Z41" s="1"/>
    </row>
    <row r="42" spans="1:26" ht="34.5" customHeight="1">
      <c r="A42" s="1"/>
      <c r="B42" s="231" t="s">
        <v>58</v>
      </c>
      <c r="C42" s="232"/>
      <c r="D42" s="232"/>
      <c r="E42" s="232"/>
      <c r="F42" s="232"/>
      <c r="G42" s="232"/>
      <c r="H42" s="233"/>
      <c r="I42" s="1"/>
      <c r="J42" s="1"/>
      <c r="K42" s="1"/>
      <c r="L42" s="1"/>
      <c r="M42" s="1"/>
      <c r="N42" s="1"/>
      <c r="O42" s="1"/>
      <c r="P42" s="1"/>
      <c r="Q42" s="1"/>
      <c r="R42" s="1"/>
      <c r="S42" s="1"/>
      <c r="T42" s="1"/>
      <c r="U42" s="1"/>
      <c r="V42" s="1"/>
      <c r="W42" s="1"/>
      <c r="X42" s="1"/>
      <c r="Y42" s="1"/>
      <c r="Z42" s="1"/>
    </row>
    <row r="43" spans="1:26" ht="32.25" customHeight="1">
      <c r="A43" s="1"/>
      <c r="B43" s="231" t="s">
        <v>59</v>
      </c>
      <c r="C43" s="232"/>
      <c r="D43" s="232"/>
      <c r="E43" s="232"/>
      <c r="F43" s="232"/>
      <c r="G43" s="232"/>
      <c r="H43" s="233"/>
      <c r="I43" s="1"/>
      <c r="J43" s="1"/>
      <c r="K43" s="1"/>
      <c r="L43" s="1"/>
      <c r="M43" s="1"/>
      <c r="N43" s="1"/>
      <c r="O43" s="1"/>
      <c r="P43" s="1"/>
      <c r="Q43" s="1"/>
      <c r="R43" s="1"/>
      <c r="S43" s="1"/>
      <c r="T43" s="1"/>
      <c r="U43" s="1"/>
      <c r="V43" s="1"/>
      <c r="W43" s="1"/>
      <c r="X43" s="1"/>
      <c r="Y43" s="1"/>
      <c r="Z43" s="1"/>
    </row>
    <row r="44" spans="1:26" ht="14.25" customHeight="1">
      <c r="A44" s="1"/>
      <c r="B44" s="231" t="s">
        <v>60</v>
      </c>
      <c r="C44" s="232"/>
      <c r="D44" s="232"/>
      <c r="E44" s="232"/>
      <c r="F44" s="232"/>
      <c r="G44" s="232"/>
      <c r="H44" s="233"/>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1000"/>
  <sheetViews>
    <sheetView workbookViewId="0"/>
  </sheetViews>
  <sheetFormatPr defaultColWidth="14.42578125" defaultRowHeight="15" customHeight="1"/>
  <cols>
    <col min="1" max="26" width="10.7109375" customWidth="1"/>
  </cols>
  <sheetData>
    <row r="1" spans="2:5" ht="14.25" customHeight="1"/>
    <row r="2" spans="2:5" ht="14.25" customHeight="1">
      <c r="B2" s="18" t="s">
        <v>371</v>
      </c>
      <c r="E2" s="18" t="s">
        <v>372</v>
      </c>
    </row>
    <row r="3" spans="2:5" ht="14.25" customHeight="1">
      <c r="B3" s="18" t="s">
        <v>373</v>
      </c>
      <c r="E3" s="18" t="s">
        <v>140</v>
      </c>
    </row>
    <row r="4" spans="2:5" ht="14.25" customHeight="1">
      <c r="B4" s="18" t="s">
        <v>374</v>
      </c>
      <c r="E4" s="18" t="s">
        <v>158</v>
      </c>
    </row>
    <row r="5" spans="2:5" ht="14.25" customHeight="1">
      <c r="B5" s="18" t="s">
        <v>154</v>
      </c>
    </row>
    <row r="6" spans="2:5" ht="14.25" customHeight="1"/>
    <row r="7" spans="2:5" ht="14.25" customHeight="1"/>
    <row r="8" spans="2:5" ht="14.25" customHeight="1">
      <c r="B8" s="18" t="s">
        <v>375</v>
      </c>
    </row>
    <row r="9" spans="2:5" ht="14.25" customHeight="1">
      <c r="B9" s="18" t="s">
        <v>376</v>
      </c>
    </row>
    <row r="10" spans="2:5" ht="14.25" customHeight="1">
      <c r="B10" s="18" t="s">
        <v>377</v>
      </c>
    </row>
    <row r="11" spans="2:5" ht="14.25" customHeight="1"/>
    <row r="12" spans="2:5" ht="14.25" customHeight="1"/>
    <row r="13" spans="2:5" ht="14.25" customHeight="1">
      <c r="B13" s="18" t="s">
        <v>378</v>
      </c>
    </row>
    <row r="14" spans="2:5" ht="14.25" customHeight="1">
      <c r="B14" s="18" t="s">
        <v>171</v>
      </c>
    </row>
    <row r="15" spans="2:5" ht="14.25" customHeight="1">
      <c r="B15" s="18" t="s">
        <v>146</v>
      </c>
    </row>
    <row r="16" spans="2:5" ht="14.25" customHeight="1">
      <c r="B16" s="18" t="s">
        <v>379</v>
      </c>
    </row>
    <row r="17" spans="2:2" ht="14.25" customHeight="1">
      <c r="B17" s="18" t="s">
        <v>380</v>
      </c>
    </row>
    <row r="18" spans="2:2" ht="14.25" customHeight="1">
      <c r="B18" s="18" t="s">
        <v>381</v>
      </c>
    </row>
    <row r="19" spans="2:2" ht="14.25" customHeight="1">
      <c r="B19" s="18" t="s">
        <v>186</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4.42578125" defaultRowHeight="15" customHeight="1"/>
  <cols>
    <col min="1" max="1" width="32.85546875" customWidth="1"/>
    <col min="2" max="26" width="11.42578125" customWidth="1"/>
  </cols>
  <sheetData>
    <row r="1" spans="1:26" ht="12.7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row>
    <row r="2" spans="1:26" ht="12.75" customHeight="1">
      <c r="A2" s="196"/>
      <c r="B2" s="196"/>
      <c r="C2" s="196"/>
      <c r="D2" s="196"/>
      <c r="E2" s="196"/>
      <c r="F2" s="196"/>
      <c r="G2" s="196"/>
      <c r="H2" s="196"/>
      <c r="I2" s="196"/>
      <c r="J2" s="196"/>
      <c r="K2" s="196"/>
      <c r="L2" s="196"/>
      <c r="M2" s="196"/>
      <c r="N2" s="196"/>
      <c r="O2" s="196"/>
      <c r="P2" s="196"/>
      <c r="Q2" s="196"/>
      <c r="R2" s="196"/>
      <c r="S2" s="196"/>
      <c r="T2" s="196"/>
      <c r="U2" s="196"/>
      <c r="V2" s="196"/>
      <c r="W2" s="196"/>
      <c r="X2" s="196"/>
      <c r="Y2" s="196"/>
      <c r="Z2" s="196"/>
    </row>
    <row r="3" spans="1:26" ht="12.75" customHeight="1">
      <c r="A3" s="197" t="s">
        <v>149</v>
      </c>
      <c r="B3" s="196"/>
      <c r="C3" s="196"/>
      <c r="D3" s="196"/>
      <c r="E3" s="196"/>
      <c r="F3" s="196"/>
      <c r="G3" s="196"/>
      <c r="H3" s="196"/>
      <c r="I3" s="196"/>
      <c r="J3" s="196"/>
      <c r="K3" s="196"/>
      <c r="L3" s="196"/>
      <c r="M3" s="196"/>
      <c r="N3" s="196"/>
      <c r="O3" s="196"/>
      <c r="P3" s="196"/>
      <c r="Q3" s="196"/>
      <c r="R3" s="196"/>
      <c r="S3" s="196"/>
      <c r="T3" s="196"/>
      <c r="U3" s="196"/>
      <c r="V3" s="196"/>
      <c r="W3" s="196"/>
      <c r="X3" s="196"/>
      <c r="Y3" s="196"/>
      <c r="Z3" s="196"/>
    </row>
    <row r="4" spans="1:26" ht="12.75" customHeight="1">
      <c r="A4" s="197" t="s">
        <v>174</v>
      </c>
      <c r="B4" s="196"/>
      <c r="C4" s="196"/>
      <c r="D4" s="196"/>
      <c r="E4" s="196"/>
      <c r="F4" s="196"/>
      <c r="G4" s="196"/>
      <c r="H4" s="196"/>
      <c r="I4" s="196"/>
      <c r="J4" s="196"/>
      <c r="K4" s="196"/>
      <c r="L4" s="196"/>
      <c r="M4" s="196"/>
      <c r="N4" s="196"/>
      <c r="O4" s="196"/>
      <c r="P4" s="196"/>
      <c r="Q4" s="196"/>
      <c r="R4" s="196"/>
      <c r="S4" s="196"/>
      <c r="T4" s="196"/>
      <c r="U4" s="196"/>
      <c r="V4" s="196"/>
      <c r="W4" s="196"/>
      <c r="X4" s="196"/>
      <c r="Y4" s="196"/>
      <c r="Z4" s="196"/>
    </row>
    <row r="5" spans="1:26" ht="12.75" customHeight="1">
      <c r="A5" s="197" t="s">
        <v>340</v>
      </c>
      <c r="B5" s="196"/>
      <c r="C5" s="196"/>
      <c r="D5" s="196"/>
      <c r="E5" s="196"/>
      <c r="F5" s="196"/>
      <c r="G5" s="196"/>
      <c r="H5" s="196"/>
      <c r="I5" s="196"/>
      <c r="J5" s="196"/>
      <c r="K5" s="196"/>
      <c r="L5" s="196"/>
      <c r="M5" s="196"/>
      <c r="N5" s="196"/>
      <c r="O5" s="196"/>
      <c r="P5" s="196"/>
      <c r="Q5" s="196"/>
      <c r="R5" s="196"/>
      <c r="S5" s="196"/>
      <c r="T5" s="196"/>
      <c r="U5" s="196"/>
      <c r="V5" s="196"/>
      <c r="W5" s="196"/>
      <c r="X5" s="196"/>
      <c r="Y5" s="196"/>
      <c r="Z5" s="196"/>
    </row>
    <row r="6" spans="1:26" ht="12.75" customHeight="1">
      <c r="A6" s="197" t="s">
        <v>342</v>
      </c>
      <c r="B6" s="196"/>
      <c r="C6" s="196"/>
      <c r="D6" s="196"/>
      <c r="E6" s="196"/>
      <c r="F6" s="196"/>
      <c r="G6" s="196"/>
      <c r="H6" s="196"/>
      <c r="I6" s="196"/>
      <c r="J6" s="196"/>
      <c r="K6" s="196"/>
      <c r="L6" s="196"/>
      <c r="M6" s="196"/>
      <c r="N6" s="196"/>
      <c r="O6" s="196"/>
      <c r="P6" s="196"/>
      <c r="Q6" s="196"/>
      <c r="R6" s="196"/>
      <c r="S6" s="196"/>
      <c r="T6" s="196"/>
      <c r="U6" s="196"/>
      <c r="V6" s="196"/>
      <c r="W6" s="196"/>
      <c r="X6" s="196"/>
      <c r="Y6" s="196"/>
      <c r="Z6" s="196"/>
    </row>
    <row r="7" spans="1:26" ht="12.75" customHeight="1">
      <c r="A7" s="197" t="s">
        <v>150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row>
    <row r="8" spans="1:26" ht="12.75" customHeight="1">
      <c r="A8" s="197" t="s">
        <v>151</v>
      </c>
      <c r="B8" s="196"/>
      <c r="C8" s="196"/>
      <c r="D8" s="196"/>
      <c r="E8" s="196"/>
      <c r="F8" s="196"/>
      <c r="G8" s="196"/>
      <c r="H8" s="196"/>
      <c r="I8" s="196"/>
      <c r="J8" s="196"/>
      <c r="K8" s="196"/>
      <c r="L8" s="196"/>
      <c r="M8" s="196"/>
      <c r="N8" s="196"/>
      <c r="O8" s="196"/>
      <c r="P8" s="196"/>
      <c r="Q8" s="196"/>
      <c r="R8" s="196"/>
      <c r="S8" s="196"/>
      <c r="T8" s="196"/>
      <c r="U8" s="196"/>
      <c r="V8" s="196"/>
      <c r="W8" s="196"/>
      <c r="X8" s="196"/>
      <c r="Y8" s="196"/>
      <c r="Z8" s="196"/>
    </row>
    <row r="9" spans="1:26" ht="12.75" customHeight="1">
      <c r="A9" s="197" t="s">
        <v>175</v>
      </c>
      <c r="B9" s="196"/>
      <c r="C9" s="196"/>
      <c r="D9" s="196"/>
      <c r="E9" s="196"/>
      <c r="F9" s="196"/>
      <c r="G9" s="196"/>
      <c r="H9" s="196"/>
      <c r="I9" s="196"/>
      <c r="J9" s="196"/>
      <c r="K9" s="196"/>
      <c r="L9" s="196"/>
      <c r="M9" s="196"/>
      <c r="N9" s="196"/>
      <c r="O9" s="196"/>
      <c r="P9" s="196"/>
      <c r="Q9" s="196"/>
      <c r="R9" s="196"/>
      <c r="S9" s="196"/>
      <c r="T9" s="196"/>
      <c r="U9" s="196"/>
      <c r="V9" s="196"/>
      <c r="W9" s="196"/>
      <c r="X9" s="196"/>
      <c r="Y9" s="196"/>
      <c r="Z9" s="196"/>
    </row>
    <row r="10" spans="1:26" ht="12.75" customHeight="1">
      <c r="A10" s="197" t="s">
        <v>152</v>
      </c>
      <c r="B10" s="196"/>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row>
    <row r="11" spans="1:26" ht="12.75" customHeight="1">
      <c r="A11" s="197" t="s">
        <v>350</v>
      </c>
      <c r="B11" s="196"/>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row>
    <row r="12" spans="1:26" ht="12.75" customHeight="1">
      <c r="A12" s="197" t="s">
        <v>382</v>
      </c>
      <c r="B12" s="196"/>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row>
    <row r="13" spans="1:26" ht="12.75" customHeight="1">
      <c r="A13" s="197" t="s">
        <v>383</v>
      </c>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row>
    <row r="14" spans="1:26" ht="12.75" customHeight="1">
      <c r="A14" s="197" t="s">
        <v>384</v>
      </c>
      <c r="B14" s="196"/>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row>
    <row r="15" spans="1:26" ht="12.75" customHeight="1">
      <c r="A15" s="196"/>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row>
    <row r="16" spans="1:26" ht="12.75" customHeight="1">
      <c r="A16" s="197" t="s">
        <v>385</v>
      </c>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row>
    <row r="17" spans="1:26" ht="12.75" customHeight="1">
      <c r="A17" s="197" t="s">
        <v>371</v>
      </c>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row>
    <row r="18" spans="1:26" ht="12.75" customHeight="1">
      <c r="A18" s="197" t="s">
        <v>373</v>
      </c>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row>
    <row r="19" spans="1:26" ht="12.75" customHeight="1">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row>
    <row r="20" spans="1:26" ht="12.75" customHeight="1">
      <c r="A20" s="197" t="s">
        <v>376</v>
      </c>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row>
    <row r="21" spans="1:26" ht="12.75" customHeight="1">
      <c r="A21" s="197" t="s">
        <v>377</v>
      </c>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row>
    <row r="22" spans="1:26" ht="12.75" customHeight="1">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row>
    <row r="23" spans="1:26" ht="12.75" customHeight="1">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row>
    <row r="24" spans="1:26" ht="12.75" customHeight="1">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row>
    <row r="25" spans="1:26" ht="12.75" customHeight="1">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row>
    <row r="26" spans="1:26" ht="12.75" customHeight="1">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row>
    <row r="27" spans="1:26" ht="12.75" customHeight="1">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row>
    <row r="28" spans="1:26" ht="12.75" customHeight="1">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row>
    <row r="29" spans="1:26" ht="12.75" customHeight="1">
      <c r="A29" s="196"/>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row>
    <row r="30" spans="1:26" ht="12.75" customHeight="1">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row>
    <row r="31" spans="1:26" ht="12.75" customHeight="1">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row>
    <row r="32" spans="1:26" ht="12.75" customHeight="1">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row>
    <row r="33" spans="1:26" ht="12.75" customHeight="1">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row>
    <row r="34" spans="1:26" ht="12.75" customHeight="1">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row>
    <row r="35" spans="1:26" ht="12.75" customHeight="1">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row>
    <row r="36" spans="1:26" ht="12.75" customHeight="1">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row>
    <row r="37" spans="1:26" ht="12.75" customHeight="1">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row>
    <row r="38" spans="1:26" ht="12.75" customHeight="1">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row>
    <row r="39" spans="1:26" ht="12.75" customHeight="1">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row>
    <row r="40" spans="1:26" ht="12.75"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row>
    <row r="41" spans="1:26" ht="12.75" customHeight="1">
      <c r="A41" s="196"/>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row>
    <row r="42" spans="1:26" ht="12.75" customHeight="1">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row>
    <row r="43" spans="1:26" ht="12.75" customHeight="1">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row>
    <row r="44" spans="1:26" ht="12.75" customHeight="1">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row>
    <row r="45" spans="1:26" ht="12.75" customHeight="1">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26" ht="12.75" customHeight="1">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26" ht="12.75" customHeight="1">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row>
    <row r="48" spans="1:26" ht="12.75" customHeight="1">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row>
    <row r="49" spans="1:26" ht="12.75" customHeight="1">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row>
    <row r="50" spans="1:26" ht="12.75" customHeight="1">
      <c r="A50" s="196"/>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row>
    <row r="51" spans="1:26" ht="12.75" customHeight="1">
      <c r="A51" s="196"/>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row>
    <row r="52" spans="1:26" ht="12.75" customHeight="1">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row>
    <row r="53" spans="1:26" ht="12.75" customHeight="1">
      <c r="A53" s="196"/>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row>
    <row r="54" spans="1:26" ht="12.75" customHeight="1">
      <c r="A54" s="196"/>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row>
    <row r="55" spans="1:26" ht="12.75" customHeight="1">
      <c r="A55" s="196"/>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row>
    <row r="56" spans="1:26" ht="12.75" customHeight="1">
      <c r="A56" s="196"/>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row>
    <row r="57" spans="1:26" ht="12.75" customHeight="1">
      <c r="A57" s="196"/>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row>
    <row r="58" spans="1:26" ht="12.75" customHeight="1">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row>
    <row r="59" spans="1:26" ht="12.75" customHeight="1">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row>
    <row r="60" spans="1:26" ht="12.75" customHeight="1">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row>
    <row r="61" spans="1:26" ht="12.75" customHeight="1">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row>
    <row r="62" spans="1:26" ht="12.75" customHeight="1">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row>
    <row r="63" spans="1:26" ht="12.75" customHeight="1">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row>
    <row r="64" spans="1:26" ht="12.75" customHeight="1">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row>
    <row r="65" spans="1:26" ht="12.75" customHeight="1">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row>
    <row r="66" spans="1:26" ht="12.75" customHeight="1">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row>
    <row r="67" spans="1:26" ht="12.75" customHeight="1">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row>
    <row r="68" spans="1:26" ht="12.75" customHeight="1">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row>
    <row r="69" spans="1:26" ht="12.75" customHeight="1">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row>
    <row r="70" spans="1:26" ht="12.75" customHeight="1">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row>
    <row r="71" spans="1:26" ht="12.75" customHeight="1">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row>
    <row r="72" spans="1:26" ht="12.75" customHeight="1">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row>
    <row r="73" spans="1:26" ht="12.75" customHeight="1">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row>
    <row r="74" spans="1:26" ht="12.75" customHeight="1">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row>
    <row r="75" spans="1:26" ht="12.75" customHeight="1">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row>
    <row r="76" spans="1:26" ht="12.75" customHeight="1">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row>
    <row r="77" spans="1:26" ht="12.75" customHeight="1">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row>
    <row r="78" spans="1:26" ht="12.75" customHeight="1">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row>
    <row r="79" spans="1:26" ht="12.75" customHeight="1">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row>
    <row r="80" spans="1:26" ht="12.75" customHeight="1">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row>
    <row r="81" spans="1:26" ht="12.75" customHeight="1">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row>
    <row r="82" spans="1:26" ht="12.75" customHeight="1">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row>
    <row r="83" spans="1:26" ht="12.75" customHeight="1">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row>
    <row r="84" spans="1:26" ht="12.75" customHeight="1">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row>
    <row r="85" spans="1:26" ht="12.75" customHeight="1">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row>
    <row r="86" spans="1:26" ht="12.75" customHeight="1">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row>
    <row r="87" spans="1:26" ht="12.75" customHeight="1">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row>
    <row r="88" spans="1:26" ht="12.75" customHeight="1">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row>
    <row r="89" spans="1:26" ht="12.75" customHeight="1">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row>
    <row r="90" spans="1:26" ht="12.75" customHeight="1">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row>
    <row r="91" spans="1:26" ht="12.75" customHeight="1">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row>
    <row r="92" spans="1:26" ht="12.75" customHeight="1">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row>
    <row r="93" spans="1:26" ht="12.75" customHeight="1">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row>
    <row r="94" spans="1:26" ht="12.75" customHeight="1">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row>
    <row r="95" spans="1:26" ht="12.75" customHeight="1">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row>
    <row r="96" spans="1:26" ht="12.75" customHeight="1">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row>
    <row r="97" spans="1:26" ht="12.75" customHeight="1">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row>
    <row r="98" spans="1:26" ht="12.75" customHeight="1">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row>
    <row r="99" spans="1:26" ht="12.75" customHeight="1">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row>
    <row r="100" spans="1:26" ht="12.75" customHeight="1">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ht="12.75" customHeight="1">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row>
    <row r="102" spans="1:26" ht="12.75" customHeight="1">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row>
    <row r="103" spans="1:26" ht="12.75" customHeight="1">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row>
    <row r="104" spans="1:26" ht="12.75" customHeight="1">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row>
    <row r="105" spans="1:26" ht="12.75" customHeight="1">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row>
    <row r="106" spans="1:26" ht="12.75" customHeight="1">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row>
    <row r="107" spans="1:26" ht="12.75" customHeight="1">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row>
    <row r="108" spans="1:26" ht="12.75" customHeight="1">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row>
    <row r="109" spans="1:26" ht="12.75" customHeight="1">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ht="12.75" customHeight="1">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row>
    <row r="111" spans="1:26" ht="12.75" customHeight="1">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row>
    <row r="112" spans="1:26" ht="12.75" customHeight="1">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row>
    <row r="113" spans="1:26" ht="12.75" customHeight="1">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row>
    <row r="114" spans="1:26" ht="12.75" customHeight="1">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row>
    <row r="115" spans="1:26" ht="12.75" customHeight="1">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row>
    <row r="116" spans="1:26" ht="12.75" customHeight="1">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row>
    <row r="117" spans="1:26" ht="12.75" customHeight="1">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row>
    <row r="118" spans="1:26" ht="12.75" customHeight="1">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row>
    <row r="119" spans="1:26" ht="12.75" customHeight="1">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row>
    <row r="120" spans="1:26" ht="12.75" customHeight="1">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row>
    <row r="121" spans="1:26" ht="12.75" customHeight="1">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row>
    <row r="122" spans="1:26" ht="12.75" customHeight="1">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row>
    <row r="123" spans="1:26" ht="12.75" customHeight="1">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row>
    <row r="124" spans="1:26" ht="12.75" customHeight="1">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row>
    <row r="125" spans="1:26" ht="12.75" customHeight="1">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row>
    <row r="126" spans="1:26" ht="12.75" customHeight="1">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row>
    <row r="127" spans="1:26" ht="12.75" customHeight="1">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row>
    <row r="128" spans="1:26" ht="12.75" customHeight="1">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row>
    <row r="129" spans="1:26" ht="12.75" customHeight="1">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row>
    <row r="130" spans="1:26" ht="12.75" customHeight="1">
      <c r="A130" s="196"/>
      <c r="B130" s="196"/>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row>
    <row r="131" spans="1:26" ht="12.75" customHeight="1">
      <c r="A131" s="196"/>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row>
    <row r="132" spans="1:26" ht="12.75" customHeight="1">
      <c r="A132" s="196"/>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row>
    <row r="133" spans="1:26" ht="12.75" customHeight="1">
      <c r="A133" s="196"/>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row>
    <row r="134" spans="1:26" ht="12.75" customHeight="1">
      <c r="A134" s="196"/>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row>
    <row r="135" spans="1:26" ht="12.75" customHeight="1">
      <c r="A135" s="196"/>
      <c r="B135" s="196"/>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row>
    <row r="136" spans="1:26" ht="12.75" customHeight="1">
      <c r="A136" s="196"/>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row>
    <row r="137" spans="1:26" ht="12.75" customHeight="1">
      <c r="A137" s="196"/>
      <c r="B137" s="196"/>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row>
    <row r="138" spans="1:26" ht="12.75" customHeight="1">
      <c r="A138" s="196"/>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row>
    <row r="139" spans="1:26" ht="12.75" customHeight="1">
      <c r="A139" s="196"/>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row>
    <row r="140" spans="1:26" ht="12.75" customHeight="1">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row>
    <row r="141" spans="1:26" ht="12.75" customHeight="1">
      <c r="A141" s="196"/>
      <c r="B141" s="196"/>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row>
    <row r="142" spans="1:26" ht="12.75" customHeight="1">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row>
    <row r="143" spans="1:26" ht="12.75" customHeight="1">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row>
    <row r="144" spans="1:26" ht="12.75" customHeight="1">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row>
    <row r="145" spans="1:26" ht="12.75" customHeight="1">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row>
    <row r="146" spans="1:26" ht="12.75" customHeight="1">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row>
    <row r="147" spans="1:26" ht="12.75" customHeight="1">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row>
    <row r="148" spans="1:26" ht="12.75" customHeight="1">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row>
    <row r="149" spans="1:26" ht="12.75" customHeight="1">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row>
    <row r="150" spans="1:26" ht="12.75" customHeight="1">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row>
    <row r="151" spans="1:26" ht="12.75" customHeight="1">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row>
    <row r="152" spans="1:26" ht="12.75" customHeight="1">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row>
    <row r="153" spans="1:26" ht="12.75" customHeight="1">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row>
    <row r="154" spans="1:26" ht="12.75" customHeight="1">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row>
    <row r="155" spans="1:26" ht="12.75" customHeight="1">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row>
    <row r="156" spans="1:26" ht="12.75" customHeight="1">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row>
    <row r="157" spans="1:26" ht="12.75" customHeight="1">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row>
    <row r="158" spans="1:26" ht="12.75" customHeight="1">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row>
    <row r="159" spans="1:26" ht="12.75" customHeight="1">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row>
    <row r="160" spans="1:26" ht="12.75" customHeight="1">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row>
    <row r="161" spans="1:26" ht="12.75" customHeight="1">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row>
    <row r="162" spans="1:26" ht="12.75" customHeight="1">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row>
    <row r="163" spans="1:26" ht="12.75" customHeight="1">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row>
    <row r="164" spans="1:26" ht="12.75" customHeight="1">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row>
    <row r="165" spans="1:26" ht="12.75" customHeight="1">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row>
    <row r="166" spans="1:26" ht="12.75" customHeight="1">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row>
    <row r="167" spans="1:26" ht="12.75" customHeight="1">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row>
    <row r="168" spans="1:26" ht="12.75" customHeight="1">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row>
    <row r="169" spans="1:26" ht="12.75" customHeight="1">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row>
    <row r="170" spans="1:26" ht="12.75" customHeight="1">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row>
    <row r="171" spans="1:26" ht="12.75" customHeight="1">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row>
    <row r="172" spans="1:26" ht="12.75" customHeight="1">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row>
    <row r="173" spans="1:26" ht="12.75" customHeight="1">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row>
    <row r="174" spans="1:26" ht="12.75" customHeight="1">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row>
    <row r="175" spans="1:26" ht="12.75" customHeight="1">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row>
    <row r="176" spans="1:26" ht="12.75" customHeight="1">
      <c r="A176" s="196"/>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row>
    <row r="177" spans="1:26" ht="12.75" customHeight="1">
      <c r="A177" s="196"/>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row>
    <row r="178" spans="1:26" ht="12.75" customHeight="1">
      <c r="A178" s="196"/>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row>
    <row r="179" spans="1:26" ht="12.75" customHeight="1">
      <c r="A179" s="196"/>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row>
    <row r="180" spans="1:26" ht="12.75" customHeight="1">
      <c r="A180" s="196"/>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row>
    <row r="181" spans="1:26" ht="12.75" customHeight="1">
      <c r="A181" s="196"/>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row>
    <row r="182" spans="1:26" ht="12.75" customHeight="1">
      <c r="A182" s="196"/>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row>
    <row r="183" spans="1:26" ht="12.75" customHeight="1">
      <c r="A183" s="196"/>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row>
    <row r="184" spans="1:26" ht="12.75" customHeight="1">
      <c r="A184" s="196"/>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row>
    <row r="185" spans="1:26" ht="12.75" customHeight="1">
      <c r="A185" s="196"/>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row>
    <row r="186" spans="1:26" ht="12.75" customHeight="1">
      <c r="A186" s="196"/>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row>
    <row r="187" spans="1:26" ht="12.75" customHeight="1">
      <c r="A187" s="196"/>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row>
    <row r="188" spans="1:26" ht="12.75" customHeight="1">
      <c r="A188" s="196"/>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row>
    <row r="189" spans="1:26" ht="12.75" customHeight="1">
      <c r="A189" s="196"/>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row>
    <row r="190" spans="1:26" ht="12.75" customHeight="1">
      <c r="A190" s="196"/>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row>
    <row r="191" spans="1:26" ht="12.75" customHeight="1">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row>
    <row r="192" spans="1:26" ht="12.75" customHeight="1">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row>
    <row r="193" spans="1:26" ht="12.75" customHeight="1">
      <c r="A193" s="196"/>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row>
    <row r="194" spans="1:26" ht="12.75" customHeight="1">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row>
    <row r="195" spans="1:26" ht="12.75" customHeight="1">
      <c r="A195" s="196"/>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row>
    <row r="196" spans="1:26" ht="12.75" customHeight="1">
      <c r="A196" s="196"/>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row>
    <row r="197" spans="1:26" ht="12.75" customHeight="1">
      <c r="A197" s="196"/>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row>
    <row r="198" spans="1:26" ht="12.75" customHeight="1">
      <c r="A198" s="196"/>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row>
    <row r="199" spans="1:26" ht="12.75" customHeight="1">
      <c r="A199" s="196"/>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row>
    <row r="200" spans="1:26" ht="12.75" customHeight="1">
      <c r="A200" s="196"/>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row>
    <row r="201" spans="1:26" ht="12.75" customHeight="1">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row>
    <row r="202" spans="1:26" ht="12.75" customHeight="1">
      <c r="A202" s="196"/>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row>
    <row r="203" spans="1:26" ht="12.75" customHeight="1">
      <c r="A203" s="196"/>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row>
    <row r="204" spans="1:26" ht="12.75" customHeight="1">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row>
    <row r="205" spans="1:26" ht="12.75" customHeight="1">
      <c r="A205" s="196"/>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row>
    <row r="206" spans="1:26" ht="12.75" customHeight="1">
      <c r="A206" s="196"/>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row>
    <row r="207" spans="1:26" ht="12.75" customHeight="1">
      <c r="A207" s="196"/>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row>
    <row r="208" spans="1:26" ht="12.75" customHeight="1">
      <c r="A208" s="196"/>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row>
    <row r="209" spans="1:26" ht="12.75" customHeight="1">
      <c r="A209" s="196"/>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row>
    <row r="210" spans="1:26" ht="12.75" customHeight="1">
      <c r="A210" s="196"/>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row>
    <row r="211" spans="1:26" ht="12.75" customHeight="1">
      <c r="A211" s="196"/>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row>
    <row r="212" spans="1:26" ht="12.75" customHeight="1">
      <c r="A212" s="196"/>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row>
    <row r="213" spans="1:26" ht="12.75" customHeight="1">
      <c r="A213" s="196"/>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row>
    <row r="214" spans="1:26" ht="12.75" customHeight="1">
      <c r="A214" s="196"/>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row>
    <row r="215" spans="1:26" ht="12.75" customHeight="1">
      <c r="A215" s="196"/>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row>
    <row r="216" spans="1:26" ht="12.75" customHeight="1">
      <c r="A216" s="196"/>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row>
    <row r="217" spans="1:26" ht="12.75" customHeight="1">
      <c r="A217" s="196"/>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row>
    <row r="218" spans="1:26" ht="12.75" customHeight="1">
      <c r="A218" s="196"/>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row>
    <row r="219" spans="1:26" ht="12.75" customHeight="1">
      <c r="A219" s="196"/>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row>
    <row r="220" spans="1:26" ht="12.75" customHeight="1">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row>
    <row r="221" spans="1:26" ht="12.75" customHeight="1">
      <c r="A221" s="196"/>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row>
    <row r="222" spans="1:26" ht="12.75" customHeight="1">
      <c r="A222" s="196"/>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row>
    <row r="223" spans="1:26" ht="12.75" customHeight="1">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row>
    <row r="224" spans="1:26" ht="12.75" customHeight="1">
      <c r="A224" s="196"/>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row>
    <row r="225" spans="1:26" ht="12.75" customHeight="1">
      <c r="A225" s="196"/>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row>
    <row r="226" spans="1:26" ht="12.75" customHeight="1">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row>
    <row r="227" spans="1:26" ht="12.75" customHeight="1">
      <c r="A227" s="196"/>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row>
    <row r="228" spans="1:26" ht="12.75" customHeight="1">
      <c r="A228" s="196"/>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row>
    <row r="229" spans="1:26" ht="12.75" customHeight="1">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row>
    <row r="230" spans="1:26" ht="12.75" customHeight="1">
      <c r="A230" s="196"/>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row>
    <row r="231" spans="1:26" ht="12.75" customHeight="1">
      <c r="A231" s="196"/>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row>
    <row r="232" spans="1:26" ht="12.75" customHeight="1">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row>
    <row r="233" spans="1:26" ht="12.75" customHeight="1">
      <c r="A233" s="196"/>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row>
    <row r="234" spans="1:26" ht="12.75" customHeight="1">
      <c r="A234" s="196"/>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row>
    <row r="235" spans="1:26" ht="12.75" customHeight="1">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row>
    <row r="236" spans="1:26" ht="12.75" customHeight="1">
      <c r="A236" s="196"/>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row>
    <row r="237" spans="1:26" ht="12.75" customHeight="1">
      <c r="A237" s="196"/>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row>
    <row r="238" spans="1:26" ht="12.75" customHeight="1">
      <c r="A238" s="196"/>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row>
    <row r="239" spans="1:26" ht="12.75" customHeight="1">
      <c r="A239" s="196"/>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row>
    <row r="240" spans="1:26" ht="12.75" customHeight="1">
      <c r="A240" s="196"/>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row>
    <row r="241" spans="1:26" ht="12.75" customHeight="1">
      <c r="A241" s="196"/>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row>
    <row r="242" spans="1:26" ht="12.75" customHeight="1">
      <c r="A242" s="196"/>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row>
    <row r="243" spans="1:26" ht="12.75" customHeight="1">
      <c r="A243" s="196"/>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row>
    <row r="244" spans="1:26" ht="12.75" customHeight="1">
      <c r="A244" s="196"/>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row>
    <row r="245" spans="1:26" ht="12.75" customHeight="1">
      <c r="A245" s="196"/>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row>
    <row r="246" spans="1:26" ht="12.75" customHeight="1">
      <c r="A246" s="196"/>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row>
    <row r="247" spans="1:26" ht="12.75" customHeight="1">
      <c r="A247" s="196"/>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row>
    <row r="248" spans="1:26" ht="12.75" customHeight="1">
      <c r="A248" s="196"/>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row>
    <row r="249" spans="1:26" ht="12.75" customHeight="1">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row>
    <row r="250" spans="1:26" ht="12.75" customHeight="1">
      <c r="A250" s="196"/>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row>
    <row r="251" spans="1:26" ht="12.75" customHeight="1">
      <c r="A251" s="196"/>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row>
    <row r="252" spans="1:26" ht="12.75" customHeight="1">
      <c r="A252" s="196"/>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row>
    <row r="253" spans="1:26" ht="12.75" customHeight="1">
      <c r="A253" s="196"/>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row>
    <row r="254" spans="1:26" ht="12.75" customHeight="1">
      <c r="A254" s="196"/>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row>
    <row r="255" spans="1:26" ht="12.75" customHeight="1">
      <c r="A255" s="196"/>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row>
    <row r="256" spans="1:26" ht="12.75" customHeight="1">
      <c r="A256" s="196"/>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row>
    <row r="257" spans="1:26" ht="12.75" customHeight="1">
      <c r="A257" s="196"/>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row>
    <row r="258" spans="1:26" ht="12.75" customHeight="1">
      <c r="A258" s="196"/>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row>
    <row r="259" spans="1:26" ht="12.75" customHeight="1">
      <c r="A259" s="196"/>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row>
    <row r="260" spans="1:26" ht="12.75" customHeight="1">
      <c r="A260" s="196"/>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row>
    <row r="261" spans="1:26" ht="12.75" customHeight="1">
      <c r="A261" s="196"/>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row>
    <row r="262" spans="1:26" ht="12.75" customHeight="1">
      <c r="A262" s="196"/>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row>
    <row r="263" spans="1:26" ht="12.75" customHeight="1">
      <c r="A263" s="196"/>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row>
    <row r="264" spans="1:26" ht="12.75" customHeight="1">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row>
    <row r="265" spans="1:26" ht="12.75" customHeight="1">
      <c r="A265" s="196"/>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row>
    <row r="266" spans="1:26" ht="12.75" customHeight="1">
      <c r="A266" s="196"/>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row>
    <row r="267" spans="1:26" ht="12.75" customHeight="1">
      <c r="A267" s="196"/>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row>
    <row r="268" spans="1:26" ht="12.75" customHeight="1">
      <c r="A268" s="196"/>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row>
    <row r="269" spans="1:26" ht="12.75" customHeight="1">
      <c r="A269" s="196"/>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row>
    <row r="270" spans="1:26" ht="12.75" customHeight="1">
      <c r="A270" s="196"/>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row>
    <row r="271" spans="1:26" ht="12.75" customHeight="1">
      <c r="A271" s="196"/>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row>
    <row r="272" spans="1:26" ht="12.75" customHeight="1">
      <c r="A272" s="196"/>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row>
    <row r="273" spans="1:26" ht="12.75" customHeight="1">
      <c r="A273" s="196"/>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row>
    <row r="274" spans="1:26" ht="12.75" customHeight="1">
      <c r="A274" s="196"/>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row>
    <row r="275" spans="1:26" ht="12.75" customHeight="1">
      <c r="A275" s="196"/>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row>
    <row r="276" spans="1:26" ht="12.75" customHeight="1">
      <c r="A276" s="196"/>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row>
    <row r="277" spans="1:26" ht="12.75" customHeight="1">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row>
    <row r="278" spans="1:26" ht="12.75" customHeight="1">
      <c r="A278" s="196"/>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row>
    <row r="279" spans="1:26" ht="12.75" customHeight="1">
      <c r="A279" s="196"/>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row>
    <row r="280" spans="1:26" ht="12.75" customHeight="1">
      <c r="A280" s="196"/>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row>
    <row r="281" spans="1:26" ht="12.75" customHeight="1">
      <c r="A281" s="196"/>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row>
    <row r="282" spans="1:26" ht="12.75" customHeight="1">
      <c r="A282" s="196"/>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row>
    <row r="283" spans="1:26" ht="12.75" customHeight="1">
      <c r="A283" s="196"/>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row>
    <row r="284" spans="1:26" ht="12.75" customHeight="1">
      <c r="A284" s="196"/>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row>
    <row r="285" spans="1:26" ht="12.75" customHeight="1">
      <c r="A285" s="196"/>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row>
    <row r="286" spans="1:26" ht="12.75" customHeight="1">
      <c r="A286" s="196"/>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row>
    <row r="287" spans="1:26" ht="12.75" customHeight="1">
      <c r="A287" s="196"/>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row>
    <row r="288" spans="1:26" ht="12.75" customHeight="1">
      <c r="A288" s="196"/>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row>
    <row r="289" spans="1:26" ht="12.75" customHeight="1">
      <c r="A289" s="196"/>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row>
    <row r="290" spans="1:26" ht="12.75" customHeight="1">
      <c r="A290" s="196"/>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row>
    <row r="291" spans="1:26" ht="12.75" customHeight="1">
      <c r="A291" s="196"/>
      <c r="B291" s="196"/>
      <c r="C291" s="196"/>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row>
    <row r="292" spans="1:26" ht="12.75" customHeight="1">
      <c r="A292" s="196"/>
      <c r="B292" s="196"/>
      <c r="C292" s="196"/>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row>
    <row r="293" spans="1:26" ht="12.75" customHeight="1">
      <c r="A293" s="196"/>
      <c r="B293" s="196"/>
      <c r="C293" s="196"/>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row>
    <row r="294" spans="1:26" ht="12.75" customHeight="1">
      <c r="A294" s="196"/>
      <c r="B294" s="196"/>
      <c r="C294" s="196"/>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row>
    <row r="295" spans="1:26" ht="12.75" customHeight="1">
      <c r="A295" s="196"/>
      <c r="B295" s="196"/>
      <c r="C295" s="196"/>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row>
    <row r="296" spans="1:26" ht="12.75" customHeight="1">
      <c r="A296" s="196"/>
      <c r="B296" s="196"/>
      <c r="C296" s="196"/>
      <c r="D296" s="196"/>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row>
    <row r="297" spans="1:26" ht="12.75" customHeight="1">
      <c r="A297" s="196"/>
      <c r="B297" s="196"/>
      <c r="C297" s="196"/>
      <c r="D297" s="196"/>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row>
    <row r="298" spans="1:26" ht="12.75" customHeight="1">
      <c r="A298" s="196"/>
      <c r="B298" s="196"/>
      <c r="C298" s="196"/>
      <c r="D298" s="196"/>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row>
    <row r="299" spans="1:26" ht="12.75" customHeight="1">
      <c r="A299" s="196"/>
      <c r="B299" s="196"/>
      <c r="C299" s="196"/>
      <c r="D299" s="196"/>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row>
    <row r="300" spans="1:26" ht="12.75" customHeight="1">
      <c r="A300" s="196"/>
      <c r="B300" s="196"/>
      <c r="C300" s="196"/>
      <c r="D300" s="196"/>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row>
    <row r="301" spans="1:26" ht="12.75" customHeight="1">
      <c r="A301" s="196"/>
      <c r="B301" s="196"/>
      <c r="C301" s="196"/>
      <c r="D301" s="196"/>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row>
    <row r="302" spans="1:26" ht="12.75" customHeight="1">
      <c r="A302" s="196"/>
      <c r="B302" s="196"/>
      <c r="C302" s="196"/>
      <c r="D302" s="196"/>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row>
    <row r="303" spans="1:26" ht="12.75" customHeight="1">
      <c r="A303" s="196"/>
      <c r="B303" s="196"/>
      <c r="C303" s="196"/>
      <c r="D303" s="196"/>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row>
    <row r="304" spans="1:26" ht="12.75" customHeight="1">
      <c r="A304" s="196"/>
      <c r="B304" s="196"/>
      <c r="C304" s="196"/>
      <c r="D304" s="196"/>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row>
    <row r="305" spans="1:26" ht="12.75" customHeight="1">
      <c r="A305" s="196"/>
      <c r="B305" s="196"/>
      <c r="C305" s="196"/>
      <c r="D305" s="196"/>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row>
    <row r="306" spans="1:26" ht="12.75" customHeight="1">
      <c r="A306" s="196"/>
      <c r="B306" s="196"/>
      <c r="C306" s="196"/>
      <c r="D306" s="196"/>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row>
    <row r="307" spans="1:26" ht="12.75" customHeight="1">
      <c r="A307" s="196"/>
      <c r="B307" s="196"/>
      <c r="C307" s="196"/>
      <c r="D307" s="196"/>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row>
    <row r="308" spans="1:26" ht="12.75" customHeight="1">
      <c r="A308" s="196"/>
      <c r="B308" s="196"/>
      <c r="C308" s="196"/>
      <c r="D308" s="196"/>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row>
    <row r="309" spans="1:26" ht="12.75" customHeight="1">
      <c r="A309" s="196"/>
      <c r="B309" s="196"/>
      <c r="C309" s="196"/>
      <c r="D309" s="196"/>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row>
    <row r="310" spans="1:26" ht="12.75" customHeight="1">
      <c r="A310" s="196"/>
      <c r="B310" s="196"/>
      <c r="C310" s="196"/>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row>
    <row r="311" spans="1:26" ht="12.75" customHeight="1">
      <c r="A311" s="196"/>
      <c r="B311" s="196"/>
      <c r="C311" s="196"/>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row>
    <row r="312" spans="1:26" ht="12.75" customHeight="1">
      <c r="A312" s="196"/>
      <c r="B312" s="196"/>
      <c r="C312" s="196"/>
      <c r="D312" s="196"/>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row>
    <row r="313" spans="1:26" ht="12.75" customHeight="1">
      <c r="A313" s="196"/>
      <c r="B313" s="196"/>
      <c r="C313" s="196"/>
      <c r="D313" s="196"/>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row>
    <row r="314" spans="1:26" ht="12.75" customHeight="1">
      <c r="A314" s="196"/>
      <c r="B314" s="196"/>
      <c r="C314" s="196"/>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row>
    <row r="315" spans="1:26" ht="12.75" customHeight="1">
      <c r="A315" s="196"/>
      <c r="B315" s="196"/>
      <c r="C315" s="196"/>
      <c r="D315" s="196"/>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row>
    <row r="316" spans="1:26" ht="12.75" customHeight="1">
      <c r="A316" s="196"/>
      <c r="B316" s="196"/>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row>
    <row r="317" spans="1:26" ht="12.75" customHeight="1">
      <c r="A317" s="196"/>
      <c r="B317" s="196"/>
      <c r="C317" s="196"/>
      <c r="D317" s="196"/>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row>
    <row r="318" spans="1:26" ht="12.75" customHeight="1">
      <c r="A318" s="196"/>
      <c r="B318" s="196"/>
      <c r="C318" s="196"/>
      <c r="D318" s="196"/>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row>
    <row r="319" spans="1:26" ht="12.75" customHeight="1">
      <c r="A319" s="196"/>
      <c r="B319" s="196"/>
      <c r="C319" s="196"/>
      <c r="D319" s="196"/>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row>
    <row r="320" spans="1:26" ht="12.75" customHeight="1">
      <c r="A320" s="196"/>
      <c r="B320" s="196"/>
      <c r="C320" s="196"/>
      <c r="D320" s="196"/>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row>
    <row r="321" spans="1:26" ht="12.75" customHeight="1">
      <c r="A321" s="196"/>
      <c r="B321" s="196"/>
      <c r="C321" s="196"/>
      <c r="D321" s="196"/>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row>
    <row r="322" spans="1:26" ht="12.75" customHeight="1">
      <c r="A322" s="196"/>
      <c r="B322" s="196"/>
      <c r="C322" s="196"/>
      <c r="D322" s="196"/>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row>
    <row r="323" spans="1:26" ht="12.75" customHeight="1">
      <c r="A323" s="196"/>
      <c r="B323" s="196"/>
      <c r="C323" s="196"/>
      <c r="D323" s="196"/>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row>
    <row r="324" spans="1:26" ht="12.75" customHeight="1">
      <c r="A324" s="196"/>
      <c r="B324" s="196"/>
      <c r="C324" s="196"/>
      <c r="D324" s="196"/>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row>
    <row r="325" spans="1:26" ht="12.75" customHeight="1">
      <c r="A325" s="196"/>
      <c r="B325" s="196"/>
      <c r="C325" s="196"/>
      <c r="D325" s="196"/>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row>
    <row r="326" spans="1:26" ht="12.75" customHeight="1">
      <c r="A326" s="196"/>
      <c r="B326" s="196"/>
      <c r="C326" s="196"/>
      <c r="D326" s="196"/>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row>
    <row r="327" spans="1:26" ht="12.75" customHeight="1">
      <c r="A327" s="196"/>
      <c r="B327" s="196"/>
      <c r="C327" s="196"/>
      <c r="D327" s="196"/>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row>
    <row r="328" spans="1:26" ht="12.75" customHeight="1">
      <c r="A328" s="196"/>
      <c r="B328" s="196"/>
      <c r="C328" s="196"/>
      <c r="D328" s="196"/>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row>
    <row r="329" spans="1:26" ht="12.75" customHeight="1">
      <c r="A329" s="196"/>
      <c r="B329" s="196"/>
      <c r="C329" s="196"/>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row>
    <row r="330" spans="1:26" ht="12.75" customHeight="1">
      <c r="A330" s="196"/>
      <c r="B330" s="196"/>
      <c r="C330" s="196"/>
      <c r="D330" s="196"/>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row>
    <row r="331" spans="1:26" ht="12.75" customHeight="1">
      <c r="A331" s="196"/>
      <c r="B331" s="196"/>
      <c r="C331" s="196"/>
      <c r="D331" s="196"/>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row>
    <row r="332" spans="1:26" ht="12.75" customHeight="1">
      <c r="A332" s="196"/>
      <c r="B332" s="196"/>
      <c r="C332" s="196"/>
      <c r="D332" s="196"/>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row>
    <row r="333" spans="1:26" ht="12.75" customHeight="1">
      <c r="A333" s="196"/>
      <c r="B333" s="196"/>
      <c r="C333" s="196"/>
      <c r="D333" s="196"/>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row>
    <row r="334" spans="1:26" ht="12.75" customHeight="1">
      <c r="A334" s="196"/>
      <c r="B334" s="196"/>
      <c r="C334" s="196"/>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row>
    <row r="335" spans="1:26" ht="12.75" customHeight="1">
      <c r="A335" s="196"/>
      <c r="B335" s="196"/>
      <c r="C335" s="196"/>
      <c r="D335" s="196"/>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row>
    <row r="336" spans="1:26" ht="12.75" customHeight="1">
      <c r="A336" s="196"/>
      <c r="B336" s="196"/>
      <c r="C336" s="196"/>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row>
    <row r="337" spans="1:26" ht="12.75" customHeight="1">
      <c r="A337" s="196"/>
      <c r="B337" s="196"/>
      <c r="C337" s="196"/>
      <c r="D337" s="196"/>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row>
    <row r="338" spans="1:26" ht="12.75" customHeight="1">
      <c r="A338" s="196"/>
      <c r="B338" s="196"/>
      <c r="C338" s="196"/>
      <c r="D338" s="196"/>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row>
    <row r="339" spans="1:26" ht="12.75" customHeight="1">
      <c r="A339" s="196"/>
      <c r="B339" s="196"/>
      <c r="C339" s="196"/>
      <c r="D339" s="196"/>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row>
    <row r="340" spans="1:26" ht="12.75" customHeight="1">
      <c r="A340" s="196"/>
      <c r="B340" s="196"/>
      <c r="C340" s="196"/>
      <c r="D340" s="196"/>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row>
    <row r="341" spans="1:26" ht="12.75" customHeight="1">
      <c r="A341" s="196"/>
      <c r="B341" s="196"/>
      <c r="C341" s="196"/>
      <c r="D341" s="196"/>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row>
    <row r="342" spans="1:26" ht="12.75" customHeight="1">
      <c r="A342" s="196"/>
      <c r="B342" s="196"/>
      <c r="C342" s="196"/>
      <c r="D342" s="196"/>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row>
    <row r="343" spans="1:26" ht="12.75" customHeight="1">
      <c r="A343" s="196"/>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row>
    <row r="344" spans="1:26" ht="12.75" customHeight="1">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row>
    <row r="345" spans="1:26" ht="12.75" customHeight="1">
      <c r="A345" s="196"/>
      <c r="B345" s="196"/>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row>
    <row r="346" spans="1:26" ht="12.75" customHeight="1">
      <c r="A346" s="196"/>
      <c r="B346" s="196"/>
      <c r="C346" s="196"/>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row>
    <row r="347" spans="1:26" ht="12.75" customHeight="1">
      <c r="A347" s="196"/>
      <c r="B347" s="196"/>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row>
    <row r="348" spans="1:26" ht="12.75" customHeight="1">
      <c r="A348" s="196"/>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row>
    <row r="349" spans="1:26" ht="12.75" customHeight="1">
      <c r="A349" s="196"/>
      <c r="B349" s="196"/>
      <c r="C349" s="196"/>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row>
    <row r="350" spans="1:26" ht="12.75" customHeight="1">
      <c r="A350" s="196"/>
      <c r="B350" s="196"/>
      <c r="C350" s="196"/>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row>
    <row r="351" spans="1:26" ht="12.75" customHeight="1">
      <c r="A351" s="196"/>
      <c r="B351" s="196"/>
      <c r="C351" s="196"/>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row>
    <row r="352" spans="1:26" ht="12.75" customHeight="1">
      <c r="A352" s="196"/>
      <c r="B352" s="196"/>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row>
    <row r="353" spans="1:26" ht="12.75" customHeight="1">
      <c r="A353" s="196"/>
      <c r="B353" s="196"/>
      <c r="C353" s="196"/>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row>
    <row r="354" spans="1:26" ht="12.75" customHeight="1">
      <c r="A354" s="196"/>
      <c r="B354" s="196"/>
      <c r="C354" s="196"/>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row>
    <row r="355" spans="1:26" ht="12.75" customHeight="1">
      <c r="A355" s="196"/>
      <c r="B355" s="196"/>
      <c r="C355" s="196"/>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row>
    <row r="356" spans="1:26" ht="12.75" customHeight="1">
      <c r="A356" s="196"/>
      <c r="B356" s="196"/>
      <c r="C356" s="196"/>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row>
    <row r="357" spans="1:26" ht="12.75" customHeight="1">
      <c r="A357" s="196"/>
      <c r="B357" s="196"/>
      <c r="C357" s="196"/>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row>
    <row r="358" spans="1:26" ht="12.75" customHeight="1">
      <c r="A358" s="196"/>
      <c r="B358" s="196"/>
      <c r="C358" s="196"/>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row>
    <row r="359" spans="1:26" ht="12.75" customHeight="1">
      <c r="A359" s="196"/>
      <c r="B359" s="196"/>
      <c r="C359" s="196"/>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row>
    <row r="360" spans="1:26" ht="12.75" customHeight="1">
      <c r="A360" s="196"/>
      <c r="B360" s="196"/>
      <c r="C360" s="196"/>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row>
    <row r="361" spans="1:26" ht="12.75" customHeight="1">
      <c r="A361" s="196"/>
      <c r="B361" s="196"/>
      <c r="C361" s="196"/>
      <c r="D361" s="196"/>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row>
    <row r="362" spans="1:26" ht="12.75" customHeight="1">
      <c r="A362" s="196"/>
      <c r="B362" s="196"/>
      <c r="C362" s="196"/>
      <c r="D362" s="196"/>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row>
    <row r="363" spans="1:26" ht="12.75" customHeight="1">
      <c r="A363" s="196"/>
      <c r="B363" s="196"/>
      <c r="C363" s="196"/>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row>
    <row r="364" spans="1:26" ht="12.75" customHeight="1">
      <c r="A364" s="196"/>
      <c r="B364" s="196"/>
      <c r="C364" s="196"/>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row>
    <row r="365" spans="1:26" ht="12.75" customHeight="1">
      <c r="A365" s="196"/>
      <c r="B365" s="196"/>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row>
    <row r="366" spans="1:26" ht="12.75" customHeight="1">
      <c r="A366" s="196"/>
      <c r="B366" s="196"/>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row>
    <row r="367" spans="1:26" ht="12.75" customHeight="1">
      <c r="A367" s="196"/>
      <c r="B367" s="196"/>
      <c r="C367" s="196"/>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row>
    <row r="368" spans="1:26" ht="12.75" customHeight="1">
      <c r="A368" s="196"/>
      <c r="B368" s="196"/>
      <c r="C368" s="196"/>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row>
    <row r="369" spans="1:26" ht="12.75" customHeight="1">
      <c r="A369" s="196"/>
      <c r="B369" s="196"/>
      <c r="C369" s="196"/>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row>
    <row r="370" spans="1:26" ht="12.75" customHeight="1">
      <c r="A370" s="196"/>
      <c r="B370" s="196"/>
      <c r="C370" s="196"/>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row>
    <row r="371" spans="1:26" ht="12.75" customHeight="1">
      <c r="A371" s="196"/>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row>
    <row r="372" spans="1:26" ht="12.75" customHeight="1">
      <c r="A372" s="196"/>
      <c r="B372" s="196"/>
      <c r="C372" s="196"/>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row>
    <row r="373" spans="1:26" ht="12.75" customHeight="1">
      <c r="A373" s="196"/>
      <c r="B373" s="196"/>
      <c r="C373" s="196"/>
      <c r="D373" s="196"/>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row>
    <row r="374" spans="1:26" ht="12.75" customHeight="1">
      <c r="A374" s="196"/>
      <c r="B374" s="196"/>
      <c r="C374" s="196"/>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row>
    <row r="375" spans="1:26" ht="12.75" customHeight="1">
      <c r="A375" s="196"/>
      <c r="B375" s="196"/>
      <c r="C375" s="196"/>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row>
    <row r="376" spans="1:26" ht="12.75" customHeight="1">
      <c r="A376" s="196"/>
      <c r="B376" s="196"/>
      <c r="C376" s="196"/>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row>
    <row r="377" spans="1:26" ht="12.75" customHeight="1">
      <c r="A377" s="196"/>
      <c r="B377" s="196"/>
      <c r="C377" s="196"/>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row>
    <row r="378" spans="1:26" ht="12.75" customHeight="1">
      <c r="A378" s="196"/>
      <c r="B378" s="196"/>
      <c r="C378" s="196"/>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row>
    <row r="379" spans="1:26" ht="12.75" customHeight="1">
      <c r="A379" s="196"/>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row>
    <row r="380" spans="1:26" ht="12.75" customHeight="1">
      <c r="A380" s="196"/>
      <c r="B380" s="196"/>
      <c r="C380" s="196"/>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row>
    <row r="381" spans="1:26" ht="12.75" customHeight="1">
      <c r="A381" s="196"/>
      <c r="B381" s="196"/>
      <c r="C381" s="196"/>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row>
    <row r="382" spans="1:26" ht="12.75" customHeight="1">
      <c r="A382" s="196"/>
      <c r="B382" s="196"/>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row>
    <row r="383" spans="1:26" ht="12.75" customHeight="1">
      <c r="A383" s="196"/>
      <c r="B383" s="196"/>
      <c r="C383" s="196"/>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row>
    <row r="384" spans="1:26" ht="12.75" customHeight="1">
      <c r="A384" s="196"/>
      <c r="B384" s="196"/>
      <c r="C384" s="196"/>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row>
    <row r="385" spans="1:26" ht="12.75" customHeight="1">
      <c r="A385" s="196"/>
      <c r="B385" s="196"/>
      <c r="C385" s="196"/>
      <c r="D385" s="196"/>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row>
    <row r="386" spans="1:26" ht="12.75" customHeight="1">
      <c r="A386" s="196"/>
      <c r="B386" s="196"/>
      <c r="C386" s="196"/>
      <c r="D386" s="196"/>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row>
    <row r="387" spans="1:26" ht="12.75" customHeight="1">
      <c r="A387" s="196"/>
      <c r="B387" s="196"/>
      <c r="C387" s="196"/>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row>
    <row r="388" spans="1:26" ht="12.75" customHeight="1">
      <c r="A388" s="196"/>
      <c r="B388" s="196"/>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row>
    <row r="389" spans="1:26" ht="12.75" customHeight="1">
      <c r="A389" s="196"/>
      <c r="B389" s="196"/>
      <c r="C389" s="196"/>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row>
    <row r="390" spans="1:26" ht="12.75" customHeight="1">
      <c r="A390" s="196"/>
      <c r="B390" s="196"/>
      <c r="C390" s="196"/>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row>
    <row r="391" spans="1:26" ht="12.75" customHeight="1">
      <c r="A391" s="196"/>
      <c r="B391" s="196"/>
      <c r="C391" s="196"/>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row>
    <row r="392" spans="1:26" ht="12.75" customHeight="1">
      <c r="A392" s="196"/>
      <c r="B392" s="196"/>
      <c r="C392" s="196"/>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row>
    <row r="393" spans="1:26" ht="12.75" customHeight="1">
      <c r="A393" s="196"/>
      <c r="B393" s="196"/>
      <c r="C393" s="196"/>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row>
    <row r="394" spans="1:26" ht="12.75" customHeight="1">
      <c r="A394" s="196"/>
      <c r="B394" s="196"/>
      <c r="C394" s="196"/>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row>
    <row r="395" spans="1:26" ht="12.75" customHeight="1">
      <c r="A395" s="196"/>
      <c r="B395" s="196"/>
      <c r="C395" s="196"/>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row>
    <row r="396" spans="1:26" ht="12.75" customHeight="1">
      <c r="A396" s="196"/>
      <c r="B396" s="196"/>
      <c r="C396" s="196"/>
      <c r="D396" s="196"/>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row>
    <row r="397" spans="1:26" ht="12.75" customHeight="1">
      <c r="A397" s="196"/>
      <c r="B397" s="196"/>
      <c r="C397" s="196"/>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row>
    <row r="398" spans="1:26" ht="12.75" customHeight="1">
      <c r="A398" s="196"/>
      <c r="B398" s="196"/>
      <c r="C398" s="196"/>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row>
    <row r="399" spans="1:26" ht="12.75" customHeight="1">
      <c r="A399" s="196"/>
      <c r="B399" s="196"/>
      <c r="C399" s="196"/>
      <c r="D399" s="196"/>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row>
    <row r="400" spans="1:26" ht="12.75" customHeight="1">
      <c r="A400" s="196"/>
      <c r="B400" s="196"/>
      <c r="C400" s="196"/>
      <c r="D400" s="196"/>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row>
    <row r="401" spans="1:26" ht="12.75" customHeight="1">
      <c r="A401" s="196"/>
      <c r="B401" s="196"/>
      <c r="C401" s="196"/>
      <c r="D401" s="196"/>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row>
    <row r="402" spans="1:26" ht="12.75" customHeight="1">
      <c r="A402" s="196"/>
      <c r="B402" s="196"/>
      <c r="C402" s="196"/>
      <c r="D402" s="196"/>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row>
    <row r="403" spans="1:26" ht="12.75" customHeight="1">
      <c r="A403" s="196"/>
      <c r="B403" s="196"/>
      <c r="C403" s="196"/>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row>
    <row r="404" spans="1:26" ht="12.75" customHeight="1">
      <c r="A404" s="196"/>
      <c r="B404" s="196"/>
      <c r="C404" s="196"/>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row>
    <row r="405" spans="1:26" ht="12.75" customHeight="1">
      <c r="A405" s="196"/>
      <c r="B405" s="196"/>
      <c r="C405" s="196"/>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row>
    <row r="406" spans="1:26" ht="12.75" customHeight="1">
      <c r="A406" s="196"/>
      <c r="B406" s="196"/>
      <c r="C406" s="196"/>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row>
    <row r="407" spans="1:26" ht="12.75" customHeight="1">
      <c r="A407" s="196"/>
      <c r="B407" s="196"/>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row>
    <row r="408" spans="1:26" ht="12.75" customHeight="1">
      <c r="A408" s="196"/>
      <c r="B408" s="196"/>
      <c r="C408" s="196"/>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row>
    <row r="409" spans="1:26" ht="12.75" customHeight="1">
      <c r="A409" s="196"/>
      <c r="B409" s="196"/>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row>
    <row r="410" spans="1:26" ht="12.75" customHeight="1">
      <c r="A410" s="196"/>
      <c r="B410" s="196"/>
      <c r="C410" s="196"/>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row>
    <row r="411" spans="1:26" ht="12.75" customHeight="1">
      <c r="A411" s="196"/>
      <c r="B411" s="196"/>
      <c r="C411" s="196"/>
      <c r="D411" s="196"/>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row>
    <row r="412" spans="1:26" ht="12.75" customHeight="1">
      <c r="A412" s="196"/>
      <c r="B412" s="196"/>
      <c r="C412" s="196"/>
      <c r="D412" s="196"/>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row>
    <row r="413" spans="1:26" ht="12.75" customHeight="1">
      <c r="A413" s="196"/>
      <c r="B413" s="196"/>
      <c r="C413" s="196"/>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row>
    <row r="414" spans="1:26" ht="12.75" customHeight="1">
      <c r="A414" s="196"/>
      <c r="B414" s="196"/>
      <c r="C414" s="196"/>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row>
    <row r="415" spans="1:26" ht="12.75" customHeight="1">
      <c r="A415" s="196"/>
      <c r="B415" s="196"/>
      <c r="C415" s="196"/>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row>
    <row r="416" spans="1:26" ht="12.75" customHeight="1">
      <c r="A416" s="196"/>
      <c r="B416" s="196"/>
      <c r="C416" s="196"/>
      <c r="D416" s="196"/>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row>
    <row r="417" spans="1:26" ht="12.75" customHeight="1">
      <c r="A417" s="196"/>
      <c r="B417" s="196"/>
      <c r="C417" s="196"/>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row>
    <row r="418" spans="1:26" ht="12.75" customHeight="1">
      <c r="A418" s="196"/>
      <c r="B418" s="196"/>
      <c r="C418" s="196"/>
      <c r="D418" s="196"/>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row>
    <row r="419" spans="1:26" ht="12.75" customHeight="1">
      <c r="A419" s="196"/>
      <c r="B419" s="196"/>
      <c r="C419" s="196"/>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row>
    <row r="420" spans="1:26" ht="12.75" customHeight="1">
      <c r="A420" s="196"/>
      <c r="B420" s="196"/>
      <c r="C420" s="196"/>
      <c r="D420" s="196"/>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row>
    <row r="421" spans="1:26" ht="12.75" customHeight="1">
      <c r="A421" s="196"/>
      <c r="B421" s="196"/>
      <c r="C421" s="196"/>
      <c r="D421" s="196"/>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row>
    <row r="422" spans="1:26" ht="12.75" customHeight="1">
      <c r="A422" s="196"/>
      <c r="B422" s="196"/>
      <c r="C422" s="196"/>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row>
    <row r="423" spans="1:26" ht="12.75" customHeight="1">
      <c r="A423" s="196"/>
      <c r="B423" s="196"/>
      <c r="C423" s="196"/>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row>
    <row r="424" spans="1:26" ht="12.75" customHeight="1">
      <c r="A424" s="196"/>
      <c r="B424" s="196"/>
      <c r="C424" s="196"/>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row>
    <row r="425" spans="1:26" ht="12.75" customHeight="1">
      <c r="A425" s="196"/>
      <c r="B425" s="196"/>
      <c r="C425" s="196"/>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row>
    <row r="426" spans="1:26" ht="12.75" customHeight="1">
      <c r="A426" s="196"/>
      <c r="B426" s="196"/>
      <c r="C426" s="196"/>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row>
    <row r="427" spans="1:26" ht="12.75" customHeight="1">
      <c r="A427" s="196"/>
      <c r="B427" s="196"/>
      <c r="C427" s="196"/>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row>
    <row r="428" spans="1:26" ht="12.75" customHeight="1">
      <c r="A428" s="196"/>
      <c r="B428" s="196"/>
      <c r="C428" s="196"/>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row>
    <row r="429" spans="1:26" ht="12.75" customHeight="1">
      <c r="A429" s="196"/>
      <c r="B429" s="196"/>
      <c r="C429" s="196"/>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row>
    <row r="430" spans="1:26" ht="12.75" customHeight="1">
      <c r="A430" s="196"/>
      <c r="B430" s="196"/>
      <c r="C430" s="196"/>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row>
    <row r="431" spans="1:26" ht="12.75" customHeight="1">
      <c r="A431" s="196"/>
      <c r="B431" s="196"/>
      <c r="C431" s="196"/>
      <c r="D431" s="196"/>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row>
    <row r="432" spans="1:26" ht="12.75" customHeight="1">
      <c r="A432" s="196"/>
      <c r="B432" s="196"/>
      <c r="C432" s="196"/>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row>
    <row r="433" spans="1:26" ht="12.75" customHeight="1">
      <c r="A433" s="196"/>
      <c r="B433" s="196"/>
      <c r="C433" s="196"/>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row>
    <row r="434" spans="1:26" ht="12.75" customHeight="1">
      <c r="A434" s="196"/>
      <c r="B434" s="196"/>
      <c r="C434" s="196"/>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row>
    <row r="435" spans="1:26" ht="12.75" customHeight="1">
      <c r="A435" s="196"/>
      <c r="B435" s="196"/>
      <c r="C435" s="196"/>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row>
    <row r="436" spans="1:26" ht="12.75" customHeight="1">
      <c r="A436" s="196"/>
      <c r="B436" s="196"/>
      <c r="C436" s="196"/>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row>
    <row r="437" spans="1:26" ht="12.75" customHeight="1">
      <c r="A437" s="196"/>
      <c r="B437" s="196"/>
      <c r="C437" s="196"/>
      <c r="D437" s="196"/>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row>
    <row r="438" spans="1:26" ht="12.75" customHeight="1">
      <c r="A438" s="196"/>
      <c r="B438" s="196"/>
      <c r="C438" s="196"/>
      <c r="D438" s="196"/>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row>
    <row r="439" spans="1:26" ht="12.75" customHeight="1">
      <c r="A439" s="196"/>
      <c r="B439" s="196"/>
      <c r="C439" s="196"/>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row>
    <row r="440" spans="1:26" ht="12.75" customHeight="1">
      <c r="A440" s="196"/>
      <c r="B440" s="196"/>
      <c r="C440" s="196"/>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row>
    <row r="441" spans="1:26" ht="12.75" customHeight="1">
      <c r="A441" s="196"/>
      <c r="B441" s="196"/>
      <c r="C441" s="196"/>
      <c r="D441" s="196"/>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row>
    <row r="442" spans="1:26" ht="12.75" customHeight="1">
      <c r="A442" s="196"/>
      <c r="B442" s="196"/>
      <c r="C442" s="196"/>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row>
    <row r="443" spans="1:26" ht="12.75" customHeight="1">
      <c r="A443" s="196"/>
      <c r="B443" s="196"/>
      <c r="C443" s="196"/>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row>
    <row r="444" spans="1:26" ht="12.75" customHeight="1">
      <c r="A444" s="196"/>
      <c r="B444" s="196"/>
      <c r="C444" s="196"/>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row>
    <row r="445" spans="1:26" ht="12.75" customHeight="1">
      <c r="A445" s="196"/>
      <c r="B445" s="196"/>
      <c r="C445" s="196"/>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row>
    <row r="446" spans="1:26" ht="12.75" customHeight="1">
      <c r="A446" s="196"/>
      <c r="B446" s="196"/>
      <c r="C446" s="196"/>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row>
    <row r="447" spans="1:26" ht="12.75" customHeight="1">
      <c r="A447" s="196"/>
      <c r="B447" s="196"/>
      <c r="C447" s="196"/>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row>
    <row r="448" spans="1:26" ht="12.75" customHeight="1">
      <c r="A448" s="196"/>
      <c r="B448" s="196"/>
      <c r="C448" s="196"/>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row>
    <row r="449" spans="1:26" ht="12.75" customHeight="1">
      <c r="A449" s="196"/>
      <c r="B449" s="196"/>
      <c r="C449" s="196"/>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row>
    <row r="450" spans="1:26" ht="12.75" customHeight="1">
      <c r="A450" s="196"/>
      <c r="B450" s="196"/>
      <c r="C450" s="196"/>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row>
    <row r="451" spans="1:26" ht="12.75" customHeight="1">
      <c r="A451" s="196"/>
      <c r="B451" s="196"/>
      <c r="C451" s="196"/>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row>
    <row r="452" spans="1:26" ht="12.75" customHeight="1">
      <c r="A452" s="196"/>
      <c r="B452" s="196"/>
      <c r="C452" s="196"/>
      <c r="D452" s="196"/>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row>
    <row r="453" spans="1:26" ht="12.75" customHeight="1">
      <c r="A453" s="196"/>
      <c r="B453" s="196"/>
      <c r="C453" s="196"/>
      <c r="D453" s="196"/>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row>
    <row r="454" spans="1:26" ht="12.75" customHeight="1">
      <c r="A454" s="196"/>
      <c r="B454" s="196"/>
      <c r="C454" s="196"/>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row>
    <row r="455" spans="1:26" ht="12.75" customHeight="1">
      <c r="A455" s="196"/>
      <c r="B455" s="196"/>
      <c r="C455" s="196"/>
      <c r="D455" s="196"/>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row>
    <row r="456" spans="1:26" ht="12.75" customHeight="1">
      <c r="A456" s="196"/>
      <c r="B456" s="196"/>
      <c r="C456" s="196"/>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row>
    <row r="457" spans="1:26" ht="12.75" customHeight="1">
      <c r="A457" s="196"/>
      <c r="B457" s="196"/>
      <c r="C457" s="196"/>
      <c r="D457" s="196"/>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row>
    <row r="458" spans="1:26" ht="12.75" customHeight="1">
      <c r="A458" s="196"/>
      <c r="B458" s="196"/>
      <c r="C458" s="196"/>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row>
    <row r="459" spans="1:26" ht="12.75" customHeight="1">
      <c r="A459" s="196"/>
      <c r="B459" s="196"/>
      <c r="C459" s="196"/>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row>
    <row r="460" spans="1:26" ht="12.75" customHeight="1">
      <c r="A460" s="196"/>
      <c r="B460" s="196"/>
      <c r="C460" s="196"/>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row>
    <row r="461" spans="1:26" ht="12.75" customHeight="1">
      <c r="A461" s="196"/>
      <c r="B461" s="196"/>
      <c r="C461" s="196"/>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row>
    <row r="462" spans="1:26" ht="12.75" customHeight="1">
      <c r="A462" s="196"/>
      <c r="B462" s="196"/>
      <c r="C462" s="196"/>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row>
    <row r="463" spans="1:26" ht="12.75" customHeight="1">
      <c r="A463" s="196"/>
      <c r="B463" s="196"/>
      <c r="C463" s="196"/>
      <c r="D463" s="196"/>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row>
    <row r="464" spans="1:26" ht="12.75" customHeight="1">
      <c r="A464" s="196"/>
      <c r="B464" s="196"/>
      <c r="C464" s="196"/>
      <c r="D464" s="196"/>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row>
    <row r="465" spans="1:26" ht="12.75" customHeight="1">
      <c r="A465" s="196"/>
      <c r="B465" s="196"/>
      <c r="C465" s="196"/>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row>
    <row r="466" spans="1:26" ht="12.75" customHeight="1">
      <c r="A466" s="196"/>
      <c r="B466" s="196"/>
      <c r="C466" s="196"/>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row>
    <row r="467" spans="1:26" ht="12.75" customHeight="1">
      <c r="A467" s="196"/>
      <c r="B467" s="196"/>
      <c r="C467" s="196"/>
      <c r="D467" s="196"/>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row>
    <row r="468" spans="1:26" ht="12.75" customHeight="1">
      <c r="A468" s="196"/>
      <c r="B468" s="196"/>
      <c r="C468" s="196"/>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row>
    <row r="469" spans="1:26" ht="12.75" customHeight="1">
      <c r="A469" s="196"/>
      <c r="B469" s="196"/>
      <c r="C469" s="196"/>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row>
    <row r="470" spans="1:26" ht="12.75" customHeight="1">
      <c r="A470" s="196"/>
      <c r="B470" s="196"/>
      <c r="C470" s="196"/>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row>
    <row r="471" spans="1:26" ht="12.75" customHeight="1">
      <c r="A471" s="196"/>
      <c r="B471" s="196"/>
      <c r="C471" s="196"/>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row>
    <row r="472" spans="1:26" ht="12.75" customHeight="1">
      <c r="A472" s="196"/>
      <c r="B472" s="196"/>
      <c r="C472" s="196"/>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row>
    <row r="473" spans="1:26" ht="12.75" customHeight="1">
      <c r="A473" s="196"/>
      <c r="B473" s="196"/>
      <c r="C473" s="196"/>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row>
    <row r="474" spans="1:26" ht="12.75" customHeight="1">
      <c r="A474" s="196"/>
      <c r="B474" s="196"/>
      <c r="C474" s="196"/>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row>
    <row r="475" spans="1:26" ht="12.75" customHeight="1">
      <c r="A475" s="196"/>
      <c r="B475" s="196"/>
      <c r="C475" s="196"/>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row>
    <row r="476" spans="1:26" ht="12.75" customHeight="1">
      <c r="A476" s="196"/>
      <c r="B476" s="196"/>
      <c r="C476" s="196"/>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row>
    <row r="477" spans="1:26" ht="12.75" customHeight="1">
      <c r="A477" s="196"/>
      <c r="B477" s="196"/>
      <c r="C477" s="196"/>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row>
    <row r="478" spans="1:26" ht="12.75" customHeight="1">
      <c r="A478" s="196"/>
      <c r="B478" s="196"/>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row>
    <row r="479" spans="1:26" ht="12.75" customHeight="1">
      <c r="A479" s="196"/>
      <c r="B479" s="196"/>
      <c r="C479" s="196"/>
      <c r="D479" s="196"/>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row>
    <row r="480" spans="1:26" ht="12.75" customHeight="1">
      <c r="A480" s="196"/>
      <c r="B480" s="196"/>
      <c r="C480" s="196"/>
      <c r="D480" s="196"/>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row>
    <row r="481" spans="1:26" ht="12.75" customHeight="1">
      <c r="A481" s="196"/>
      <c r="B481" s="196"/>
      <c r="C481" s="196"/>
      <c r="D481" s="196"/>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row>
    <row r="482" spans="1:26" ht="12.75" customHeight="1">
      <c r="A482" s="196"/>
      <c r="B482" s="196"/>
      <c r="C482" s="196"/>
      <c r="D482" s="196"/>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row>
    <row r="483" spans="1:26" ht="12.75" customHeight="1">
      <c r="A483" s="196"/>
      <c r="B483" s="196"/>
      <c r="C483" s="196"/>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row>
    <row r="484" spans="1:26" ht="12.75" customHeight="1">
      <c r="A484" s="196"/>
      <c r="B484" s="196"/>
      <c r="C484" s="196"/>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row>
    <row r="485" spans="1:26" ht="12.75" customHeight="1">
      <c r="A485" s="196"/>
      <c r="B485" s="196"/>
      <c r="C485" s="196"/>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row>
    <row r="486" spans="1:26" ht="12.75" customHeight="1">
      <c r="A486" s="196"/>
      <c r="B486" s="196"/>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row>
    <row r="487" spans="1:26" ht="12.75" customHeight="1">
      <c r="A487" s="196"/>
      <c r="B487" s="196"/>
      <c r="C487" s="196"/>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row>
    <row r="488" spans="1:26" ht="12.75" customHeight="1">
      <c r="A488" s="196"/>
      <c r="B488" s="196"/>
      <c r="C488" s="196"/>
      <c r="D488" s="196"/>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row>
    <row r="489" spans="1:26" ht="12.75" customHeight="1">
      <c r="A489" s="196"/>
      <c r="B489" s="196"/>
      <c r="C489" s="196"/>
      <c r="D489" s="196"/>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row>
    <row r="490" spans="1:26" ht="12.75" customHeight="1">
      <c r="A490" s="196"/>
      <c r="B490" s="196"/>
      <c r="C490" s="196"/>
      <c r="D490" s="196"/>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row>
    <row r="491" spans="1:26" ht="12.75" customHeight="1">
      <c r="A491" s="196"/>
      <c r="B491" s="196"/>
      <c r="C491" s="196"/>
      <c r="D491" s="196"/>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row>
    <row r="492" spans="1:26" ht="12.75" customHeight="1">
      <c r="A492" s="196"/>
      <c r="B492" s="196"/>
      <c r="C492" s="196"/>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row>
    <row r="493" spans="1:26" ht="12.75" customHeight="1">
      <c r="A493" s="196"/>
      <c r="B493" s="196"/>
      <c r="C493" s="196"/>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row>
    <row r="494" spans="1:26" ht="12.75" customHeight="1">
      <c r="A494" s="196"/>
      <c r="B494" s="196"/>
      <c r="C494" s="196"/>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row>
    <row r="495" spans="1:26" ht="12.75" customHeight="1">
      <c r="A495" s="196"/>
      <c r="B495" s="196"/>
      <c r="C495" s="196"/>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row>
    <row r="496" spans="1:26" ht="12.75" customHeight="1">
      <c r="A496" s="196"/>
      <c r="B496" s="196"/>
      <c r="C496" s="196"/>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row>
    <row r="497" spans="1:26" ht="12.75" customHeight="1">
      <c r="A497" s="196"/>
      <c r="B497" s="196"/>
      <c r="C497" s="196"/>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row>
    <row r="498" spans="1:26" ht="12.75" customHeight="1">
      <c r="A498" s="196"/>
      <c r="B498" s="196"/>
      <c r="C498" s="196"/>
      <c r="D498" s="196"/>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row>
    <row r="499" spans="1:26" ht="12.75" customHeight="1">
      <c r="A499" s="196"/>
      <c r="B499" s="196"/>
      <c r="C499" s="196"/>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row>
    <row r="500" spans="1:26" ht="12.75" customHeight="1">
      <c r="A500" s="196"/>
      <c r="B500" s="196"/>
      <c r="C500" s="196"/>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row>
    <row r="501" spans="1:26" ht="12.75" customHeight="1">
      <c r="A501" s="196"/>
      <c r="B501" s="196"/>
      <c r="C501" s="196"/>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row>
    <row r="502" spans="1:26" ht="12.75" customHeight="1">
      <c r="A502" s="196"/>
      <c r="B502" s="196"/>
      <c r="C502" s="196"/>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row>
    <row r="503" spans="1:26" ht="12.75" customHeight="1">
      <c r="A503" s="196"/>
      <c r="B503" s="196"/>
      <c r="C503" s="196"/>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row>
    <row r="504" spans="1:26" ht="12.75" customHeight="1">
      <c r="A504" s="196"/>
      <c r="B504" s="196"/>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row>
    <row r="505" spans="1:26" ht="12.75" customHeight="1">
      <c r="A505" s="196"/>
      <c r="B505" s="196"/>
      <c r="C505" s="196"/>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row>
    <row r="506" spans="1:26" ht="12.75" customHeight="1">
      <c r="A506" s="196"/>
      <c r="B506" s="196"/>
      <c r="C506" s="196"/>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row>
    <row r="507" spans="1:26" ht="12.75" customHeight="1">
      <c r="A507" s="196"/>
      <c r="B507" s="196"/>
      <c r="C507" s="196"/>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row>
    <row r="508" spans="1:26" ht="12.75" customHeight="1">
      <c r="A508" s="196"/>
      <c r="B508" s="196"/>
      <c r="C508" s="196"/>
      <c r="D508" s="196"/>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row>
    <row r="509" spans="1:26" ht="12.75" customHeight="1">
      <c r="A509" s="196"/>
      <c r="B509" s="196"/>
      <c r="C509" s="196"/>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row>
    <row r="510" spans="1:26" ht="12.75" customHeight="1">
      <c r="A510" s="196"/>
      <c r="B510" s="196"/>
      <c r="C510" s="196"/>
      <c r="D510" s="196"/>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row>
    <row r="511" spans="1:26" ht="12.75" customHeight="1">
      <c r="A511" s="196"/>
      <c r="B511" s="196"/>
      <c r="C511" s="196"/>
      <c r="D511" s="196"/>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row>
    <row r="512" spans="1:26" ht="12.75" customHeight="1">
      <c r="A512" s="196"/>
      <c r="B512" s="196"/>
      <c r="C512" s="196"/>
      <c r="D512" s="196"/>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row>
    <row r="513" spans="1:26" ht="12.75" customHeight="1">
      <c r="A513" s="196"/>
      <c r="B513" s="196"/>
      <c r="C513" s="196"/>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row>
    <row r="514" spans="1:26" ht="12.75" customHeight="1">
      <c r="A514" s="196"/>
      <c r="B514" s="196"/>
      <c r="C514" s="196"/>
      <c r="D514" s="196"/>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row>
    <row r="515" spans="1:26" ht="12.75" customHeight="1">
      <c r="A515" s="196"/>
      <c r="B515" s="196"/>
      <c r="C515" s="196"/>
      <c r="D515" s="196"/>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row>
    <row r="516" spans="1:26" ht="12.75" customHeight="1">
      <c r="A516" s="196"/>
      <c r="B516" s="196"/>
      <c r="C516" s="196"/>
      <c r="D516" s="196"/>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row>
    <row r="517" spans="1:26" ht="12.75" customHeight="1">
      <c r="A517" s="196"/>
      <c r="B517" s="196"/>
      <c r="C517" s="196"/>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row>
    <row r="518" spans="1:26" ht="12.75" customHeight="1">
      <c r="A518" s="196"/>
      <c r="B518" s="196"/>
      <c r="C518" s="196"/>
      <c r="D518" s="196"/>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row>
    <row r="519" spans="1:26" ht="12.75" customHeight="1">
      <c r="A519" s="196"/>
      <c r="B519" s="196"/>
      <c r="C519" s="196"/>
      <c r="D519" s="196"/>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row>
    <row r="520" spans="1:26" ht="12.75" customHeight="1">
      <c r="A520" s="196"/>
      <c r="B520" s="196"/>
      <c r="C520" s="196"/>
      <c r="D520" s="196"/>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row>
    <row r="521" spans="1:26" ht="12.75" customHeight="1">
      <c r="A521" s="196"/>
      <c r="B521" s="196"/>
      <c r="C521" s="196"/>
      <c r="D521" s="196"/>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row>
    <row r="522" spans="1:26" ht="12.75" customHeight="1">
      <c r="A522" s="196"/>
      <c r="B522" s="196"/>
      <c r="C522" s="196"/>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row>
    <row r="523" spans="1:26" ht="12.75" customHeight="1">
      <c r="A523" s="196"/>
      <c r="B523" s="196"/>
      <c r="C523" s="196"/>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row>
    <row r="524" spans="1:26" ht="12.75" customHeight="1">
      <c r="A524" s="196"/>
      <c r="B524" s="196"/>
      <c r="C524" s="196"/>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row>
    <row r="525" spans="1:26" ht="12.75" customHeight="1">
      <c r="A525" s="196"/>
      <c r="B525" s="196"/>
      <c r="C525" s="196"/>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row>
    <row r="526" spans="1:26" ht="12.75" customHeight="1">
      <c r="A526" s="196"/>
      <c r="B526" s="196"/>
      <c r="C526" s="196"/>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row>
    <row r="527" spans="1:26" ht="12.75" customHeight="1">
      <c r="A527" s="196"/>
      <c r="B527" s="196"/>
      <c r="C527" s="196"/>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row>
    <row r="528" spans="1:26" ht="12.75" customHeight="1">
      <c r="A528" s="196"/>
      <c r="B528" s="196"/>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row>
    <row r="529" spans="1:26" ht="12.75" customHeight="1">
      <c r="A529" s="196"/>
      <c r="B529" s="196"/>
      <c r="C529" s="196"/>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row>
    <row r="530" spans="1:26" ht="12.75" customHeight="1">
      <c r="A530" s="196"/>
      <c r="B530" s="196"/>
      <c r="C530" s="196"/>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row>
    <row r="531" spans="1:26" ht="12.75" customHeight="1">
      <c r="A531" s="196"/>
      <c r="B531" s="196"/>
      <c r="C531" s="196"/>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row>
    <row r="532" spans="1:26" ht="12.75" customHeight="1">
      <c r="A532" s="196"/>
      <c r="B532" s="196"/>
      <c r="C532" s="196"/>
      <c r="D532" s="196"/>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row>
    <row r="533" spans="1:26" ht="12.75" customHeight="1">
      <c r="A533" s="196"/>
      <c r="B533" s="196"/>
      <c r="C533" s="196"/>
      <c r="D533" s="196"/>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row>
    <row r="534" spans="1:26" ht="12.75" customHeight="1">
      <c r="A534" s="196"/>
      <c r="B534" s="196"/>
      <c r="C534" s="196"/>
      <c r="D534" s="196"/>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row>
    <row r="535" spans="1:26" ht="12.75" customHeight="1">
      <c r="A535" s="196"/>
      <c r="B535" s="196"/>
      <c r="C535" s="196"/>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row>
    <row r="536" spans="1:26" ht="12.75" customHeight="1">
      <c r="A536" s="196"/>
      <c r="B536" s="196"/>
      <c r="C536" s="196"/>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row>
    <row r="537" spans="1:26" ht="12.75" customHeight="1">
      <c r="A537" s="196"/>
      <c r="B537" s="196"/>
      <c r="C537" s="196"/>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row>
    <row r="538" spans="1:26" ht="12.75" customHeight="1">
      <c r="A538" s="196"/>
      <c r="B538" s="196"/>
      <c r="C538" s="196"/>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row>
    <row r="539" spans="1:26" ht="12.75" customHeight="1">
      <c r="A539" s="196"/>
      <c r="B539" s="196"/>
      <c r="C539" s="196"/>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row>
    <row r="540" spans="1:26" ht="12.75" customHeight="1">
      <c r="A540" s="196"/>
      <c r="B540" s="196"/>
      <c r="C540" s="196"/>
      <c r="D540" s="196"/>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row>
    <row r="541" spans="1:26" ht="12.75" customHeight="1">
      <c r="A541" s="196"/>
      <c r="B541" s="196"/>
      <c r="C541" s="196"/>
      <c r="D541" s="196"/>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row>
    <row r="542" spans="1:26" ht="12.75" customHeight="1">
      <c r="A542" s="196"/>
      <c r="B542" s="196"/>
      <c r="C542" s="196"/>
      <c r="D542" s="196"/>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row>
    <row r="543" spans="1:26" ht="12.75" customHeight="1">
      <c r="A543" s="196"/>
      <c r="B543" s="196"/>
      <c r="C543" s="196"/>
      <c r="D543" s="196"/>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row>
    <row r="544" spans="1:26" ht="12.75" customHeight="1">
      <c r="A544" s="196"/>
      <c r="B544" s="196"/>
      <c r="C544" s="196"/>
      <c r="D544" s="196"/>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row>
    <row r="545" spans="1:26" ht="12.75" customHeight="1">
      <c r="A545" s="196"/>
      <c r="B545" s="196"/>
      <c r="C545" s="196"/>
      <c r="D545" s="196"/>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row>
    <row r="546" spans="1:26" ht="12.75" customHeight="1">
      <c r="A546" s="196"/>
      <c r="B546" s="196"/>
      <c r="C546" s="196"/>
      <c r="D546" s="196"/>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row>
    <row r="547" spans="1:26" ht="12.75" customHeight="1">
      <c r="A547" s="196"/>
      <c r="B547" s="196"/>
      <c r="C547" s="196"/>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row>
    <row r="548" spans="1:26" ht="12.75" customHeight="1">
      <c r="A548" s="196"/>
      <c r="B548" s="196"/>
      <c r="C548" s="196"/>
      <c r="D548" s="196"/>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row>
    <row r="549" spans="1:26" ht="12.75" customHeight="1">
      <c r="A549" s="196"/>
      <c r="B549" s="196"/>
      <c r="C549" s="196"/>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row>
    <row r="550" spans="1:26" ht="12.75" customHeight="1">
      <c r="A550" s="196"/>
      <c r="B550" s="196"/>
      <c r="C550" s="196"/>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row>
    <row r="551" spans="1:26" ht="12.75" customHeight="1">
      <c r="A551" s="196"/>
      <c r="B551" s="196"/>
      <c r="C551" s="196"/>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row>
    <row r="552" spans="1:26" ht="12.75" customHeight="1">
      <c r="A552" s="196"/>
      <c r="B552" s="196"/>
      <c r="C552" s="196"/>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row>
    <row r="553" spans="1:26" ht="12.75" customHeight="1">
      <c r="A553" s="196"/>
      <c r="B553" s="196"/>
      <c r="C553" s="196"/>
      <c r="D553" s="196"/>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row>
    <row r="554" spans="1:26" ht="12.75" customHeight="1">
      <c r="A554" s="196"/>
      <c r="B554" s="196"/>
      <c r="C554" s="196"/>
      <c r="D554" s="196"/>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row>
    <row r="555" spans="1:26" ht="12.75" customHeight="1">
      <c r="A555" s="196"/>
      <c r="B555" s="196"/>
      <c r="C555" s="196"/>
      <c r="D555" s="196"/>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row>
    <row r="556" spans="1:26" ht="12.75" customHeight="1">
      <c r="A556" s="196"/>
      <c r="B556" s="196"/>
      <c r="C556" s="196"/>
      <c r="D556" s="196"/>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row>
    <row r="557" spans="1:26" ht="12.75" customHeight="1">
      <c r="A557" s="196"/>
      <c r="B557" s="196"/>
      <c r="C557" s="196"/>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row>
    <row r="558" spans="1:26" ht="12.75" customHeight="1">
      <c r="A558" s="196"/>
      <c r="B558" s="196"/>
      <c r="C558" s="196"/>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row>
    <row r="559" spans="1:26" ht="12.75" customHeight="1">
      <c r="A559" s="196"/>
      <c r="B559" s="196"/>
      <c r="C559" s="196"/>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row>
    <row r="560" spans="1:26" ht="12.75" customHeight="1">
      <c r="A560" s="196"/>
      <c r="B560" s="196"/>
      <c r="C560" s="196"/>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row>
    <row r="561" spans="1:26" ht="12.75" customHeight="1">
      <c r="A561" s="196"/>
      <c r="B561" s="196"/>
      <c r="C561" s="196"/>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row>
    <row r="562" spans="1:26" ht="12.75" customHeight="1">
      <c r="A562" s="196"/>
      <c r="B562" s="196"/>
      <c r="C562" s="196"/>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row>
    <row r="563" spans="1:26" ht="12.75" customHeight="1">
      <c r="A563" s="196"/>
      <c r="B563" s="196"/>
      <c r="C563" s="196"/>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row>
    <row r="564" spans="1:26" ht="12.75" customHeight="1">
      <c r="A564" s="196"/>
      <c r="B564" s="196"/>
      <c r="C564" s="196"/>
      <c r="D564" s="196"/>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row>
    <row r="565" spans="1:26" ht="12.75" customHeight="1">
      <c r="A565" s="196"/>
      <c r="B565" s="196"/>
      <c r="C565" s="196"/>
      <c r="D565" s="196"/>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row>
    <row r="566" spans="1:26" ht="12.75" customHeight="1">
      <c r="A566" s="196"/>
      <c r="B566" s="196"/>
      <c r="C566" s="196"/>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row>
    <row r="567" spans="1:26" ht="12.75" customHeight="1">
      <c r="A567" s="196"/>
      <c r="B567" s="196"/>
      <c r="C567" s="196"/>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row>
    <row r="568" spans="1:26" ht="12.75" customHeight="1">
      <c r="A568" s="196"/>
      <c r="B568" s="196"/>
      <c r="C568" s="196"/>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row>
    <row r="569" spans="1:26" ht="12.75" customHeight="1">
      <c r="A569" s="196"/>
      <c r="B569" s="196"/>
      <c r="C569" s="196"/>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row>
    <row r="570" spans="1:26" ht="12.75" customHeight="1">
      <c r="A570" s="196"/>
      <c r="B570" s="196"/>
      <c r="C570" s="196"/>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row>
    <row r="571" spans="1:26" ht="12.75" customHeight="1">
      <c r="A571" s="196"/>
      <c r="B571" s="196"/>
      <c r="C571" s="196"/>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row>
    <row r="572" spans="1:26" ht="12.75" customHeight="1">
      <c r="A572" s="196"/>
      <c r="B572" s="196"/>
      <c r="C572" s="196"/>
      <c r="D572" s="196"/>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row>
    <row r="573" spans="1:26" ht="12.75" customHeight="1">
      <c r="A573" s="196"/>
      <c r="B573" s="196"/>
      <c r="C573" s="196"/>
      <c r="D573" s="196"/>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row>
    <row r="574" spans="1:26" ht="12.75" customHeight="1">
      <c r="A574" s="196"/>
      <c r="B574" s="196"/>
      <c r="C574" s="196"/>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row>
    <row r="575" spans="1:26" ht="12.75" customHeight="1">
      <c r="A575" s="196"/>
      <c r="B575" s="196"/>
      <c r="C575" s="196"/>
      <c r="D575" s="196"/>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row>
    <row r="576" spans="1:26" ht="12.75" customHeight="1">
      <c r="A576" s="196"/>
      <c r="B576" s="196"/>
      <c r="C576" s="196"/>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row>
    <row r="577" spans="1:26" ht="12.75" customHeight="1">
      <c r="A577" s="196"/>
      <c r="B577" s="196"/>
      <c r="C577" s="196"/>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row>
    <row r="578" spans="1:26" ht="12.75" customHeight="1">
      <c r="A578" s="196"/>
      <c r="B578" s="196"/>
      <c r="C578" s="196"/>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row>
    <row r="579" spans="1:26" ht="12.75" customHeight="1">
      <c r="A579" s="196"/>
      <c r="B579" s="196"/>
      <c r="C579" s="196"/>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row>
    <row r="580" spans="1:26" ht="12.75" customHeight="1">
      <c r="A580" s="196"/>
      <c r="B580" s="196"/>
      <c r="C580" s="196"/>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row>
    <row r="581" spans="1:26" ht="12.75" customHeight="1">
      <c r="A581" s="196"/>
      <c r="B581" s="196"/>
      <c r="C581" s="196"/>
      <c r="D581" s="196"/>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row>
    <row r="582" spans="1:26" ht="12.75" customHeight="1">
      <c r="A582" s="196"/>
      <c r="B582" s="196"/>
      <c r="C582" s="196"/>
      <c r="D582" s="196"/>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row>
    <row r="583" spans="1:26" ht="12.75" customHeight="1">
      <c r="A583" s="196"/>
      <c r="B583" s="196"/>
      <c r="C583" s="196"/>
      <c r="D583" s="196"/>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row>
    <row r="584" spans="1:26" ht="12.75" customHeight="1">
      <c r="A584" s="196"/>
      <c r="B584" s="196"/>
      <c r="C584" s="196"/>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row>
    <row r="585" spans="1:26" ht="12.75" customHeight="1">
      <c r="A585" s="196"/>
      <c r="B585" s="196"/>
      <c r="C585" s="196"/>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row>
    <row r="586" spans="1:26" ht="12.75" customHeight="1">
      <c r="A586" s="196"/>
      <c r="B586" s="196"/>
      <c r="C586" s="196"/>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row>
    <row r="587" spans="1:26" ht="12.75" customHeight="1">
      <c r="A587" s="196"/>
      <c r="B587" s="196"/>
      <c r="C587" s="196"/>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row>
    <row r="588" spans="1:26" ht="12.75" customHeight="1">
      <c r="A588" s="196"/>
      <c r="B588" s="196"/>
      <c r="C588" s="196"/>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row>
    <row r="589" spans="1:26" ht="12.75" customHeight="1">
      <c r="A589" s="196"/>
      <c r="B589" s="196"/>
      <c r="C589" s="196"/>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row>
    <row r="590" spans="1:26" ht="12.75" customHeight="1">
      <c r="A590" s="196"/>
      <c r="B590" s="196"/>
      <c r="C590" s="196"/>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row>
    <row r="591" spans="1:26" ht="12.75" customHeight="1">
      <c r="A591" s="196"/>
      <c r="B591" s="196"/>
      <c r="C591" s="196"/>
      <c r="D591" s="196"/>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row>
    <row r="592" spans="1:26" ht="12.75" customHeight="1">
      <c r="A592" s="196"/>
      <c r="B592" s="196"/>
      <c r="C592" s="196"/>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row>
    <row r="593" spans="1:26" ht="12.75" customHeight="1">
      <c r="A593" s="196"/>
      <c r="B593" s="196"/>
      <c r="C593" s="196"/>
      <c r="D593" s="196"/>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row>
    <row r="594" spans="1:26" ht="12.75" customHeight="1">
      <c r="A594" s="196"/>
      <c r="B594" s="196"/>
      <c r="C594" s="196"/>
      <c r="D594" s="196"/>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row>
    <row r="595" spans="1:26" ht="12.75" customHeight="1">
      <c r="A595" s="196"/>
      <c r="B595" s="196"/>
      <c r="C595" s="196"/>
      <c r="D595" s="196"/>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row>
    <row r="596" spans="1:26" ht="12.75" customHeight="1">
      <c r="A596" s="196"/>
      <c r="B596" s="196"/>
      <c r="C596" s="196"/>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row>
    <row r="597" spans="1:26" ht="12.75" customHeight="1">
      <c r="A597" s="196"/>
      <c r="B597" s="196"/>
      <c r="C597" s="196"/>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row>
    <row r="598" spans="1:26" ht="12.75" customHeight="1">
      <c r="A598" s="196"/>
      <c r="B598" s="196"/>
      <c r="C598" s="196"/>
      <c r="D598" s="196"/>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row>
    <row r="599" spans="1:26" ht="12.75" customHeight="1">
      <c r="A599" s="196"/>
      <c r="B599" s="196"/>
      <c r="C599" s="196"/>
      <c r="D599" s="196"/>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row>
    <row r="600" spans="1:26" ht="12.75" customHeight="1">
      <c r="A600" s="196"/>
      <c r="B600" s="196"/>
      <c r="C600" s="196"/>
      <c r="D600" s="196"/>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row>
    <row r="601" spans="1:26" ht="12.75" customHeight="1">
      <c r="A601" s="196"/>
      <c r="B601" s="196"/>
      <c r="C601" s="196"/>
      <c r="D601" s="196"/>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row>
    <row r="602" spans="1:26" ht="12.75" customHeight="1">
      <c r="A602" s="196"/>
      <c r="B602" s="196"/>
      <c r="C602" s="196"/>
      <c r="D602" s="196"/>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row>
    <row r="603" spans="1:26" ht="12.75" customHeight="1">
      <c r="A603" s="196"/>
      <c r="B603" s="196"/>
      <c r="C603" s="196"/>
      <c r="D603" s="196"/>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row>
    <row r="604" spans="1:26" ht="12.75" customHeight="1">
      <c r="A604" s="196"/>
      <c r="B604" s="196"/>
      <c r="C604" s="196"/>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row>
    <row r="605" spans="1:26" ht="12.75" customHeight="1">
      <c r="A605" s="196"/>
      <c r="B605" s="196"/>
      <c r="C605" s="196"/>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row>
    <row r="606" spans="1:26" ht="12.75" customHeight="1">
      <c r="A606" s="196"/>
      <c r="B606" s="196"/>
      <c r="C606" s="196"/>
      <c r="D606" s="196"/>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row>
    <row r="607" spans="1:26" ht="12.75" customHeight="1">
      <c r="A607" s="196"/>
      <c r="B607" s="196"/>
      <c r="C607" s="196"/>
      <c r="D607" s="196"/>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row>
    <row r="608" spans="1:26" ht="12.75" customHeight="1">
      <c r="A608" s="196"/>
      <c r="B608" s="196"/>
      <c r="C608" s="196"/>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row>
    <row r="609" spans="1:26" ht="12.75" customHeight="1">
      <c r="A609" s="196"/>
      <c r="B609" s="196"/>
      <c r="C609" s="196"/>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row>
    <row r="610" spans="1:26" ht="12.75" customHeight="1">
      <c r="A610" s="196"/>
      <c r="B610" s="196"/>
      <c r="C610" s="196"/>
      <c r="D610" s="196"/>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row>
    <row r="611" spans="1:26" ht="12.75" customHeight="1">
      <c r="A611" s="196"/>
      <c r="B611" s="196"/>
      <c r="C611" s="196"/>
      <c r="D611" s="196"/>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row>
    <row r="612" spans="1:26" ht="12.75" customHeight="1">
      <c r="A612" s="196"/>
      <c r="B612" s="196"/>
      <c r="C612" s="196"/>
      <c r="D612" s="196"/>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row>
    <row r="613" spans="1:26" ht="12.75" customHeight="1">
      <c r="A613" s="196"/>
      <c r="B613" s="196"/>
      <c r="C613" s="196"/>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row>
    <row r="614" spans="1:26" ht="12.75" customHeight="1">
      <c r="A614" s="196"/>
      <c r="B614" s="196"/>
      <c r="C614" s="196"/>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row>
    <row r="615" spans="1:26" ht="12.75" customHeight="1">
      <c r="A615" s="196"/>
      <c r="B615" s="196"/>
      <c r="C615" s="196"/>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row>
    <row r="616" spans="1:26" ht="12.75" customHeight="1">
      <c r="A616" s="196"/>
      <c r="B616" s="196"/>
      <c r="C616" s="196"/>
      <c r="D616" s="196"/>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row>
    <row r="617" spans="1:26" ht="12.75" customHeight="1">
      <c r="A617" s="196"/>
      <c r="B617" s="196"/>
      <c r="C617" s="196"/>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row>
    <row r="618" spans="1:26" ht="12.75" customHeight="1">
      <c r="A618" s="196"/>
      <c r="B618" s="196"/>
      <c r="C618" s="196"/>
      <c r="D618" s="196"/>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row>
    <row r="619" spans="1:26" ht="12.75" customHeight="1">
      <c r="A619" s="196"/>
      <c r="B619" s="196"/>
      <c r="C619" s="196"/>
      <c r="D619" s="196"/>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row>
    <row r="620" spans="1:26" ht="12.75" customHeight="1">
      <c r="A620" s="196"/>
      <c r="B620" s="196"/>
      <c r="C620" s="196"/>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row>
    <row r="621" spans="1:26" ht="12.75" customHeight="1">
      <c r="A621" s="196"/>
      <c r="B621" s="196"/>
      <c r="C621" s="196"/>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row>
    <row r="622" spans="1:26" ht="12.75" customHeight="1">
      <c r="A622" s="196"/>
      <c r="B622" s="196"/>
      <c r="C622" s="196"/>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row>
    <row r="623" spans="1:26" ht="12.75" customHeight="1">
      <c r="A623" s="196"/>
      <c r="B623" s="196"/>
      <c r="C623" s="196"/>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row>
    <row r="624" spans="1:26" ht="12.75" customHeight="1">
      <c r="A624" s="196"/>
      <c r="B624" s="196"/>
      <c r="C624" s="196"/>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row>
    <row r="625" spans="1:26" ht="12.75" customHeight="1">
      <c r="A625" s="196"/>
      <c r="B625" s="196"/>
      <c r="C625" s="196"/>
      <c r="D625" s="196"/>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row>
    <row r="626" spans="1:26" ht="12.75" customHeight="1">
      <c r="A626" s="196"/>
      <c r="B626" s="196"/>
      <c r="C626" s="196"/>
      <c r="D626" s="196"/>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row>
    <row r="627" spans="1:26" ht="12.75" customHeight="1">
      <c r="A627" s="196"/>
      <c r="B627" s="196"/>
      <c r="C627" s="196"/>
      <c r="D627" s="196"/>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row>
    <row r="628" spans="1:26" ht="12.75" customHeight="1">
      <c r="A628" s="196"/>
      <c r="B628" s="196"/>
      <c r="C628" s="196"/>
      <c r="D628" s="196"/>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row>
    <row r="629" spans="1:26" ht="12.75" customHeight="1">
      <c r="A629" s="196"/>
      <c r="B629" s="196"/>
      <c r="C629" s="196"/>
      <c r="D629" s="196"/>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row>
    <row r="630" spans="1:26" ht="12.75" customHeight="1">
      <c r="A630" s="196"/>
      <c r="B630" s="196"/>
      <c r="C630" s="196"/>
      <c r="D630" s="196"/>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row>
    <row r="631" spans="1:26" ht="12.75" customHeight="1">
      <c r="A631" s="196"/>
      <c r="B631" s="196"/>
      <c r="C631" s="196"/>
      <c r="D631" s="196"/>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row>
    <row r="632" spans="1:26" ht="12.75" customHeight="1">
      <c r="A632" s="196"/>
      <c r="B632" s="196"/>
      <c r="C632" s="196"/>
      <c r="D632" s="196"/>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row>
    <row r="633" spans="1:26" ht="12.75" customHeight="1">
      <c r="A633" s="196"/>
      <c r="B633" s="196"/>
      <c r="C633" s="196"/>
      <c r="D633" s="196"/>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row>
    <row r="634" spans="1:26" ht="12.75" customHeight="1">
      <c r="A634" s="196"/>
      <c r="B634" s="196"/>
      <c r="C634" s="196"/>
      <c r="D634" s="196"/>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row>
    <row r="635" spans="1:26" ht="12.75" customHeight="1">
      <c r="A635" s="196"/>
      <c r="B635" s="196"/>
      <c r="C635" s="196"/>
      <c r="D635" s="196"/>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row>
    <row r="636" spans="1:26" ht="12.75" customHeight="1">
      <c r="A636" s="196"/>
      <c r="B636" s="196"/>
      <c r="C636" s="196"/>
      <c r="D636" s="196"/>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row>
    <row r="637" spans="1:26" ht="12.75" customHeight="1">
      <c r="A637" s="196"/>
      <c r="B637" s="196"/>
      <c r="C637" s="196"/>
      <c r="D637" s="196"/>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row>
    <row r="638" spans="1:26" ht="12.75" customHeight="1">
      <c r="A638" s="196"/>
      <c r="B638" s="196"/>
      <c r="C638" s="196"/>
      <c r="D638" s="196"/>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row>
    <row r="639" spans="1:26" ht="12.75" customHeight="1">
      <c r="A639" s="196"/>
      <c r="B639" s="196"/>
      <c r="C639" s="196"/>
      <c r="D639" s="196"/>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row>
    <row r="640" spans="1:26" ht="12.75" customHeight="1">
      <c r="A640" s="196"/>
      <c r="B640" s="196"/>
      <c r="C640" s="196"/>
      <c r="D640" s="196"/>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row>
    <row r="641" spans="1:26" ht="12.75" customHeight="1">
      <c r="A641" s="196"/>
      <c r="B641" s="196"/>
      <c r="C641" s="196"/>
      <c r="D641" s="196"/>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row>
    <row r="642" spans="1:26" ht="12.75" customHeight="1">
      <c r="A642" s="196"/>
      <c r="B642" s="196"/>
      <c r="C642" s="196"/>
      <c r="D642" s="196"/>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row>
    <row r="643" spans="1:26" ht="12.75" customHeight="1">
      <c r="A643" s="196"/>
      <c r="B643" s="196"/>
      <c r="C643" s="196"/>
      <c r="D643" s="196"/>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row>
    <row r="644" spans="1:26" ht="12.75" customHeight="1">
      <c r="A644" s="196"/>
      <c r="B644" s="196"/>
      <c r="C644" s="196"/>
      <c r="D644" s="196"/>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row>
    <row r="645" spans="1:26" ht="12.75" customHeight="1">
      <c r="A645" s="196"/>
      <c r="B645" s="196"/>
      <c r="C645" s="196"/>
      <c r="D645" s="196"/>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row>
    <row r="646" spans="1:26" ht="12.75" customHeight="1">
      <c r="A646" s="196"/>
      <c r="B646" s="196"/>
      <c r="C646" s="196"/>
      <c r="D646" s="196"/>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row>
    <row r="647" spans="1:26" ht="12.75" customHeight="1">
      <c r="A647" s="196"/>
      <c r="B647" s="196"/>
      <c r="C647" s="196"/>
      <c r="D647" s="196"/>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row>
    <row r="648" spans="1:26" ht="12.75" customHeight="1">
      <c r="A648" s="196"/>
      <c r="B648" s="196"/>
      <c r="C648" s="196"/>
      <c r="D648" s="196"/>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row>
    <row r="649" spans="1:26" ht="12.75" customHeight="1">
      <c r="A649" s="196"/>
      <c r="B649" s="196"/>
      <c r="C649" s="196"/>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row>
    <row r="650" spans="1:26" ht="12.75" customHeight="1">
      <c r="A650" s="196"/>
      <c r="B650" s="196"/>
      <c r="C650" s="196"/>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row>
    <row r="651" spans="1:26" ht="12.75" customHeight="1">
      <c r="A651" s="196"/>
      <c r="B651" s="196"/>
      <c r="C651" s="196"/>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row>
    <row r="652" spans="1:26" ht="12.75" customHeight="1">
      <c r="A652" s="196"/>
      <c r="B652" s="196"/>
      <c r="C652" s="196"/>
      <c r="D652" s="196"/>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row>
    <row r="653" spans="1:26" ht="12.75" customHeight="1">
      <c r="A653" s="196"/>
      <c r="B653" s="196"/>
      <c r="C653" s="196"/>
      <c r="D653" s="196"/>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row>
    <row r="654" spans="1:26" ht="12.75" customHeight="1">
      <c r="A654" s="196"/>
      <c r="B654" s="196"/>
      <c r="C654" s="196"/>
      <c r="D654" s="196"/>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row>
    <row r="655" spans="1:26" ht="12.75" customHeight="1">
      <c r="A655" s="196"/>
      <c r="B655" s="196"/>
      <c r="C655" s="196"/>
      <c r="D655" s="196"/>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row>
    <row r="656" spans="1:26" ht="12.75" customHeight="1">
      <c r="A656" s="196"/>
      <c r="B656" s="196"/>
      <c r="C656" s="196"/>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row>
    <row r="657" spans="1:26" ht="12.75" customHeight="1">
      <c r="A657" s="196"/>
      <c r="B657" s="196"/>
      <c r="C657" s="196"/>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row>
    <row r="658" spans="1:26" ht="12.75" customHeight="1">
      <c r="A658" s="196"/>
      <c r="B658" s="196"/>
      <c r="C658" s="196"/>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row>
    <row r="659" spans="1:26" ht="12.75" customHeight="1">
      <c r="A659" s="196"/>
      <c r="B659" s="196"/>
      <c r="C659" s="196"/>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row>
    <row r="660" spans="1:26" ht="12.75" customHeight="1">
      <c r="A660" s="196"/>
      <c r="B660" s="196"/>
      <c r="C660" s="196"/>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row>
    <row r="661" spans="1:26" ht="12.75" customHeight="1">
      <c r="A661" s="196"/>
      <c r="B661" s="196"/>
      <c r="C661" s="196"/>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row>
    <row r="662" spans="1:26" ht="12.75" customHeight="1">
      <c r="A662" s="196"/>
      <c r="B662" s="196"/>
      <c r="C662" s="196"/>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row>
    <row r="663" spans="1:26" ht="12.75" customHeight="1">
      <c r="A663" s="196"/>
      <c r="B663" s="196"/>
      <c r="C663" s="196"/>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row>
    <row r="664" spans="1:26" ht="12.75" customHeight="1">
      <c r="A664" s="196"/>
      <c r="B664" s="196"/>
      <c r="C664" s="196"/>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row>
    <row r="665" spans="1:26" ht="12.75" customHeight="1">
      <c r="A665" s="196"/>
      <c r="B665" s="196"/>
      <c r="C665" s="196"/>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row>
    <row r="666" spans="1:26" ht="12.75" customHeight="1">
      <c r="A666" s="196"/>
      <c r="B666" s="196"/>
      <c r="C666" s="196"/>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row>
    <row r="667" spans="1:26" ht="12.75" customHeight="1">
      <c r="A667" s="196"/>
      <c r="B667" s="196"/>
      <c r="C667" s="196"/>
      <c r="D667" s="196"/>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row>
    <row r="668" spans="1:26" ht="12.75" customHeight="1">
      <c r="A668" s="196"/>
      <c r="B668" s="196"/>
      <c r="C668" s="196"/>
      <c r="D668" s="196"/>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row>
    <row r="669" spans="1:26" ht="12.75" customHeight="1">
      <c r="A669" s="196"/>
      <c r="B669" s="196"/>
      <c r="C669" s="196"/>
      <c r="D669" s="196"/>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row>
    <row r="670" spans="1:26" ht="12.75" customHeight="1">
      <c r="A670" s="196"/>
      <c r="B670" s="196"/>
      <c r="C670" s="196"/>
      <c r="D670" s="196"/>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row>
    <row r="671" spans="1:26" ht="12.75" customHeight="1">
      <c r="A671" s="196"/>
      <c r="B671" s="196"/>
      <c r="C671" s="196"/>
      <c r="D671" s="196"/>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row>
    <row r="672" spans="1:26" ht="12.75" customHeight="1">
      <c r="A672" s="196"/>
      <c r="B672" s="196"/>
      <c r="C672" s="196"/>
      <c r="D672" s="196"/>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row>
    <row r="673" spans="1:26" ht="12.75" customHeight="1">
      <c r="A673" s="196"/>
      <c r="B673" s="196"/>
      <c r="C673" s="196"/>
      <c r="D673" s="196"/>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row>
    <row r="674" spans="1:26" ht="12.75" customHeight="1">
      <c r="A674" s="196"/>
      <c r="B674" s="196"/>
      <c r="C674" s="196"/>
      <c r="D674" s="196"/>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row>
    <row r="675" spans="1:26" ht="12.75" customHeight="1">
      <c r="A675" s="196"/>
      <c r="B675" s="196"/>
      <c r="C675" s="196"/>
      <c r="D675" s="196"/>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row>
    <row r="676" spans="1:26" ht="12.75" customHeight="1">
      <c r="A676" s="196"/>
      <c r="B676" s="196"/>
      <c r="C676" s="196"/>
      <c r="D676" s="196"/>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row>
    <row r="677" spans="1:26" ht="12.75" customHeight="1">
      <c r="A677" s="196"/>
      <c r="B677" s="196"/>
      <c r="C677" s="196"/>
      <c r="D677" s="196"/>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row>
    <row r="678" spans="1:26" ht="12.75" customHeight="1">
      <c r="A678" s="196"/>
      <c r="B678" s="196"/>
      <c r="C678" s="196"/>
      <c r="D678" s="196"/>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row>
    <row r="679" spans="1:26" ht="12.75" customHeight="1">
      <c r="A679" s="196"/>
      <c r="B679" s="196"/>
      <c r="C679" s="196"/>
      <c r="D679" s="196"/>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row>
    <row r="680" spans="1:26" ht="12.75" customHeight="1">
      <c r="A680" s="196"/>
      <c r="B680" s="196"/>
      <c r="C680" s="196"/>
      <c r="D680" s="196"/>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row>
    <row r="681" spans="1:26" ht="12.75" customHeight="1">
      <c r="A681" s="196"/>
      <c r="B681" s="196"/>
      <c r="C681" s="196"/>
      <c r="D681" s="196"/>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row>
    <row r="682" spans="1:26" ht="12.75" customHeight="1">
      <c r="A682" s="196"/>
      <c r="B682" s="196"/>
      <c r="C682" s="196"/>
      <c r="D682" s="196"/>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row>
    <row r="683" spans="1:26" ht="12.75" customHeight="1">
      <c r="A683" s="196"/>
      <c r="B683" s="196"/>
      <c r="C683" s="196"/>
      <c r="D683" s="196"/>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row>
    <row r="684" spans="1:26" ht="12.75" customHeight="1">
      <c r="A684" s="196"/>
      <c r="B684" s="196"/>
      <c r="C684" s="196"/>
      <c r="D684" s="196"/>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row>
    <row r="685" spans="1:26" ht="12.75" customHeight="1">
      <c r="A685" s="196"/>
      <c r="B685" s="196"/>
      <c r="C685" s="196"/>
      <c r="D685" s="196"/>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row>
    <row r="686" spans="1:26" ht="12.75" customHeight="1">
      <c r="A686" s="196"/>
      <c r="B686" s="196"/>
      <c r="C686" s="196"/>
      <c r="D686" s="196"/>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row>
    <row r="687" spans="1:26" ht="12.75" customHeight="1">
      <c r="A687" s="196"/>
      <c r="B687" s="196"/>
      <c r="C687" s="196"/>
      <c r="D687" s="196"/>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row>
    <row r="688" spans="1:26" ht="12.75" customHeight="1">
      <c r="A688" s="196"/>
      <c r="B688" s="196"/>
      <c r="C688" s="196"/>
      <c r="D688" s="196"/>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row>
    <row r="689" spans="1:26" ht="12.75" customHeight="1">
      <c r="A689" s="196"/>
      <c r="B689" s="196"/>
      <c r="C689" s="196"/>
      <c r="D689" s="196"/>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row>
    <row r="690" spans="1:26" ht="12.75" customHeight="1">
      <c r="A690" s="196"/>
      <c r="B690" s="196"/>
      <c r="C690" s="196"/>
      <c r="D690" s="196"/>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row>
    <row r="691" spans="1:26" ht="12.75" customHeight="1">
      <c r="A691" s="196"/>
      <c r="B691" s="196"/>
      <c r="C691" s="196"/>
      <c r="D691" s="196"/>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row>
    <row r="692" spans="1:26" ht="12.75" customHeight="1">
      <c r="A692" s="196"/>
      <c r="B692" s="196"/>
      <c r="C692" s="196"/>
      <c r="D692" s="196"/>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row>
    <row r="693" spans="1:26" ht="12.75" customHeight="1">
      <c r="A693" s="196"/>
      <c r="B693" s="196"/>
      <c r="C693" s="196"/>
      <c r="D693" s="196"/>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row>
    <row r="694" spans="1:26" ht="12.75" customHeight="1">
      <c r="A694" s="196"/>
      <c r="B694" s="196"/>
      <c r="C694" s="196"/>
      <c r="D694" s="196"/>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row>
    <row r="695" spans="1:26" ht="12.75" customHeight="1">
      <c r="A695" s="196"/>
      <c r="B695" s="196"/>
      <c r="C695" s="196"/>
      <c r="D695" s="196"/>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row>
    <row r="696" spans="1:26" ht="12.75" customHeight="1">
      <c r="A696" s="196"/>
      <c r="B696" s="196"/>
      <c r="C696" s="196"/>
      <c r="D696" s="196"/>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row>
    <row r="697" spans="1:26" ht="12.75" customHeight="1">
      <c r="A697" s="196"/>
      <c r="B697" s="196"/>
      <c r="C697" s="196"/>
      <c r="D697" s="196"/>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row>
    <row r="698" spans="1:26" ht="12.75" customHeight="1">
      <c r="A698" s="196"/>
      <c r="B698" s="196"/>
      <c r="C698" s="196"/>
      <c r="D698" s="196"/>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row>
    <row r="699" spans="1:26" ht="12.75" customHeight="1">
      <c r="A699" s="196"/>
      <c r="B699" s="196"/>
      <c r="C699" s="196"/>
      <c r="D699" s="196"/>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row>
    <row r="700" spans="1:26" ht="12.75" customHeight="1">
      <c r="A700" s="196"/>
      <c r="B700" s="196"/>
      <c r="C700" s="196"/>
      <c r="D700" s="196"/>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row>
    <row r="701" spans="1:26" ht="12.75" customHeight="1">
      <c r="A701" s="196"/>
      <c r="B701" s="196"/>
      <c r="C701" s="196"/>
      <c r="D701" s="196"/>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row>
    <row r="702" spans="1:26" ht="12.75" customHeight="1">
      <c r="A702" s="196"/>
      <c r="B702" s="196"/>
      <c r="C702" s="196"/>
      <c r="D702" s="196"/>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row>
    <row r="703" spans="1:26" ht="12.75" customHeight="1">
      <c r="A703" s="196"/>
      <c r="B703" s="196"/>
      <c r="C703" s="196"/>
      <c r="D703" s="196"/>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row>
    <row r="704" spans="1:26" ht="12.75" customHeight="1">
      <c r="A704" s="196"/>
      <c r="B704" s="196"/>
      <c r="C704" s="196"/>
      <c r="D704" s="196"/>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row>
    <row r="705" spans="1:26" ht="12.75" customHeight="1">
      <c r="A705" s="196"/>
      <c r="B705" s="196"/>
      <c r="C705" s="196"/>
      <c r="D705" s="196"/>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row>
    <row r="706" spans="1:26" ht="12.75" customHeight="1">
      <c r="A706" s="196"/>
      <c r="B706" s="196"/>
      <c r="C706" s="196"/>
      <c r="D706" s="196"/>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row>
    <row r="707" spans="1:26" ht="12.75" customHeight="1">
      <c r="A707" s="196"/>
      <c r="B707" s="196"/>
      <c r="C707" s="196"/>
      <c r="D707" s="196"/>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row>
    <row r="708" spans="1:26" ht="12.75" customHeight="1">
      <c r="A708" s="196"/>
      <c r="B708" s="196"/>
      <c r="C708" s="196"/>
      <c r="D708" s="196"/>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row>
    <row r="709" spans="1:26" ht="12.75" customHeight="1">
      <c r="A709" s="196"/>
      <c r="B709" s="196"/>
      <c r="C709" s="196"/>
      <c r="D709" s="196"/>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row>
    <row r="710" spans="1:26" ht="12.75" customHeight="1">
      <c r="A710" s="196"/>
      <c r="B710" s="196"/>
      <c r="C710" s="196"/>
      <c r="D710" s="196"/>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row>
    <row r="711" spans="1:26" ht="12.75" customHeight="1">
      <c r="A711" s="196"/>
      <c r="B711" s="196"/>
      <c r="C711" s="196"/>
      <c r="D711" s="196"/>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row>
    <row r="712" spans="1:26" ht="12.75" customHeight="1">
      <c r="A712" s="196"/>
      <c r="B712" s="196"/>
      <c r="C712" s="196"/>
      <c r="D712" s="196"/>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row>
    <row r="713" spans="1:26" ht="12.75" customHeight="1">
      <c r="A713" s="196"/>
      <c r="B713" s="196"/>
      <c r="C713" s="196"/>
      <c r="D713" s="196"/>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row>
    <row r="714" spans="1:26" ht="12.75" customHeight="1">
      <c r="A714" s="196"/>
      <c r="B714" s="196"/>
      <c r="C714" s="196"/>
      <c r="D714" s="196"/>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row>
    <row r="715" spans="1:26" ht="12.75" customHeight="1">
      <c r="A715" s="196"/>
      <c r="B715" s="196"/>
      <c r="C715" s="196"/>
      <c r="D715" s="196"/>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row>
    <row r="716" spans="1:26" ht="12.75" customHeight="1">
      <c r="A716" s="196"/>
      <c r="B716" s="196"/>
      <c r="C716" s="196"/>
      <c r="D716" s="196"/>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row>
    <row r="717" spans="1:26" ht="12.75" customHeight="1">
      <c r="A717" s="196"/>
      <c r="B717" s="196"/>
      <c r="C717" s="196"/>
      <c r="D717" s="196"/>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row>
    <row r="718" spans="1:26" ht="12.75" customHeight="1">
      <c r="A718" s="196"/>
      <c r="B718" s="196"/>
      <c r="C718" s="196"/>
      <c r="D718" s="196"/>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row>
    <row r="719" spans="1:26" ht="12.75" customHeight="1">
      <c r="A719" s="196"/>
      <c r="B719" s="196"/>
      <c r="C719" s="196"/>
      <c r="D719" s="196"/>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row>
    <row r="720" spans="1:26" ht="12.75" customHeight="1">
      <c r="A720" s="196"/>
      <c r="B720" s="196"/>
      <c r="C720" s="196"/>
      <c r="D720" s="196"/>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row>
    <row r="721" spans="1:26" ht="12.75" customHeight="1">
      <c r="A721" s="196"/>
      <c r="B721" s="196"/>
      <c r="C721" s="196"/>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row>
    <row r="722" spans="1:26" ht="12.75" customHeight="1">
      <c r="A722" s="196"/>
      <c r="B722" s="196"/>
      <c r="C722" s="196"/>
      <c r="D722" s="196"/>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row>
    <row r="723" spans="1:26" ht="12.75" customHeight="1">
      <c r="A723" s="196"/>
      <c r="B723" s="196"/>
      <c r="C723" s="196"/>
      <c r="D723" s="196"/>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row>
    <row r="724" spans="1:26" ht="12.75" customHeight="1">
      <c r="A724" s="196"/>
      <c r="B724" s="196"/>
      <c r="C724" s="196"/>
      <c r="D724" s="196"/>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row>
    <row r="725" spans="1:26" ht="12.75" customHeight="1">
      <c r="A725" s="196"/>
      <c r="B725" s="196"/>
      <c r="C725" s="196"/>
      <c r="D725" s="196"/>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row>
    <row r="726" spans="1:26" ht="12.75" customHeight="1">
      <c r="A726" s="196"/>
      <c r="B726" s="196"/>
      <c r="C726" s="196"/>
      <c r="D726" s="196"/>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row>
    <row r="727" spans="1:26" ht="12.75" customHeight="1">
      <c r="A727" s="196"/>
      <c r="B727" s="196"/>
      <c r="C727" s="196"/>
      <c r="D727" s="196"/>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row>
    <row r="728" spans="1:26" ht="12.75" customHeight="1">
      <c r="A728" s="196"/>
      <c r="B728" s="196"/>
      <c r="C728" s="196"/>
      <c r="D728" s="196"/>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row>
    <row r="729" spans="1:26" ht="12.75" customHeight="1">
      <c r="A729" s="196"/>
      <c r="B729" s="196"/>
      <c r="C729" s="196"/>
      <c r="D729" s="196"/>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row>
    <row r="730" spans="1:26" ht="12.75" customHeight="1">
      <c r="A730" s="196"/>
      <c r="B730" s="196"/>
      <c r="C730" s="196"/>
      <c r="D730" s="196"/>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row>
    <row r="731" spans="1:26" ht="12.75" customHeight="1">
      <c r="A731" s="196"/>
      <c r="B731" s="196"/>
      <c r="C731" s="196"/>
      <c r="D731" s="196"/>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row>
    <row r="732" spans="1:26" ht="12.75" customHeight="1">
      <c r="A732" s="196"/>
      <c r="B732" s="196"/>
      <c r="C732" s="196"/>
      <c r="D732" s="196"/>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row>
    <row r="733" spans="1:26" ht="12.75" customHeight="1">
      <c r="A733" s="196"/>
      <c r="B733" s="196"/>
      <c r="C733" s="196"/>
      <c r="D733" s="196"/>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row>
    <row r="734" spans="1:26" ht="12.75" customHeight="1">
      <c r="A734" s="196"/>
      <c r="B734" s="196"/>
      <c r="C734" s="196"/>
      <c r="D734" s="196"/>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row>
    <row r="735" spans="1:26" ht="12.75" customHeight="1">
      <c r="A735" s="196"/>
      <c r="B735" s="196"/>
      <c r="C735" s="196"/>
      <c r="D735" s="196"/>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row>
    <row r="736" spans="1:26" ht="12.75" customHeight="1">
      <c r="A736" s="196"/>
      <c r="B736" s="196"/>
      <c r="C736" s="196"/>
      <c r="D736" s="196"/>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row>
    <row r="737" spans="1:26" ht="12.75" customHeight="1">
      <c r="A737" s="196"/>
      <c r="B737" s="196"/>
      <c r="C737" s="196"/>
      <c r="D737" s="196"/>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row>
    <row r="738" spans="1:26" ht="12.75" customHeight="1">
      <c r="A738" s="196"/>
      <c r="B738" s="196"/>
      <c r="C738" s="196"/>
      <c r="D738" s="196"/>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row>
    <row r="739" spans="1:26" ht="12.75" customHeight="1">
      <c r="A739" s="196"/>
      <c r="B739" s="196"/>
      <c r="C739" s="196"/>
      <c r="D739" s="196"/>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row>
    <row r="740" spans="1:26" ht="12.75" customHeight="1">
      <c r="A740" s="196"/>
      <c r="B740" s="196"/>
      <c r="C740" s="196"/>
      <c r="D740" s="196"/>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row>
    <row r="741" spans="1:26" ht="12.75" customHeight="1">
      <c r="A741" s="196"/>
      <c r="B741" s="196"/>
      <c r="C741" s="196"/>
      <c r="D741" s="196"/>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row>
    <row r="742" spans="1:26" ht="12.75" customHeight="1">
      <c r="A742" s="196"/>
      <c r="B742" s="196"/>
      <c r="C742" s="196"/>
      <c r="D742" s="196"/>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row>
    <row r="743" spans="1:26" ht="12.75" customHeight="1">
      <c r="A743" s="196"/>
      <c r="B743" s="196"/>
      <c r="C743" s="196"/>
      <c r="D743" s="196"/>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row>
    <row r="744" spans="1:26" ht="12.75" customHeight="1">
      <c r="A744" s="196"/>
      <c r="B744" s="196"/>
      <c r="C744" s="196"/>
      <c r="D744" s="196"/>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row>
    <row r="745" spans="1:26" ht="12.75" customHeight="1">
      <c r="A745" s="196"/>
      <c r="B745" s="196"/>
      <c r="C745" s="196"/>
      <c r="D745" s="196"/>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row>
    <row r="746" spans="1:26" ht="12.75" customHeight="1">
      <c r="A746" s="196"/>
      <c r="B746" s="196"/>
      <c r="C746" s="196"/>
      <c r="D746" s="196"/>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row>
    <row r="747" spans="1:26" ht="12.75" customHeight="1">
      <c r="A747" s="196"/>
      <c r="B747" s="196"/>
      <c r="C747" s="196"/>
      <c r="D747" s="196"/>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row>
    <row r="748" spans="1:26" ht="12.75" customHeight="1">
      <c r="A748" s="196"/>
      <c r="B748" s="196"/>
      <c r="C748" s="196"/>
      <c r="D748" s="196"/>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row>
    <row r="749" spans="1:26" ht="12.75" customHeight="1">
      <c r="A749" s="196"/>
      <c r="B749" s="196"/>
      <c r="C749" s="196"/>
      <c r="D749" s="196"/>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row>
    <row r="750" spans="1:26" ht="12.75" customHeight="1">
      <c r="A750" s="196"/>
      <c r="B750" s="196"/>
      <c r="C750" s="196"/>
      <c r="D750" s="196"/>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row>
    <row r="751" spans="1:26" ht="12.75" customHeight="1">
      <c r="A751" s="196"/>
      <c r="B751" s="196"/>
      <c r="C751" s="196"/>
      <c r="D751" s="196"/>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row>
    <row r="752" spans="1:26" ht="12.75" customHeight="1">
      <c r="A752" s="196"/>
      <c r="B752" s="196"/>
      <c r="C752" s="196"/>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row>
    <row r="753" spans="1:26" ht="12.75" customHeight="1">
      <c r="A753" s="196"/>
      <c r="B753" s="196"/>
      <c r="C753" s="196"/>
      <c r="D753" s="196"/>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row>
    <row r="754" spans="1:26" ht="12.75" customHeight="1">
      <c r="A754" s="196"/>
      <c r="B754" s="196"/>
      <c r="C754" s="196"/>
      <c r="D754" s="196"/>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row>
    <row r="755" spans="1:26" ht="12.75" customHeight="1">
      <c r="A755" s="196"/>
      <c r="B755" s="196"/>
      <c r="C755" s="196"/>
      <c r="D755" s="196"/>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row>
    <row r="756" spans="1:26" ht="12.75" customHeight="1">
      <c r="A756" s="196"/>
      <c r="B756" s="196"/>
      <c r="C756" s="196"/>
      <c r="D756" s="196"/>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row>
    <row r="757" spans="1:26" ht="12.75" customHeight="1">
      <c r="A757" s="196"/>
      <c r="B757" s="196"/>
      <c r="C757" s="196"/>
      <c r="D757" s="196"/>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row>
    <row r="758" spans="1:26" ht="12.75" customHeight="1">
      <c r="A758" s="196"/>
      <c r="B758" s="196"/>
      <c r="C758" s="196"/>
      <c r="D758" s="196"/>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row>
    <row r="759" spans="1:26" ht="12.75" customHeight="1">
      <c r="A759" s="196"/>
      <c r="B759" s="196"/>
      <c r="C759" s="196"/>
      <c r="D759" s="196"/>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row>
    <row r="760" spans="1:26" ht="12.75" customHeight="1">
      <c r="A760" s="196"/>
      <c r="B760" s="196"/>
      <c r="C760" s="196"/>
      <c r="D760" s="196"/>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row>
    <row r="761" spans="1:26" ht="12.75" customHeight="1">
      <c r="A761" s="196"/>
      <c r="B761" s="196"/>
      <c r="C761" s="196"/>
      <c r="D761" s="196"/>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row>
    <row r="762" spans="1:26" ht="12.75" customHeight="1">
      <c r="A762" s="196"/>
      <c r="B762" s="196"/>
      <c r="C762" s="196"/>
      <c r="D762" s="196"/>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row>
    <row r="763" spans="1:26" ht="12.75" customHeight="1">
      <c r="A763" s="196"/>
      <c r="B763" s="196"/>
      <c r="C763" s="196"/>
      <c r="D763" s="196"/>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row>
    <row r="764" spans="1:26" ht="12.75" customHeight="1">
      <c r="A764" s="196"/>
      <c r="B764" s="196"/>
      <c r="C764" s="196"/>
      <c r="D764" s="196"/>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row>
    <row r="765" spans="1:26" ht="12.75" customHeight="1">
      <c r="A765" s="196"/>
      <c r="B765" s="196"/>
      <c r="C765" s="196"/>
      <c r="D765" s="196"/>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row>
    <row r="766" spans="1:26" ht="12.75" customHeight="1">
      <c r="A766" s="196"/>
      <c r="B766" s="196"/>
      <c r="C766" s="196"/>
      <c r="D766" s="196"/>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row>
    <row r="767" spans="1:26" ht="12.75" customHeight="1">
      <c r="A767" s="196"/>
      <c r="B767" s="196"/>
      <c r="C767" s="196"/>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row>
    <row r="768" spans="1:26" ht="12.75" customHeight="1">
      <c r="A768" s="196"/>
      <c r="B768" s="196"/>
      <c r="C768" s="196"/>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row>
    <row r="769" spans="1:26" ht="12.75" customHeight="1">
      <c r="A769" s="196"/>
      <c r="B769" s="196"/>
      <c r="C769" s="196"/>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row>
    <row r="770" spans="1:26" ht="12.75" customHeight="1">
      <c r="A770" s="196"/>
      <c r="B770" s="196"/>
      <c r="C770" s="196"/>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row>
    <row r="771" spans="1:26" ht="12.75" customHeight="1">
      <c r="A771" s="196"/>
      <c r="B771" s="196"/>
      <c r="C771" s="196"/>
      <c r="D771" s="196"/>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row>
    <row r="772" spans="1:26" ht="12.75" customHeight="1">
      <c r="A772" s="196"/>
      <c r="B772" s="196"/>
      <c r="C772" s="196"/>
      <c r="D772" s="196"/>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row>
    <row r="773" spans="1:26" ht="12.75" customHeight="1">
      <c r="A773" s="196"/>
      <c r="B773" s="196"/>
      <c r="C773" s="196"/>
      <c r="D773" s="196"/>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row>
    <row r="774" spans="1:26" ht="12.75" customHeight="1">
      <c r="A774" s="196"/>
      <c r="B774" s="196"/>
      <c r="C774" s="196"/>
      <c r="D774" s="196"/>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row>
    <row r="775" spans="1:26" ht="12.75" customHeight="1">
      <c r="A775" s="196"/>
      <c r="B775" s="196"/>
      <c r="C775" s="196"/>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row>
    <row r="776" spans="1:26" ht="12.75" customHeight="1">
      <c r="A776" s="196"/>
      <c r="B776" s="196"/>
      <c r="C776" s="196"/>
      <c r="D776" s="196"/>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row>
    <row r="777" spans="1:26" ht="12.75" customHeight="1">
      <c r="A777" s="196"/>
      <c r="B777" s="196"/>
      <c r="C777" s="196"/>
      <c r="D777" s="196"/>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row>
    <row r="778" spans="1:26" ht="12.75" customHeight="1">
      <c r="A778" s="196"/>
      <c r="B778" s="196"/>
      <c r="C778" s="196"/>
      <c r="D778" s="196"/>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row>
    <row r="779" spans="1:26" ht="12.75" customHeight="1">
      <c r="A779" s="196"/>
      <c r="B779" s="196"/>
      <c r="C779" s="196"/>
      <c r="D779" s="196"/>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row>
    <row r="780" spans="1:26" ht="12.75" customHeight="1">
      <c r="A780" s="196"/>
      <c r="B780" s="196"/>
      <c r="C780" s="196"/>
      <c r="D780" s="196"/>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row>
    <row r="781" spans="1:26" ht="12.75" customHeight="1">
      <c r="A781" s="196"/>
      <c r="B781" s="196"/>
      <c r="C781" s="196"/>
      <c r="D781" s="196"/>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row>
    <row r="782" spans="1:26" ht="12.75" customHeight="1">
      <c r="A782" s="196"/>
      <c r="B782" s="196"/>
      <c r="C782" s="196"/>
      <c r="D782" s="196"/>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row>
    <row r="783" spans="1:26" ht="12.75" customHeight="1">
      <c r="A783" s="196"/>
      <c r="B783" s="196"/>
      <c r="C783" s="196"/>
      <c r="D783" s="196"/>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row>
    <row r="784" spans="1:26" ht="12.75" customHeight="1">
      <c r="A784" s="196"/>
      <c r="B784" s="196"/>
      <c r="C784" s="196"/>
      <c r="D784" s="196"/>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row>
    <row r="785" spans="1:26" ht="12.75" customHeight="1">
      <c r="A785" s="196"/>
      <c r="B785" s="196"/>
      <c r="C785" s="196"/>
      <c r="D785" s="196"/>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row>
    <row r="786" spans="1:26" ht="12.75" customHeight="1">
      <c r="A786" s="196"/>
      <c r="B786" s="196"/>
      <c r="C786" s="196"/>
      <c r="D786" s="196"/>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row>
    <row r="787" spans="1:26" ht="12.75" customHeight="1">
      <c r="A787" s="196"/>
      <c r="B787" s="196"/>
      <c r="C787" s="196"/>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row>
    <row r="788" spans="1:26" ht="12.75" customHeight="1">
      <c r="A788" s="196"/>
      <c r="B788" s="196"/>
      <c r="C788" s="196"/>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row>
    <row r="789" spans="1:26" ht="12.75" customHeight="1">
      <c r="A789" s="196"/>
      <c r="B789" s="196"/>
      <c r="C789" s="196"/>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row>
    <row r="790" spans="1:26" ht="12.75" customHeight="1">
      <c r="A790" s="196"/>
      <c r="B790" s="196"/>
      <c r="C790" s="196"/>
      <c r="D790" s="196"/>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row>
    <row r="791" spans="1:26" ht="12.75" customHeight="1">
      <c r="A791" s="196"/>
      <c r="B791" s="196"/>
      <c r="C791" s="196"/>
      <c r="D791" s="196"/>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row>
    <row r="792" spans="1:26" ht="12.75" customHeight="1">
      <c r="A792" s="196"/>
      <c r="B792" s="196"/>
      <c r="C792" s="196"/>
      <c r="D792" s="196"/>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row>
    <row r="793" spans="1:26" ht="12.75" customHeight="1">
      <c r="A793" s="196"/>
      <c r="B793" s="196"/>
      <c r="C793" s="196"/>
      <c r="D793" s="196"/>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row>
    <row r="794" spans="1:26" ht="12.75" customHeight="1">
      <c r="A794" s="196"/>
      <c r="B794" s="196"/>
      <c r="C794" s="196"/>
      <c r="D794" s="196"/>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row>
    <row r="795" spans="1:26" ht="12.75" customHeight="1">
      <c r="A795" s="196"/>
      <c r="B795" s="196"/>
      <c r="C795" s="196"/>
      <c r="D795" s="196"/>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row>
    <row r="796" spans="1:26" ht="12.75" customHeight="1">
      <c r="A796" s="196"/>
      <c r="B796" s="196"/>
      <c r="C796" s="196"/>
      <c r="D796" s="196"/>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row>
    <row r="797" spans="1:26" ht="12.75" customHeight="1">
      <c r="A797" s="196"/>
      <c r="B797" s="196"/>
      <c r="C797" s="196"/>
      <c r="D797" s="196"/>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row>
    <row r="798" spans="1:26" ht="12.75" customHeight="1">
      <c r="A798" s="196"/>
      <c r="B798" s="196"/>
      <c r="C798" s="196"/>
      <c r="D798" s="196"/>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row>
    <row r="799" spans="1:26" ht="12.75" customHeight="1">
      <c r="A799" s="196"/>
      <c r="B799" s="196"/>
      <c r="C799" s="196"/>
      <c r="D799" s="196"/>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row>
    <row r="800" spans="1:26" ht="12.75" customHeight="1">
      <c r="A800" s="196"/>
      <c r="B800" s="196"/>
      <c r="C800" s="196"/>
      <c r="D800" s="196"/>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row>
    <row r="801" spans="1:26" ht="12.75" customHeight="1">
      <c r="A801" s="196"/>
      <c r="B801" s="196"/>
      <c r="C801" s="196"/>
      <c r="D801" s="196"/>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row>
    <row r="802" spans="1:26" ht="12.75" customHeight="1">
      <c r="A802" s="196"/>
      <c r="B802" s="196"/>
      <c r="C802" s="196"/>
      <c r="D802" s="196"/>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row>
    <row r="803" spans="1:26" ht="12.75" customHeight="1">
      <c r="A803" s="196"/>
      <c r="B803" s="196"/>
      <c r="C803" s="196"/>
      <c r="D803" s="196"/>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row>
    <row r="804" spans="1:26" ht="12.75" customHeight="1">
      <c r="A804" s="196"/>
      <c r="B804" s="196"/>
      <c r="C804" s="196"/>
      <c r="D804" s="196"/>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row>
    <row r="805" spans="1:26" ht="12.75" customHeight="1">
      <c r="A805" s="196"/>
      <c r="B805" s="196"/>
      <c r="C805" s="196"/>
      <c r="D805" s="196"/>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row>
    <row r="806" spans="1:26" ht="12.75" customHeight="1">
      <c r="A806" s="196"/>
      <c r="B806" s="196"/>
      <c r="C806" s="196"/>
      <c r="D806" s="196"/>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row>
    <row r="807" spans="1:26" ht="12.75" customHeight="1">
      <c r="A807" s="196"/>
      <c r="B807" s="196"/>
      <c r="C807" s="196"/>
      <c r="D807" s="196"/>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row>
    <row r="808" spans="1:26" ht="12.75" customHeight="1">
      <c r="A808" s="196"/>
      <c r="B808" s="196"/>
      <c r="C808" s="196"/>
      <c r="D808" s="196"/>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row>
    <row r="809" spans="1:26" ht="12.75" customHeight="1">
      <c r="A809" s="196"/>
      <c r="B809" s="196"/>
      <c r="C809" s="196"/>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row>
    <row r="810" spans="1:26" ht="12.75" customHeight="1">
      <c r="A810" s="196"/>
      <c r="B810" s="196"/>
      <c r="C810" s="196"/>
      <c r="D810" s="196"/>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row>
    <row r="811" spans="1:26" ht="12.75" customHeight="1">
      <c r="A811" s="196"/>
      <c r="B811" s="196"/>
      <c r="C811" s="196"/>
      <c r="D811" s="196"/>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row>
    <row r="812" spans="1:26" ht="12.75" customHeight="1">
      <c r="A812" s="196"/>
      <c r="B812" s="196"/>
      <c r="C812" s="196"/>
      <c r="D812" s="196"/>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row>
    <row r="813" spans="1:26" ht="12.75" customHeight="1">
      <c r="A813" s="196"/>
      <c r="B813" s="196"/>
      <c r="C813" s="196"/>
      <c r="D813" s="196"/>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row>
    <row r="814" spans="1:26" ht="12.75" customHeight="1">
      <c r="A814" s="196"/>
      <c r="B814" s="196"/>
      <c r="C814" s="196"/>
      <c r="D814" s="196"/>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row>
    <row r="815" spans="1:26" ht="12.75" customHeight="1">
      <c r="A815" s="196"/>
      <c r="B815" s="196"/>
      <c r="C815" s="196"/>
      <c r="D815" s="196"/>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row>
    <row r="816" spans="1:26" ht="12.75" customHeight="1">
      <c r="A816" s="196"/>
      <c r="B816" s="196"/>
      <c r="C816" s="196"/>
      <c r="D816" s="196"/>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row>
    <row r="817" spans="1:26" ht="12.75" customHeight="1">
      <c r="A817" s="196"/>
      <c r="B817" s="196"/>
      <c r="C817" s="196"/>
      <c r="D817" s="196"/>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row>
    <row r="818" spans="1:26" ht="12.75" customHeight="1">
      <c r="A818" s="196"/>
      <c r="B818" s="196"/>
      <c r="C818" s="196"/>
      <c r="D818" s="196"/>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row>
    <row r="819" spans="1:26" ht="12.75" customHeight="1">
      <c r="A819" s="196"/>
      <c r="B819" s="196"/>
      <c r="C819" s="196"/>
      <c r="D819" s="196"/>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row>
    <row r="820" spans="1:26" ht="12.75" customHeight="1">
      <c r="A820" s="196"/>
      <c r="B820" s="196"/>
      <c r="C820" s="196"/>
      <c r="D820" s="196"/>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row>
    <row r="821" spans="1:26" ht="12.75" customHeight="1">
      <c r="A821" s="196"/>
      <c r="B821" s="196"/>
      <c r="C821" s="196"/>
      <c r="D821" s="196"/>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row>
    <row r="822" spans="1:26" ht="12.75" customHeight="1">
      <c r="A822" s="196"/>
      <c r="B822" s="196"/>
      <c r="C822" s="196"/>
      <c r="D822" s="196"/>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row>
    <row r="823" spans="1:26" ht="12.75" customHeight="1">
      <c r="A823" s="196"/>
      <c r="B823" s="196"/>
      <c r="C823" s="196"/>
      <c r="D823" s="196"/>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row>
    <row r="824" spans="1:26" ht="12.75" customHeight="1">
      <c r="A824" s="196"/>
      <c r="B824" s="196"/>
      <c r="C824" s="196"/>
      <c r="D824" s="196"/>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row>
    <row r="825" spans="1:26" ht="12.75" customHeight="1">
      <c r="A825" s="196"/>
      <c r="B825" s="196"/>
      <c r="C825" s="196"/>
      <c r="D825" s="196"/>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row>
    <row r="826" spans="1:26" ht="12.75" customHeight="1">
      <c r="A826" s="196"/>
      <c r="B826" s="196"/>
      <c r="C826" s="196"/>
      <c r="D826" s="196"/>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row>
    <row r="827" spans="1:26" ht="12.75" customHeight="1">
      <c r="A827" s="196"/>
      <c r="B827" s="196"/>
      <c r="C827" s="196"/>
      <c r="D827" s="196"/>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row>
    <row r="828" spans="1:26" ht="12.75" customHeight="1">
      <c r="A828" s="196"/>
      <c r="B828" s="196"/>
      <c r="C828" s="196"/>
      <c r="D828" s="196"/>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row>
    <row r="829" spans="1:26" ht="12.75" customHeight="1">
      <c r="A829" s="196"/>
      <c r="B829" s="196"/>
      <c r="C829" s="196"/>
      <c r="D829" s="196"/>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row>
    <row r="830" spans="1:26" ht="12.75" customHeight="1">
      <c r="A830" s="196"/>
      <c r="B830" s="196"/>
      <c r="C830" s="196"/>
      <c r="D830" s="196"/>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row>
    <row r="831" spans="1:26" ht="12.75" customHeight="1">
      <c r="A831" s="196"/>
      <c r="B831" s="196"/>
      <c r="C831" s="196"/>
      <c r="D831" s="196"/>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row>
    <row r="832" spans="1:26" ht="12.75" customHeight="1">
      <c r="A832" s="196"/>
      <c r="B832" s="196"/>
      <c r="C832" s="196"/>
      <c r="D832" s="196"/>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row>
    <row r="833" spans="1:26" ht="12.75" customHeight="1">
      <c r="A833" s="196"/>
      <c r="B833" s="196"/>
      <c r="C833" s="196"/>
      <c r="D833" s="196"/>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row>
    <row r="834" spans="1:26" ht="12.75" customHeight="1">
      <c r="A834" s="196"/>
      <c r="B834" s="196"/>
      <c r="C834" s="196"/>
      <c r="D834" s="196"/>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row>
    <row r="835" spans="1:26" ht="12.75" customHeight="1">
      <c r="A835" s="196"/>
      <c r="B835" s="196"/>
      <c r="C835" s="196"/>
      <c r="D835" s="196"/>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row>
    <row r="836" spans="1:26" ht="12.75" customHeight="1">
      <c r="A836" s="196"/>
      <c r="B836" s="196"/>
      <c r="C836" s="196"/>
      <c r="D836" s="196"/>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row>
    <row r="837" spans="1:26" ht="12.75" customHeight="1">
      <c r="A837" s="196"/>
      <c r="B837" s="196"/>
      <c r="C837" s="196"/>
      <c r="D837" s="196"/>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row>
    <row r="838" spans="1:26" ht="12.75" customHeight="1">
      <c r="A838" s="196"/>
      <c r="B838" s="196"/>
      <c r="C838" s="196"/>
      <c r="D838" s="196"/>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row>
    <row r="839" spans="1:26" ht="12.75" customHeight="1">
      <c r="A839" s="196"/>
      <c r="B839" s="196"/>
      <c r="C839" s="196"/>
      <c r="D839" s="196"/>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row>
    <row r="840" spans="1:26" ht="12.75" customHeight="1">
      <c r="A840" s="196"/>
      <c r="B840" s="196"/>
      <c r="C840" s="196"/>
      <c r="D840" s="196"/>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row>
    <row r="841" spans="1:26" ht="12.75" customHeight="1">
      <c r="A841" s="196"/>
      <c r="B841" s="196"/>
      <c r="C841" s="196"/>
      <c r="D841" s="196"/>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row>
    <row r="842" spans="1:26" ht="12.75" customHeight="1">
      <c r="A842" s="196"/>
      <c r="B842" s="196"/>
      <c r="C842" s="196"/>
      <c r="D842" s="196"/>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row>
    <row r="843" spans="1:26" ht="12.75" customHeight="1">
      <c r="A843" s="196"/>
      <c r="B843" s="196"/>
      <c r="C843" s="196"/>
      <c r="D843" s="196"/>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row>
    <row r="844" spans="1:26" ht="12.75" customHeight="1">
      <c r="A844" s="196"/>
      <c r="B844" s="196"/>
      <c r="C844" s="196"/>
      <c r="D844" s="196"/>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row>
    <row r="845" spans="1:26" ht="12.75" customHeight="1">
      <c r="A845" s="196"/>
      <c r="B845" s="196"/>
      <c r="C845" s="196"/>
      <c r="D845" s="196"/>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row>
    <row r="846" spans="1:26" ht="12.75" customHeight="1">
      <c r="A846" s="196"/>
      <c r="B846" s="196"/>
      <c r="C846" s="196"/>
      <c r="D846" s="196"/>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row>
    <row r="847" spans="1:26" ht="12.75" customHeight="1">
      <c r="A847" s="196"/>
      <c r="B847" s="196"/>
      <c r="C847" s="196"/>
      <c r="D847" s="196"/>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row>
    <row r="848" spans="1:26" ht="12.75" customHeight="1">
      <c r="A848" s="196"/>
      <c r="B848" s="196"/>
      <c r="C848" s="196"/>
      <c r="D848" s="196"/>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row>
    <row r="849" spans="1:26" ht="12.75" customHeight="1">
      <c r="A849" s="196"/>
      <c r="B849" s="196"/>
      <c r="C849" s="196"/>
      <c r="D849" s="196"/>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row>
    <row r="850" spans="1:26" ht="12.75" customHeight="1">
      <c r="A850" s="196"/>
      <c r="B850" s="196"/>
      <c r="C850" s="196"/>
      <c r="D850" s="196"/>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row>
    <row r="851" spans="1:26" ht="12.75" customHeight="1">
      <c r="A851" s="196"/>
      <c r="B851" s="196"/>
      <c r="C851" s="196"/>
      <c r="D851" s="196"/>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row>
    <row r="852" spans="1:26" ht="12.75" customHeight="1">
      <c r="A852" s="196"/>
      <c r="B852" s="196"/>
      <c r="C852" s="196"/>
      <c r="D852" s="196"/>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row>
    <row r="853" spans="1:26" ht="12.75" customHeight="1">
      <c r="A853" s="196"/>
      <c r="B853" s="196"/>
      <c r="C853" s="196"/>
      <c r="D853" s="196"/>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row>
    <row r="854" spans="1:26" ht="12.75" customHeight="1">
      <c r="A854" s="196"/>
      <c r="B854" s="196"/>
      <c r="C854" s="196"/>
      <c r="D854" s="196"/>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row>
    <row r="855" spans="1:26" ht="12.75" customHeight="1">
      <c r="A855" s="196"/>
      <c r="B855" s="196"/>
      <c r="C855" s="196"/>
      <c r="D855" s="196"/>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row>
    <row r="856" spans="1:26" ht="12.75" customHeight="1">
      <c r="A856" s="196"/>
      <c r="B856" s="196"/>
      <c r="C856" s="196"/>
      <c r="D856" s="196"/>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row>
    <row r="857" spans="1:26" ht="12.75" customHeight="1">
      <c r="A857" s="196"/>
      <c r="B857" s="196"/>
      <c r="C857" s="196"/>
      <c r="D857" s="196"/>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row>
    <row r="858" spans="1:26" ht="12.75" customHeight="1">
      <c r="A858" s="196"/>
      <c r="B858" s="196"/>
      <c r="C858" s="196"/>
      <c r="D858" s="196"/>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row>
    <row r="859" spans="1:26" ht="12.75" customHeight="1">
      <c r="A859" s="196"/>
      <c r="B859" s="196"/>
      <c r="C859" s="196"/>
      <c r="D859" s="196"/>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row>
    <row r="860" spans="1:26" ht="12.75" customHeight="1">
      <c r="A860" s="196"/>
      <c r="B860" s="196"/>
      <c r="C860" s="196"/>
      <c r="D860" s="196"/>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row>
    <row r="861" spans="1:26" ht="12.75" customHeight="1">
      <c r="A861" s="196"/>
      <c r="B861" s="196"/>
      <c r="C861" s="196"/>
      <c r="D861" s="196"/>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row>
    <row r="862" spans="1:26" ht="12.75" customHeight="1">
      <c r="A862" s="196"/>
      <c r="B862" s="196"/>
      <c r="C862" s="196"/>
      <c r="D862" s="196"/>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row>
    <row r="863" spans="1:26" ht="12.75" customHeight="1">
      <c r="A863" s="196"/>
      <c r="B863" s="196"/>
      <c r="C863" s="196"/>
      <c r="D863" s="196"/>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row>
    <row r="864" spans="1:26" ht="12.75" customHeight="1">
      <c r="A864" s="196"/>
      <c r="B864" s="196"/>
      <c r="C864" s="196"/>
      <c r="D864" s="196"/>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row>
    <row r="865" spans="1:26" ht="12.75" customHeight="1">
      <c r="A865" s="196"/>
      <c r="B865" s="196"/>
      <c r="C865" s="196"/>
      <c r="D865" s="196"/>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row>
    <row r="866" spans="1:26" ht="12.75" customHeight="1">
      <c r="A866" s="196"/>
      <c r="B866" s="196"/>
      <c r="C866" s="196"/>
      <c r="D866" s="196"/>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row>
    <row r="867" spans="1:26" ht="12.75" customHeight="1">
      <c r="A867" s="196"/>
      <c r="B867" s="196"/>
      <c r="C867" s="196"/>
      <c r="D867" s="196"/>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row>
    <row r="868" spans="1:26" ht="12.75" customHeight="1">
      <c r="A868" s="196"/>
      <c r="B868" s="196"/>
      <c r="C868" s="196"/>
      <c r="D868" s="196"/>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row>
    <row r="869" spans="1:26" ht="12.75" customHeight="1">
      <c r="A869" s="196"/>
      <c r="B869" s="196"/>
      <c r="C869" s="196"/>
      <c r="D869" s="196"/>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row>
    <row r="870" spans="1:26" ht="12.75" customHeight="1">
      <c r="A870" s="196"/>
      <c r="B870" s="196"/>
      <c r="C870" s="196"/>
      <c r="D870" s="196"/>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row>
    <row r="871" spans="1:26" ht="12.75" customHeight="1">
      <c r="A871" s="196"/>
      <c r="B871" s="196"/>
      <c r="C871" s="196"/>
      <c r="D871" s="196"/>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row>
    <row r="872" spans="1:26" ht="12.75" customHeight="1">
      <c r="A872" s="196"/>
      <c r="B872" s="196"/>
      <c r="C872" s="196"/>
      <c r="D872" s="196"/>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row>
    <row r="873" spans="1:26" ht="12.75" customHeight="1">
      <c r="A873" s="196"/>
      <c r="B873" s="196"/>
      <c r="C873" s="196"/>
      <c r="D873" s="196"/>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row>
    <row r="874" spans="1:26" ht="12.75" customHeight="1">
      <c r="A874" s="196"/>
      <c r="B874" s="196"/>
      <c r="C874" s="196"/>
      <c r="D874" s="196"/>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row>
    <row r="875" spans="1:26" ht="12.75" customHeight="1">
      <c r="A875" s="196"/>
      <c r="B875" s="196"/>
      <c r="C875" s="196"/>
      <c r="D875" s="196"/>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row>
    <row r="876" spans="1:26" ht="12.75" customHeight="1">
      <c r="A876" s="196"/>
      <c r="B876" s="196"/>
      <c r="C876" s="196"/>
      <c r="D876" s="196"/>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row>
    <row r="877" spans="1:26" ht="12.75" customHeight="1">
      <c r="A877" s="196"/>
      <c r="B877" s="196"/>
      <c r="C877" s="196"/>
      <c r="D877" s="196"/>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row>
    <row r="878" spans="1:26" ht="12.75" customHeight="1">
      <c r="A878" s="196"/>
      <c r="B878" s="196"/>
      <c r="C878" s="196"/>
      <c r="D878" s="196"/>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row>
    <row r="879" spans="1:26" ht="12.75" customHeight="1">
      <c r="A879" s="196"/>
      <c r="B879" s="196"/>
      <c r="C879" s="196"/>
      <c r="D879" s="196"/>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row>
    <row r="880" spans="1:26" ht="12.75" customHeight="1">
      <c r="A880" s="196"/>
      <c r="B880" s="196"/>
      <c r="C880" s="196"/>
      <c r="D880" s="196"/>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row>
    <row r="881" spans="1:26" ht="12.75" customHeight="1">
      <c r="A881" s="196"/>
      <c r="B881" s="196"/>
      <c r="C881" s="196"/>
      <c r="D881" s="196"/>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row>
    <row r="882" spans="1:26" ht="12.75" customHeight="1">
      <c r="A882" s="196"/>
      <c r="B882" s="196"/>
      <c r="C882" s="196"/>
      <c r="D882" s="196"/>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row>
    <row r="883" spans="1:26" ht="12.75" customHeight="1">
      <c r="A883" s="196"/>
      <c r="B883" s="196"/>
      <c r="C883" s="196"/>
      <c r="D883" s="196"/>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row>
    <row r="884" spans="1:26" ht="12.75" customHeight="1">
      <c r="A884" s="196"/>
      <c r="B884" s="196"/>
      <c r="C884" s="196"/>
      <c r="D884" s="196"/>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row>
    <row r="885" spans="1:26" ht="12.75" customHeight="1">
      <c r="A885" s="196"/>
      <c r="B885" s="196"/>
      <c r="C885" s="196"/>
      <c r="D885" s="196"/>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row>
    <row r="886" spans="1:26" ht="12.75" customHeight="1">
      <c r="A886" s="196"/>
      <c r="B886" s="196"/>
      <c r="C886" s="196"/>
      <c r="D886" s="196"/>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row>
    <row r="887" spans="1:26" ht="12.75" customHeight="1">
      <c r="A887" s="196"/>
      <c r="B887" s="196"/>
      <c r="C887" s="196"/>
      <c r="D887" s="196"/>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row>
    <row r="888" spans="1:26" ht="12.75" customHeight="1">
      <c r="A888" s="196"/>
      <c r="B888" s="196"/>
      <c r="C888" s="196"/>
      <c r="D888" s="196"/>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row>
    <row r="889" spans="1:26" ht="12.75" customHeight="1">
      <c r="A889" s="196"/>
      <c r="B889" s="196"/>
      <c r="C889" s="196"/>
      <c r="D889" s="196"/>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row>
    <row r="890" spans="1:26" ht="12.75" customHeight="1">
      <c r="A890" s="196"/>
      <c r="B890" s="196"/>
      <c r="C890" s="196"/>
      <c r="D890" s="196"/>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row>
    <row r="891" spans="1:26" ht="12.75" customHeight="1">
      <c r="A891" s="196"/>
      <c r="B891" s="196"/>
      <c r="C891" s="196"/>
      <c r="D891" s="196"/>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row>
    <row r="892" spans="1:26" ht="12.75" customHeight="1">
      <c r="A892" s="196"/>
      <c r="B892" s="196"/>
      <c r="C892" s="196"/>
      <c r="D892" s="196"/>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row>
    <row r="893" spans="1:26" ht="12.75" customHeight="1">
      <c r="A893" s="196"/>
      <c r="B893" s="196"/>
      <c r="C893" s="196"/>
      <c r="D893" s="196"/>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row>
    <row r="894" spans="1:26" ht="12.75" customHeight="1">
      <c r="A894" s="196"/>
      <c r="B894" s="196"/>
      <c r="C894" s="196"/>
      <c r="D894" s="196"/>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row>
    <row r="895" spans="1:26" ht="12.75" customHeight="1">
      <c r="A895" s="196"/>
      <c r="B895" s="196"/>
      <c r="C895" s="196"/>
      <c r="D895" s="196"/>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row>
    <row r="896" spans="1:26" ht="12.75" customHeight="1">
      <c r="A896" s="196"/>
      <c r="B896" s="196"/>
      <c r="C896" s="196"/>
      <c r="D896" s="196"/>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row>
    <row r="897" spans="1:26" ht="12.75" customHeight="1">
      <c r="A897" s="196"/>
      <c r="B897" s="196"/>
      <c r="C897" s="196"/>
      <c r="D897" s="196"/>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row>
    <row r="898" spans="1:26" ht="12.75" customHeight="1">
      <c r="A898" s="196"/>
      <c r="B898" s="196"/>
      <c r="C898" s="196"/>
      <c r="D898" s="196"/>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row>
    <row r="899" spans="1:26" ht="12.75" customHeight="1">
      <c r="A899" s="196"/>
      <c r="B899" s="196"/>
      <c r="C899" s="196"/>
      <c r="D899" s="196"/>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row>
    <row r="900" spans="1:26" ht="12.75" customHeight="1">
      <c r="A900" s="196"/>
      <c r="B900" s="196"/>
      <c r="C900" s="196"/>
      <c r="D900" s="196"/>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row>
    <row r="901" spans="1:26" ht="12.75" customHeight="1">
      <c r="A901" s="196"/>
      <c r="B901" s="196"/>
      <c r="C901" s="196"/>
      <c r="D901" s="196"/>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row>
    <row r="902" spans="1:26" ht="12.75" customHeight="1">
      <c r="A902" s="196"/>
      <c r="B902" s="196"/>
      <c r="C902" s="196"/>
      <c r="D902" s="196"/>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row>
    <row r="903" spans="1:26" ht="12.75" customHeight="1">
      <c r="A903" s="196"/>
      <c r="B903" s="196"/>
      <c r="C903" s="196"/>
      <c r="D903" s="196"/>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row>
    <row r="904" spans="1:26" ht="12.75" customHeight="1">
      <c r="A904" s="196"/>
      <c r="B904" s="196"/>
      <c r="C904" s="196"/>
      <c r="D904" s="196"/>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row>
    <row r="905" spans="1:26" ht="12.75" customHeight="1">
      <c r="A905" s="196"/>
      <c r="B905" s="196"/>
      <c r="C905" s="196"/>
      <c r="D905" s="196"/>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row>
    <row r="906" spans="1:26" ht="12.75" customHeight="1">
      <c r="A906" s="196"/>
      <c r="B906" s="196"/>
      <c r="C906" s="196"/>
      <c r="D906" s="196"/>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row>
    <row r="907" spans="1:26" ht="12.75" customHeight="1">
      <c r="A907" s="196"/>
      <c r="B907" s="196"/>
      <c r="C907" s="196"/>
      <c r="D907" s="196"/>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row>
    <row r="908" spans="1:26" ht="12.75" customHeight="1">
      <c r="A908" s="196"/>
      <c r="B908" s="196"/>
      <c r="C908" s="196"/>
      <c r="D908" s="196"/>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row>
    <row r="909" spans="1:26" ht="12.75" customHeight="1">
      <c r="A909" s="196"/>
      <c r="B909" s="196"/>
      <c r="C909" s="196"/>
      <c r="D909" s="196"/>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row>
    <row r="910" spans="1:26" ht="12.75" customHeight="1">
      <c r="A910" s="196"/>
      <c r="B910" s="196"/>
      <c r="C910" s="196"/>
      <c r="D910" s="196"/>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row>
    <row r="911" spans="1:26" ht="12.75" customHeight="1">
      <c r="A911" s="196"/>
      <c r="B911" s="196"/>
      <c r="C911" s="196"/>
      <c r="D911" s="196"/>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row>
    <row r="912" spans="1:26" ht="12.75" customHeight="1">
      <c r="A912" s="196"/>
      <c r="B912" s="196"/>
      <c r="C912" s="196"/>
      <c r="D912" s="196"/>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row>
    <row r="913" spans="1:26" ht="12.75" customHeight="1">
      <c r="A913" s="196"/>
      <c r="B913" s="196"/>
      <c r="C913" s="196"/>
      <c r="D913" s="196"/>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row>
    <row r="914" spans="1:26" ht="12.75" customHeight="1">
      <c r="A914" s="196"/>
      <c r="B914" s="196"/>
      <c r="C914" s="196"/>
      <c r="D914" s="196"/>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row>
    <row r="915" spans="1:26" ht="12.75" customHeight="1">
      <c r="A915" s="196"/>
      <c r="B915" s="196"/>
      <c r="C915" s="196"/>
      <c r="D915" s="196"/>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row>
    <row r="916" spans="1:26" ht="12.75" customHeight="1">
      <c r="A916" s="196"/>
      <c r="B916" s="196"/>
      <c r="C916" s="196"/>
      <c r="D916" s="196"/>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row>
    <row r="917" spans="1:26" ht="12.75" customHeight="1">
      <c r="A917" s="196"/>
      <c r="B917" s="196"/>
      <c r="C917" s="196"/>
      <c r="D917" s="196"/>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row>
    <row r="918" spans="1:26" ht="12.75" customHeight="1">
      <c r="A918" s="196"/>
      <c r="B918" s="196"/>
      <c r="C918" s="196"/>
      <c r="D918" s="196"/>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row>
    <row r="919" spans="1:26" ht="12.75" customHeight="1">
      <c r="A919" s="196"/>
      <c r="B919" s="196"/>
      <c r="C919" s="196"/>
      <c r="D919" s="196"/>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row>
    <row r="920" spans="1:26" ht="12.75" customHeight="1">
      <c r="A920" s="196"/>
      <c r="B920" s="196"/>
      <c r="C920" s="196"/>
      <c r="D920" s="196"/>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row>
    <row r="921" spans="1:26" ht="12.75" customHeight="1">
      <c r="A921" s="196"/>
      <c r="B921" s="196"/>
      <c r="C921" s="196"/>
      <c r="D921" s="196"/>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row>
    <row r="922" spans="1:26" ht="12.75" customHeight="1">
      <c r="A922" s="196"/>
      <c r="B922" s="196"/>
      <c r="C922" s="196"/>
      <c r="D922" s="196"/>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row>
    <row r="923" spans="1:26" ht="12.75" customHeight="1">
      <c r="A923" s="196"/>
      <c r="B923" s="196"/>
      <c r="C923" s="196"/>
      <c r="D923" s="196"/>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row>
    <row r="924" spans="1:26" ht="12.75" customHeight="1">
      <c r="A924" s="196"/>
      <c r="B924" s="196"/>
      <c r="C924" s="196"/>
      <c r="D924" s="196"/>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row>
    <row r="925" spans="1:26" ht="12.75" customHeight="1">
      <c r="A925" s="196"/>
      <c r="B925" s="196"/>
      <c r="C925" s="196"/>
      <c r="D925" s="196"/>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row>
    <row r="926" spans="1:26" ht="12.75" customHeight="1">
      <c r="A926" s="196"/>
      <c r="B926" s="196"/>
      <c r="C926" s="196"/>
      <c r="D926" s="196"/>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row>
    <row r="927" spans="1:26" ht="12.75" customHeight="1">
      <c r="A927" s="196"/>
      <c r="B927" s="196"/>
      <c r="C927" s="196"/>
      <c r="D927" s="196"/>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row>
    <row r="928" spans="1:26" ht="12.75" customHeight="1">
      <c r="A928" s="196"/>
      <c r="B928" s="196"/>
      <c r="C928" s="196"/>
      <c r="D928" s="196"/>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row>
    <row r="929" spans="1:26" ht="12.75" customHeight="1">
      <c r="A929" s="196"/>
      <c r="B929" s="196"/>
      <c r="C929" s="196"/>
      <c r="D929" s="196"/>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row>
    <row r="930" spans="1:26" ht="12.75" customHeight="1">
      <c r="A930" s="196"/>
      <c r="B930" s="196"/>
      <c r="C930" s="196"/>
      <c r="D930" s="196"/>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row>
    <row r="931" spans="1:26" ht="12.75" customHeight="1">
      <c r="A931" s="196"/>
      <c r="B931" s="196"/>
      <c r="C931" s="196"/>
      <c r="D931" s="196"/>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row>
    <row r="932" spans="1:26" ht="12.75" customHeight="1">
      <c r="A932" s="196"/>
      <c r="B932" s="196"/>
      <c r="C932" s="196"/>
      <c r="D932" s="196"/>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row>
    <row r="933" spans="1:26" ht="12.75" customHeight="1">
      <c r="A933" s="196"/>
      <c r="B933" s="196"/>
      <c r="C933" s="196"/>
      <c r="D933" s="196"/>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row>
    <row r="934" spans="1:26" ht="12.75" customHeight="1">
      <c r="A934" s="196"/>
      <c r="B934" s="196"/>
      <c r="C934" s="196"/>
      <c r="D934" s="196"/>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row>
    <row r="935" spans="1:26" ht="12.75" customHeight="1">
      <c r="A935" s="196"/>
      <c r="B935" s="196"/>
      <c r="C935" s="196"/>
      <c r="D935" s="196"/>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row>
    <row r="936" spans="1:26" ht="12.75" customHeight="1">
      <c r="A936" s="196"/>
      <c r="B936" s="196"/>
      <c r="C936" s="196"/>
      <c r="D936" s="196"/>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row>
    <row r="937" spans="1:26" ht="12.75" customHeight="1">
      <c r="A937" s="196"/>
      <c r="B937" s="196"/>
      <c r="C937" s="196"/>
      <c r="D937" s="196"/>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row>
    <row r="938" spans="1:26" ht="12.75" customHeight="1">
      <c r="A938" s="196"/>
      <c r="B938" s="196"/>
      <c r="C938" s="196"/>
      <c r="D938" s="196"/>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row>
    <row r="939" spans="1:26" ht="12.75" customHeight="1">
      <c r="A939" s="196"/>
      <c r="B939" s="196"/>
      <c r="C939" s="196"/>
      <c r="D939" s="196"/>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row>
    <row r="940" spans="1:26" ht="12.75" customHeight="1">
      <c r="A940" s="196"/>
      <c r="B940" s="196"/>
      <c r="C940" s="196"/>
      <c r="D940" s="196"/>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row>
    <row r="941" spans="1:26" ht="12.75" customHeight="1">
      <c r="A941" s="196"/>
      <c r="B941" s="196"/>
      <c r="C941" s="196"/>
      <c r="D941" s="196"/>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row>
    <row r="942" spans="1:26" ht="12.75" customHeight="1">
      <c r="A942" s="196"/>
      <c r="B942" s="196"/>
      <c r="C942" s="196"/>
      <c r="D942" s="196"/>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row>
    <row r="943" spans="1:26" ht="12.75" customHeight="1">
      <c r="A943" s="196"/>
      <c r="B943" s="196"/>
      <c r="C943" s="196"/>
      <c r="D943" s="196"/>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row>
    <row r="944" spans="1:26" ht="12.75" customHeight="1">
      <c r="A944" s="196"/>
      <c r="B944" s="196"/>
      <c r="C944" s="196"/>
      <c r="D944" s="196"/>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row>
    <row r="945" spans="1:26" ht="12.75" customHeight="1">
      <c r="A945" s="196"/>
      <c r="B945" s="196"/>
      <c r="C945" s="196"/>
      <c r="D945" s="196"/>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row>
    <row r="946" spans="1:26" ht="12.75" customHeight="1">
      <c r="A946" s="196"/>
      <c r="B946" s="196"/>
      <c r="C946" s="196"/>
      <c r="D946" s="196"/>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row>
    <row r="947" spans="1:26" ht="12.75" customHeight="1">
      <c r="A947" s="196"/>
      <c r="B947" s="196"/>
      <c r="C947" s="196"/>
      <c r="D947" s="196"/>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row>
    <row r="948" spans="1:26" ht="12.75" customHeight="1">
      <c r="A948" s="196"/>
      <c r="B948" s="196"/>
      <c r="C948" s="196"/>
      <c r="D948" s="196"/>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row>
    <row r="949" spans="1:26" ht="12.75" customHeight="1">
      <c r="A949" s="196"/>
      <c r="B949" s="196"/>
      <c r="C949" s="196"/>
      <c r="D949" s="196"/>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row>
    <row r="950" spans="1:26" ht="12.75" customHeight="1">
      <c r="A950" s="196"/>
      <c r="B950" s="196"/>
      <c r="C950" s="196"/>
      <c r="D950" s="196"/>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row>
    <row r="951" spans="1:26" ht="12.75" customHeight="1">
      <c r="A951" s="196"/>
      <c r="B951" s="196"/>
      <c r="C951" s="196"/>
      <c r="D951" s="196"/>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row>
    <row r="952" spans="1:26" ht="12.75" customHeight="1">
      <c r="A952" s="196"/>
      <c r="B952" s="196"/>
      <c r="C952" s="196"/>
      <c r="D952" s="196"/>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row>
    <row r="953" spans="1:26" ht="12.75" customHeight="1">
      <c r="A953" s="196"/>
      <c r="B953" s="196"/>
      <c r="C953" s="196"/>
      <c r="D953" s="196"/>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row>
    <row r="954" spans="1:26" ht="12.75" customHeight="1">
      <c r="A954" s="196"/>
      <c r="B954" s="196"/>
      <c r="C954" s="196"/>
      <c r="D954" s="196"/>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row>
    <row r="955" spans="1:26" ht="12.75" customHeight="1">
      <c r="A955" s="196"/>
      <c r="B955" s="196"/>
      <c r="C955" s="196"/>
      <c r="D955" s="196"/>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row>
    <row r="956" spans="1:26" ht="12.75" customHeight="1">
      <c r="A956" s="196"/>
      <c r="B956" s="196"/>
      <c r="C956" s="196"/>
      <c r="D956" s="196"/>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row>
    <row r="957" spans="1:26" ht="12.75" customHeight="1">
      <c r="A957" s="196"/>
      <c r="B957" s="196"/>
      <c r="C957" s="196"/>
      <c r="D957" s="196"/>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row>
    <row r="958" spans="1:26" ht="12.75" customHeight="1">
      <c r="A958" s="196"/>
      <c r="B958" s="196"/>
      <c r="C958" s="196"/>
      <c r="D958" s="196"/>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row>
    <row r="959" spans="1:26" ht="12.75" customHeight="1">
      <c r="A959" s="196"/>
      <c r="B959" s="196"/>
      <c r="C959" s="196"/>
      <c r="D959" s="196"/>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row>
    <row r="960" spans="1:26" ht="12.75" customHeight="1">
      <c r="A960" s="196"/>
      <c r="B960" s="196"/>
      <c r="C960" s="196"/>
      <c r="D960" s="196"/>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row>
    <row r="961" spans="1:26" ht="12.75" customHeight="1">
      <c r="A961" s="196"/>
      <c r="B961" s="196"/>
      <c r="C961" s="196"/>
      <c r="D961" s="196"/>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row>
    <row r="962" spans="1:26" ht="12.75" customHeight="1">
      <c r="A962" s="196"/>
      <c r="B962" s="196"/>
      <c r="C962" s="196"/>
      <c r="D962" s="196"/>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row>
    <row r="963" spans="1:26" ht="12.75" customHeight="1">
      <c r="A963" s="196"/>
      <c r="B963" s="196"/>
      <c r="C963" s="196"/>
      <c r="D963" s="196"/>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row>
    <row r="964" spans="1:26" ht="12.75" customHeight="1">
      <c r="A964" s="196"/>
      <c r="B964" s="196"/>
      <c r="C964" s="196"/>
      <c r="D964" s="196"/>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row>
    <row r="965" spans="1:26" ht="12.75" customHeight="1">
      <c r="A965" s="196"/>
      <c r="B965" s="196"/>
      <c r="C965" s="196"/>
      <c r="D965" s="196"/>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row>
    <row r="966" spans="1:26" ht="12.75" customHeight="1">
      <c r="A966" s="196"/>
      <c r="B966" s="196"/>
      <c r="C966" s="196"/>
      <c r="D966" s="196"/>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row>
    <row r="967" spans="1:26" ht="12.75" customHeight="1">
      <c r="A967" s="196"/>
      <c r="B967" s="196"/>
      <c r="C967" s="196"/>
      <c r="D967" s="196"/>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row>
    <row r="968" spans="1:26" ht="12.75" customHeight="1">
      <c r="A968" s="196"/>
      <c r="B968" s="196"/>
      <c r="C968" s="196"/>
      <c r="D968" s="196"/>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row>
    <row r="969" spans="1:26" ht="12.75" customHeight="1">
      <c r="A969" s="196"/>
      <c r="B969" s="196"/>
      <c r="C969" s="196"/>
      <c r="D969" s="196"/>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row>
    <row r="970" spans="1:26" ht="12.75" customHeight="1">
      <c r="A970" s="196"/>
      <c r="B970" s="196"/>
      <c r="C970" s="196"/>
      <c r="D970" s="196"/>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row>
    <row r="971" spans="1:26" ht="12.75" customHeight="1">
      <c r="A971" s="196"/>
      <c r="B971" s="196"/>
      <c r="C971" s="196"/>
      <c r="D971" s="196"/>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row>
    <row r="972" spans="1:26" ht="12.75" customHeight="1">
      <c r="A972" s="196"/>
      <c r="B972" s="196"/>
      <c r="C972" s="196"/>
      <c r="D972" s="196"/>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row>
    <row r="973" spans="1:26" ht="12.75" customHeight="1">
      <c r="A973" s="196"/>
      <c r="B973" s="196"/>
      <c r="C973" s="196"/>
      <c r="D973" s="196"/>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row>
    <row r="974" spans="1:26" ht="12.75" customHeight="1">
      <c r="A974" s="196"/>
      <c r="B974" s="196"/>
      <c r="C974" s="196"/>
      <c r="D974" s="196"/>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row>
    <row r="975" spans="1:26" ht="12.75" customHeight="1">
      <c r="A975" s="196"/>
      <c r="B975" s="196"/>
      <c r="C975" s="196"/>
      <c r="D975" s="196"/>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row>
    <row r="976" spans="1:26" ht="12.75" customHeight="1">
      <c r="A976" s="196"/>
      <c r="B976" s="196"/>
      <c r="C976" s="196"/>
      <c r="D976" s="196"/>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row>
    <row r="977" spans="1:26" ht="12.75" customHeight="1">
      <c r="A977" s="196"/>
      <c r="B977" s="196"/>
      <c r="C977" s="196"/>
      <c r="D977" s="196"/>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row>
    <row r="978" spans="1:26" ht="12.75" customHeight="1">
      <c r="A978" s="196"/>
      <c r="B978" s="196"/>
      <c r="C978" s="196"/>
      <c r="D978" s="196"/>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row>
    <row r="979" spans="1:26" ht="12.75" customHeight="1">
      <c r="A979" s="196"/>
      <c r="B979" s="196"/>
      <c r="C979" s="196"/>
      <c r="D979" s="196"/>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row>
    <row r="980" spans="1:26" ht="12.75" customHeight="1">
      <c r="A980" s="196"/>
      <c r="B980" s="196"/>
      <c r="C980" s="196"/>
      <c r="D980" s="196"/>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row>
    <row r="981" spans="1:26" ht="12.75" customHeight="1">
      <c r="A981" s="196"/>
      <c r="B981" s="196"/>
      <c r="C981" s="196"/>
      <c r="D981" s="196"/>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row>
    <row r="982" spans="1:26" ht="12.75" customHeight="1">
      <c r="A982" s="196"/>
      <c r="B982" s="196"/>
      <c r="C982" s="196"/>
      <c r="D982" s="196"/>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row>
    <row r="983" spans="1:26" ht="12.75" customHeight="1">
      <c r="A983" s="196"/>
      <c r="B983" s="196"/>
      <c r="C983" s="196"/>
      <c r="D983" s="196"/>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row>
    <row r="984" spans="1:26" ht="12.75" customHeight="1">
      <c r="A984" s="196"/>
      <c r="B984" s="196"/>
      <c r="C984" s="196"/>
      <c r="D984" s="196"/>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row>
    <row r="985" spans="1:26" ht="12.75" customHeight="1">
      <c r="A985" s="196"/>
      <c r="B985" s="196"/>
      <c r="C985" s="196"/>
      <c r="D985" s="196"/>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row>
    <row r="986" spans="1:26" ht="12.75" customHeight="1">
      <c r="A986" s="196"/>
      <c r="B986" s="196"/>
      <c r="C986" s="196"/>
      <c r="D986" s="196"/>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row>
    <row r="987" spans="1:26" ht="12.75" customHeight="1">
      <c r="A987" s="196"/>
      <c r="B987" s="196"/>
      <c r="C987" s="196"/>
      <c r="D987" s="196"/>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row>
    <row r="988" spans="1:26" ht="12.75" customHeight="1">
      <c r="A988" s="196"/>
      <c r="B988" s="196"/>
      <c r="C988" s="196"/>
      <c r="D988" s="196"/>
      <c r="E988" s="196"/>
      <c r="F988" s="196"/>
      <c r="G988" s="196"/>
      <c r="H988" s="196"/>
      <c r="I988" s="196"/>
      <c r="J988" s="196"/>
      <c r="K988" s="196"/>
      <c r="L988" s="196"/>
      <c r="M988" s="196"/>
      <c r="N988" s="196"/>
      <c r="O988" s="196"/>
      <c r="P988" s="196"/>
      <c r="Q988" s="196"/>
      <c r="R988" s="196"/>
      <c r="S988" s="196"/>
      <c r="T988" s="196"/>
      <c r="U988" s="196"/>
      <c r="V988" s="196"/>
      <c r="W988" s="196"/>
      <c r="X988" s="196"/>
      <c r="Y988" s="196"/>
      <c r="Z988" s="196"/>
    </row>
    <row r="989" spans="1:26" ht="12.75" customHeight="1">
      <c r="A989" s="196"/>
      <c r="B989" s="196"/>
      <c r="C989" s="196"/>
      <c r="D989" s="196"/>
      <c r="E989" s="196"/>
      <c r="F989" s="196"/>
      <c r="G989" s="196"/>
      <c r="H989" s="196"/>
      <c r="I989" s="196"/>
      <c r="J989" s="196"/>
      <c r="K989" s="196"/>
      <c r="L989" s="196"/>
      <c r="M989" s="196"/>
      <c r="N989" s="196"/>
      <c r="O989" s="196"/>
      <c r="P989" s="196"/>
      <c r="Q989" s="196"/>
      <c r="R989" s="196"/>
      <c r="S989" s="196"/>
      <c r="T989" s="196"/>
      <c r="U989" s="196"/>
      <c r="V989" s="196"/>
      <c r="W989" s="196"/>
      <c r="X989" s="196"/>
      <c r="Y989" s="196"/>
      <c r="Z989" s="196"/>
    </row>
    <row r="990" spans="1:26" ht="12.75" customHeight="1">
      <c r="A990" s="196"/>
      <c r="B990" s="196"/>
      <c r="C990" s="196"/>
      <c r="D990" s="196"/>
      <c r="E990" s="196"/>
      <c r="F990" s="196"/>
      <c r="G990" s="196"/>
      <c r="H990" s="196"/>
      <c r="I990" s="196"/>
      <c r="J990" s="196"/>
      <c r="K990" s="196"/>
      <c r="L990" s="196"/>
      <c r="M990" s="196"/>
      <c r="N990" s="196"/>
      <c r="O990" s="196"/>
      <c r="P990" s="196"/>
      <c r="Q990" s="196"/>
      <c r="R990" s="196"/>
      <c r="S990" s="196"/>
      <c r="T990" s="196"/>
      <c r="U990" s="196"/>
      <c r="V990" s="196"/>
      <c r="W990" s="196"/>
      <c r="X990" s="196"/>
      <c r="Y990" s="196"/>
      <c r="Z990" s="196"/>
    </row>
    <row r="991" spans="1:26" ht="12.75" customHeight="1">
      <c r="A991" s="196"/>
      <c r="B991" s="196"/>
      <c r="C991" s="196"/>
      <c r="D991" s="196"/>
      <c r="E991" s="196"/>
      <c r="F991" s="196"/>
      <c r="G991" s="196"/>
      <c r="H991" s="196"/>
      <c r="I991" s="196"/>
      <c r="J991" s="196"/>
      <c r="K991" s="196"/>
      <c r="L991" s="196"/>
      <c r="M991" s="196"/>
      <c r="N991" s="196"/>
      <c r="O991" s="196"/>
      <c r="P991" s="196"/>
      <c r="Q991" s="196"/>
      <c r="R991" s="196"/>
      <c r="S991" s="196"/>
      <c r="T991" s="196"/>
      <c r="U991" s="196"/>
      <c r="V991" s="196"/>
      <c r="W991" s="196"/>
      <c r="X991" s="196"/>
      <c r="Y991" s="196"/>
      <c r="Z991" s="196"/>
    </row>
    <row r="992" spans="1:26" ht="12.75" customHeight="1">
      <c r="A992" s="196"/>
      <c r="B992" s="196"/>
      <c r="C992" s="196"/>
      <c r="D992" s="196"/>
      <c r="E992" s="196"/>
      <c r="F992" s="196"/>
      <c r="G992" s="196"/>
      <c r="H992" s="196"/>
      <c r="I992" s="196"/>
      <c r="J992" s="196"/>
      <c r="K992" s="196"/>
      <c r="L992" s="196"/>
      <c r="M992" s="196"/>
      <c r="N992" s="196"/>
      <c r="O992" s="196"/>
      <c r="P992" s="196"/>
      <c r="Q992" s="196"/>
      <c r="R992" s="196"/>
      <c r="S992" s="196"/>
      <c r="T992" s="196"/>
      <c r="U992" s="196"/>
      <c r="V992" s="196"/>
      <c r="W992" s="196"/>
      <c r="X992" s="196"/>
      <c r="Y992" s="196"/>
      <c r="Z992" s="196"/>
    </row>
    <row r="993" spans="1:26" ht="12.75" customHeight="1">
      <c r="A993" s="196"/>
      <c r="B993" s="196"/>
      <c r="C993" s="196"/>
      <c r="D993" s="196"/>
      <c r="E993" s="196"/>
      <c r="F993" s="196"/>
      <c r="G993" s="196"/>
      <c r="H993" s="196"/>
      <c r="I993" s="196"/>
      <c r="J993" s="196"/>
      <c r="K993" s="196"/>
      <c r="L993" s="196"/>
      <c r="M993" s="196"/>
      <c r="N993" s="196"/>
      <c r="O993" s="196"/>
      <c r="P993" s="196"/>
      <c r="Q993" s="196"/>
      <c r="R993" s="196"/>
      <c r="S993" s="196"/>
      <c r="T993" s="196"/>
      <c r="U993" s="196"/>
      <c r="V993" s="196"/>
      <c r="W993" s="196"/>
      <c r="X993" s="196"/>
      <c r="Y993" s="196"/>
      <c r="Z993" s="196"/>
    </row>
    <row r="994" spans="1:26" ht="12.75" customHeight="1">
      <c r="A994" s="196"/>
      <c r="B994" s="196"/>
      <c r="C994" s="196"/>
      <c r="D994" s="196"/>
      <c r="E994" s="196"/>
      <c r="F994" s="196"/>
      <c r="G994" s="196"/>
      <c r="H994" s="196"/>
      <c r="I994" s="196"/>
      <c r="J994" s="196"/>
      <c r="K994" s="196"/>
      <c r="L994" s="196"/>
      <c r="M994" s="196"/>
      <c r="N994" s="196"/>
      <c r="O994" s="196"/>
      <c r="P994" s="196"/>
      <c r="Q994" s="196"/>
      <c r="R994" s="196"/>
      <c r="S994" s="196"/>
      <c r="T994" s="196"/>
      <c r="U994" s="196"/>
      <c r="V994" s="196"/>
      <c r="W994" s="196"/>
      <c r="X994" s="196"/>
      <c r="Y994" s="196"/>
      <c r="Z994" s="196"/>
    </row>
    <row r="995" spans="1:26" ht="12.75" customHeight="1">
      <c r="A995" s="196"/>
      <c r="B995" s="196"/>
      <c r="C995" s="196"/>
      <c r="D995" s="196"/>
      <c r="E995" s="196"/>
      <c r="F995" s="196"/>
      <c r="G995" s="196"/>
      <c r="H995" s="196"/>
      <c r="I995" s="196"/>
      <c r="J995" s="196"/>
      <c r="K995" s="196"/>
      <c r="L995" s="196"/>
      <c r="M995" s="196"/>
      <c r="N995" s="196"/>
      <c r="O995" s="196"/>
      <c r="P995" s="196"/>
      <c r="Q995" s="196"/>
      <c r="R995" s="196"/>
      <c r="S995" s="196"/>
      <c r="T995" s="196"/>
      <c r="U995" s="196"/>
      <c r="V995" s="196"/>
      <c r="W995" s="196"/>
      <c r="X995" s="196"/>
      <c r="Y995" s="196"/>
      <c r="Z995" s="196"/>
    </row>
    <row r="996" spans="1:26" ht="12.75" customHeight="1">
      <c r="A996" s="196"/>
      <c r="B996" s="196"/>
      <c r="C996" s="196"/>
      <c r="D996" s="196"/>
      <c r="E996" s="196"/>
      <c r="F996" s="196"/>
      <c r="G996" s="196"/>
      <c r="H996" s="196"/>
      <c r="I996" s="196"/>
      <c r="J996" s="196"/>
      <c r="K996" s="196"/>
      <c r="L996" s="196"/>
      <c r="M996" s="196"/>
      <c r="N996" s="196"/>
      <c r="O996" s="196"/>
      <c r="P996" s="196"/>
      <c r="Q996" s="196"/>
      <c r="R996" s="196"/>
      <c r="S996" s="196"/>
      <c r="T996" s="196"/>
      <c r="U996" s="196"/>
      <c r="V996" s="196"/>
      <c r="W996" s="196"/>
      <c r="X996" s="196"/>
      <c r="Y996" s="196"/>
      <c r="Z996" s="196"/>
    </row>
    <row r="997" spans="1:26" ht="12.75" customHeight="1">
      <c r="A997" s="196"/>
      <c r="B997" s="196"/>
      <c r="C997" s="196"/>
      <c r="D997" s="196"/>
      <c r="E997" s="196"/>
      <c r="F997" s="196"/>
      <c r="G997" s="196"/>
      <c r="H997" s="196"/>
      <c r="I997" s="196"/>
      <c r="J997" s="196"/>
      <c r="K997" s="196"/>
      <c r="L997" s="196"/>
      <c r="M997" s="196"/>
      <c r="N997" s="196"/>
      <c r="O997" s="196"/>
      <c r="P997" s="196"/>
      <c r="Q997" s="196"/>
      <c r="R997" s="196"/>
      <c r="S997" s="196"/>
      <c r="T997" s="196"/>
      <c r="U997" s="196"/>
      <c r="V997" s="196"/>
      <c r="W997" s="196"/>
      <c r="X997" s="196"/>
      <c r="Y997" s="196"/>
      <c r="Z997" s="196"/>
    </row>
    <row r="998" spans="1:26" ht="12.75" customHeight="1">
      <c r="A998" s="196"/>
      <c r="B998" s="196"/>
      <c r="C998" s="196"/>
      <c r="D998" s="196"/>
      <c r="E998" s="196"/>
      <c r="F998" s="196"/>
      <c r="G998" s="196"/>
      <c r="H998" s="196"/>
      <c r="I998" s="196"/>
      <c r="J998" s="196"/>
      <c r="K998" s="196"/>
      <c r="L998" s="196"/>
      <c r="M998" s="196"/>
      <c r="N998" s="196"/>
      <c r="O998" s="196"/>
      <c r="P998" s="196"/>
      <c r="Q998" s="196"/>
      <c r="R998" s="196"/>
      <c r="S998" s="196"/>
      <c r="T998" s="196"/>
      <c r="U998" s="196"/>
      <c r="V998" s="196"/>
      <c r="W998" s="196"/>
      <c r="X998" s="196"/>
      <c r="Y998" s="196"/>
      <c r="Z998" s="196"/>
    </row>
    <row r="999" spans="1:26" ht="12.75" customHeight="1">
      <c r="A999" s="196"/>
      <c r="B999" s="196"/>
      <c r="C999" s="196"/>
      <c r="D999" s="196"/>
      <c r="E999" s="196"/>
      <c r="F999" s="196"/>
      <c r="G999" s="196"/>
      <c r="H999" s="196"/>
      <c r="I999" s="196"/>
      <c r="J999" s="196"/>
      <c r="K999" s="196"/>
      <c r="L999" s="196"/>
      <c r="M999" s="196"/>
      <c r="N999" s="196"/>
      <c r="O999" s="196"/>
      <c r="P999" s="196"/>
      <c r="Q999" s="196"/>
      <c r="R999" s="196"/>
      <c r="S999" s="196"/>
      <c r="T999" s="196"/>
      <c r="U999" s="196"/>
      <c r="V999" s="196"/>
      <c r="W999" s="196"/>
      <c r="X999" s="196"/>
      <c r="Y999" s="196"/>
      <c r="Z999" s="196"/>
    </row>
    <row r="1000" spans="1:26" ht="12.75" customHeight="1">
      <c r="A1000" s="196"/>
      <c r="B1000" s="196"/>
      <c r="C1000" s="196"/>
      <c r="D1000" s="196"/>
      <c r="E1000" s="196"/>
      <c r="F1000" s="196"/>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F39"/>
  <sheetViews>
    <sheetView tabSelected="1" view="pageBreakPreview" topLeftCell="D1" zoomScale="40" zoomScaleNormal="100" zoomScaleSheetLayoutView="40" workbookViewId="0">
      <selection activeCell="Q10" sqref="Q10:S15"/>
    </sheetView>
  </sheetViews>
  <sheetFormatPr defaultColWidth="14.42578125" defaultRowHeight="15" customHeight="1"/>
  <cols>
    <col min="1" max="1" width="35.28515625" customWidth="1"/>
    <col min="2" max="2" width="40" customWidth="1"/>
    <col min="3" max="3" width="28.7109375" customWidth="1"/>
    <col min="4" max="4" width="20.42578125" customWidth="1"/>
    <col min="5" max="5" width="25.85546875" customWidth="1"/>
    <col min="6" max="7" width="32.42578125" customWidth="1"/>
    <col min="8" max="8" width="11.42578125" customWidth="1"/>
    <col min="9" max="9" width="15.85546875" customWidth="1"/>
    <col min="10" max="11" width="11.42578125" customWidth="1"/>
    <col min="12" max="12" width="19" customWidth="1"/>
    <col min="13" max="13" width="17.85546875" customWidth="1"/>
    <col min="14" max="14" width="16.42578125" customWidth="1"/>
    <col min="15" max="15" width="6.28515625" customWidth="1"/>
    <col min="16" max="16" width="31.85546875" customWidth="1"/>
    <col min="17" max="17" width="22.28515625" customWidth="1"/>
    <col min="18" max="18" width="17.42578125" customWidth="1"/>
    <col min="19" max="19" width="6.28515625" customWidth="1"/>
    <col min="20" max="20" width="16" customWidth="1"/>
    <col min="21" max="21" width="5.85546875" customWidth="1"/>
    <col min="22" max="22" width="43.85546875" customWidth="1"/>
    <col min="23" max="23" width="15.140625" customWidth="1"/>
    <col min="24" max="24" width="6.85546875" customWidth="1"/>
    <col min="25" max="25" width="5" customWidth="1"/>
    <col min="26" max="26" width="5.42578125" customWidth="1"/>
    <col min="27" max="27" width="7.140625" customWidth="1"/>
    <col min="28" max="28" width="6.7109375" customWidth="1"/>
    <col min="29" max="29" width="7.42578125" customWidth="1"/>
    <col min="30" max="30" width="38.28515625" customWidth="1"/>
    <col min="31" max="31" width="8.7109375" customWidth="1"/>
    <col min="32" max="32" width="10.42578125" customWidth="1"/>
    <col min="33" max="33" width="9.28515625" customWidth="1"/>
    <col min="34" max="34" width="9.140625" customWidth="1"/>
    <col min="35" max="35" width="9.85546875" customWidth="1"/>
    <col min="36" max="36" width="7.28515625" customWidth="1"/>
    <col min="37" max="37" width="23" customWidth="1"/>
    <col min="38" max="38" width="35.7109375" customWidth="1"/>
    <col min="39" max="39" width="18.85546875" customWidth="1"/>
    <col min="40" max="40" width="24.5703125" style="405" customWidth="1"/>
    <col min="41" max="41" width="14.85546875" hidden="1" customWidth="1"/>
    <col min="42" max="58" width="11.42578125" customWidth="1"/>
  </cols>
  <sheetData>
    <row r="1" spans="1:58" ht="15" customHeight="1">
      <c r="A1" s="237"/>
      <c r="B1" s="206"/>
      <c r="C1" s="206"/>
      <c r="D1" s="206"/>
      <c r="E1" s="206"/>
      <c r="F1" s="206"/>
      <c r="G1" s="206"/>
      <c r="H1" s="206"/>
      <c r="I1" s="206"/>
      <c r="J1" s="238" t="s">
        <v>61</v>
      </c>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40"/>
      <c r="AM1" s="406" t="s">
        <v>62</v>
      </c>
      <c r="AN1" s="407"/>
      <c r="AO1" s="408"/>
      <c r="AP1" s="18"/>
      <c r="AQ1" s="18"/>
      <c r="AR1" s="18"/>
      <c r="AS1" s="18"/>
      <c r="AT1" s="18"/>
      <c r="AU1" s="18"/>
      <c r="AV1" s="18"/>
      <c r="AW1" s="18"/>
      <c r="AX1" s="18"/>
      <c r="AY1" s="18"/>
      <c r="AZ1" s="18"/>
      <c r="BA1" s="18"/>
      <c r="BB1" s="18"/>
      <c r="BC1" s="18"/>
      <c r="BD1" s="18"/>
      <c r="BE1" s="18"/>
      <c r="BF1" s="18"/>
    </row>
    <row r="2" spans="1:58" ht="15" customHeight="1">
      <c r="A2" s="206"/>
      <c r="B2" s="206"/>
      <c r="C2" s="206"/>
      <c r="D2" s="206"/>
      <c r="E2" s="206"/>
      <c r="F2" s="206"/>
      <c r="G2" s="206"/>
      <c r="H2" s="206"/>
      <c r="I2" s="206"/>
      <c r="J2" s="241"/>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42"/>
      <c r="AM2" s="409"/>
      <c r="AN2" s="410"/>
      <c r="AO2" s="411"/>
      <c r="AP2" s="18"/>
      <c r="AQ2" s="18"/>
      <c r="AR2" s="18"/>
      <c r="AS2" s="18"/>
      <c r="AT2" s="18"/>
      <c r="AU2" s="18"/>
      <c r="AV2" s="18"/>
      <c r="AW2" s="18"/>
      <c r="AX2" s="18"/>
      <c r="AY2" s="18"/>
      <c r="AZ2" s="18"/>
      <c r="BA2" s="18"/>
      <c r="BB2" s="18"/>
      <c r="BC2" s="18"/>
      <c r="BD2" s="18"/>
      <c r="BE2" s="18"/>
      <c r="BF2" s="18"/>
    </row>
    <row r="3" spans="1:58" ht="15" customHeight="1">
      <c r="A3" s="206"/>
      <c r="B3" s="206"/>
      <c r="C3" s="206"/>
      <c r="D3" s="206"/>
      <c r="E3" s="206"/>
      <c r="F3" s="206"/>
      <c r="G3" s="206"/>
      <c r="H3" s="206"/>
      <c r="I3" s="206"/>
      <c r="J3" s="238" t="s">
        <v>63</v>
      </c>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40"/>
      <c r="AM3" s="406" t="s">
        <v>64</v>
      </c>
      <c r="AN3" s="407"/>
      <c r="AO3" s="407"/>
      <c r="AP3" s="18"/>
      <c r="AQ3" s="18"/>
      <c r="AR3" s="18"/>
      <c r="AS3" s="18"/>
      <c r="AT3" s="18"/>
      <c r="AU3" s="18"/>
      <c r="AV3" s="18"/>
      <c r="AW3" s="18"/>
      <c r="AX3" s="18"/>
      <c r="AY3" s="18"/>
      <c r="AZ3" s="18"/>
      <c r="BA3" s="18"/>
      <c r="BB3" s="18"/>
      <c r="BC3" s="18"/>
      <c r="BD3" s="18"/>
      <c r="BE3" s="18"/>
      <c r="BF3" s="18"/>
    </row>
    <row r="4" spans="1:58" ht="16.5" customHeight="1">
      <c r="A4" s="206"/>
      <c r="B4" s="206"/>
      <c r="C4" s="206"/>
      <c r="D4" s="206"/>
      <c r="E4" s="206"/>
      <c r="F4" s="206"/>
      <c r="G4" s="206"/>
      <c r="H4" s="206"/>
      <c r="I4" s="206"/>
      <c r="J4" s="241"/>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42"/>
      <c r="AM4" s="409"/>
      <c r="AN4" s="410"/>
      <c r="AO4" s="410"/>
      <c r="AP4" s="19"/>
      <c r="AQ4" s="19"/>
      <c r="AR4" s="19"/>
      <c r="AS4" s="19"/>
      <c r="AT4" s="19"/>
      <c r="AU4" s="19"/>
      <c r="AV4" s="19"/>
      <c r="AW4" s="19"/>
      <c r="AX4" s="19"/>
      <c r="AY4" s="19"/>
      <c r="AZ4" s="19"/>
      <c r="BA4" s="19"/>
      <c r="BB4" s="19"/>
      <c r="BC4" s="19"/>
      <c r="BD4" s="19"/>
      <c r="BE4" s="19"/>
      <c r="BF4" s="19"/>
    </row>
    <row r="5" spans="1:58" ht="24" customHeight="1">
      <c r="A5" s="206"/>
      <c r="B5" s="206"/>
      <c r="C5" s="206"/>
      <c r="D5" s="206"/>
      <c r="E5" s="206"/>
      <c r="F5" s="206"/>
      <c r="G5" s="206"/>
      <c r="H5" s="206"/>
      <c r="I5" s="206"/>
      <c r="J5" s="243" t="s">
        <v>65</v>
      </c>
      <c r="K5" s="244"/>
      <c r="L5" s="244"/>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5"/>
      <c r="AM5" s="246" t="s">
        <v>66</v>
      </c>
      <c r="AN5" s="412"/>
      <c r="AO5" s="412"/>
      <c r="AP5" s="19"/>
      <c r="AQ5" s="19"/>
      <c r="AR5" s="19"/>
      <c r="AS5" s="19"/>
      <c r="AT5" s="19"/>
      <c r="AU5" s="19"/>
      <c r="AV5" s="19"/>
      <c r="AW5" s="19"/>
      <c r="AX5" s="19"/>
      <c r="AY5" s="19"/>
      <c r="AZ5" s="19"/>
      <c r="BA5" s="19"/>
      <c r="BB5" s="19"/>
      <c r="BC5" s="19"/>
      <c r="BD5" s="19"/>
      <c r="BE5" s="19"/>
      <c r="BF5" s="19"/>
    </row>
    <row r="6" spans="1:58" ht="13.5" customHeight="1">
      <c r="A6" s="247"/>
      <c r="B6" s="212"/>
      <c r="C6" s="212"/>
      <c r="D6" s="212"/>
      <c r="E6" s="212"/>
      <c r="F6" s="212"/>
      <c r="G6" s="212"/>
      <c r="H6" s="212"/>
      <c r="I6" s="248"/>
      <c r="J6" s="19"/>
      <c r="K6" s="19"/>
      <c r="L6" s="19"/>
      <c r="M6" s="19"/>
      <c r="N6" s="20"/>
      <c r="O6" s="19"/>
      <c r="P6" s="19"/>
      <c r="Q6" s="19"/>
      <c r="R6" s="19"/>
      <c r="S6" s="19"/>
      <c r="T6" s="19"/>
      <c r="U6" s="21"/>
      <c r="V6" s="19"/>
      <c r="W6" s="19"/>
      <c r="X6" s="19"/>
      <c r="Y6" s="19"/>
      <c r="Z6" s="19"/>
      <c r="AA6" s="19"/>
      <c r="AB6" s="19"/>
      <c r="AC6" s="19"/>
      <c r="AD6" s="19"/>
      <c r="AE6" s="19"/>
      <c r="AF6" s="19"/>
      <c r="AG6" s="19"/>
      <c r="AH6" s="19"/>
      <c r="AI6" s="19"/>
      <c r="AJ6" s="19"/>
      <c r="AK6" s="19"/>
      <c r="AL6" s="19"/>
      <c r="AM6" s="19"/>
      <c r="AN6" s="396"/>
      <c r="AO6" s="19"/>
      <c r="AP6" s="19"/>
      <c r="AQ6" s="19"/>
      <c r="AR6" s="19"/>
      <c r="AS6" s="19"/>
      <c r="AT6" s="19"/>
      <c r="AU6" s="19"/>
      <c r="AV6" s="19"/>
      <c r="AW6" s="19"/>
      <c r="AX6" s="19"/>
      <c r="AY6" s="19"/>
      <c r="AZ6" s="19"/>
      <c r="BA6" s="19"/>
      <c r="BB6" s="19"/>
      <c r="BC6" s="19"/>
      <c r="BD6" s="19"/>
      <c r="BE6" s="19"/>
      <c r="BF6" s="19"/>
    </row>
    <row r="7" spans="1:58" ht="30" customHeight="1">
      <c r="A7" s="249" t="s">
        <v>67</v>
      </c>
      <c r="B7" s="244"/>
      <c r="C7" s="244"/>
      <c r="D7" s="245"/>
      <c r="E7" s="249" t="s">
        <v>68</v>
      </c>
      <c r="F7" s="244"/>
      <c r="G7" s="245"/>
      <c r="H7" s="22"/>
      <c r="I7" s="23" t="s">
        <v>69</v>
      </c>
      <c r="J7" s="250"/>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19"/>
      <c r="AQ7" s="19"/>
      <c r="AR7" s="19"/>
      <c r="AS7" s="19"/>
      <c r="AT7" s="19"/>
      <c r="AU7" s="19"/>
      <c r="AV7" s="19"/>
      <c r="AW7" s="19"/>
      <c r="AX7" s="19"/>
      <c r="AY7" s="19"/>
      <c r="AZ7" s="19"/>
      <c r="BA7" s="19"/>
      <c r="BB7" s="19"/>
      <c r="BC7" s="19"/>
      <c r="BD7" s="19"/>
      <c r="BE7" s="19"/>
      <c r="BF7" s="19"/>
    </row>
    <row r="8" spans="1:58" ht="15" customHeight="1">
      <c r="A8" s="24"/>
      <c r="B8" s="24"/>
      <c r="C8" s="25"/>
      <c r="D8" s="26"/>
      <c r="E8" s="26"/>
      <c r="F8" s="19"/>
      <c r="G8" s="19"/>
      <c r="H8" s="27"/>
      <c r="I8" s="27"/>
      <c r="J8" s="27"/>
      <c r="K8" s="27"/>
      <c r="L8" s="20"/>
      <c r="M8" s="19"/>
      <c r="N8" s="19"/>
      <c r="O8" s="28"/>
      <c r="P8" s="19"/>
      <c r="Q8" s="19"/>
      <c r="R8" s="19"/>
      <c r="S8" s="29"/>
      <c r="T8" s="19"/>
      <c r="U8" s="21"/>
      <c r="V8" s="19"/>
      <c r="W8" s="19"/>
      <c r="X8" s="19"/>
      <c r="Y8" s="19"/>
      <c r="Z8" s="19"/>
      <c r="AA8" s="19"/>
      <c r="AB8" s="19"/>
      <c r="AC8" s="19"/>
      <c r="AD8" s="19"/>
      <c r="AE8" s="19"/>
      <c r="AF8" s="19"/>
      <c r="AG8" s="19"/>
      <c r="AH8" s="30"/>
      <c r="AI8" s="19"/>
      <c r="AJ8" s="19"/>
      <c r="AK8" s="19"/>
      <c r="AL8" s="19"/>
      <c r="AM8" s="19"/>
      <c r="AN8" s="396"/>
      <c r="AO8" s="19"/>
      <c r="AP8" s="19"/>
      <c r="AQ8" s="19"/>
      <c r="AR8" s="19"/>
      <c r="AS8" s="19"/>
      <c r="AT8" s="19"/>
      <c r="AU8" s="19"/>
      <c r="AV8" s="19"/>
      <c r="AW8" s="19"/>
      <c r="AX8" s="19"/>
      <c r="AY8" s="19"/>
      <c r="AZ8" s="19"/>
      <c r="BA8" s="19"/>
      <c r="BB8" s="19"/>
      <c r="BC8" s="19"/>
      <c r="BD8" s="19"/>
      <c r="BE8" s="19"/>
      <c r="BF8" s="19"/>
    </row>
    <row r="9" spans="1:58" ht="15" customHeight="1">
      <c r="A9" s="24"/>
      <c r="B9" s="24"/>
      <c r="C9" s="417" t="s">
        <v>70</v>
      </c>
      <c r="D9" s="418"/>
      <c r="E9" s="418"/>
      <c r="F9" s="418"/>
      <c r="G9" s="418"/>
      <c r="H9" s="418"/>
      <c r="I9" s="418"/>
      <c r="J9" s="418"/>
      <c r="K9" s="418"/>
      <c r="L9" s="418"/>
      <c r="M9" s="418"/>
      <c r="N9" s="418"/>
      <c r="O9" s="418"/>
      <c r="P9" s="418"/>
      <c r="Q9" s="413"/>
      <c r="R9" s="414"/>
      <c r="S9" s="415"/>
      <c r="T9" s="417" t="s">
        <v>71</v>
      </c>
      <c r="U9" s="418"/>
      <c r="V9" s="418"/>
      <c r="W9" s="418"/>
      <c r="X9" s="418"/>
      <c r="Y9" s="418"/>
      <c r="Z9" s="418"/>
      <c r="AA9" s="418"/>
      <c r="AB9" s="418"/>
      <c r="AC9" s="418"/>
      <c r="AD9" s="418"/>
      <c r="AE9" s="418"/>
      <c r="AF9" s="418"/>
      <c r="AG9" s="418"/>
      <c r="AH9" s="418"/>
      <c r="AI9" s="418"/>
      <c r="AJ9" s="418"/>
      <c r="AK9" s="418"/>
      <c r="AL9" s="416"/>
      <c r="AM9" s="32"/>
      <c r="AN9" s="32"/>
      <c r="AO9" s="32"/>
      <c r="AP9" s="32"/>
      <c r="AQ9" s="32"/>
      <c r="AR9" s="32"/>
      <c r="AS9" s="32"/>
      <c r="AT9" s="32"/>
      <c r="AU9" s="32"/>
      <c r="AV9" s="32"/>
      <c r="AW9" s="32"/>
      <c r="AX9" s="32"/>
      <c r="AY9" s="32"/>
      <c r="AZ9" s="32"/>
      <c r="BA9" s="32"/>
      <c r="BB9" s="32"/>
      <c r="BC9" s="32"/>
      <c r="BD9" s="19"/>
      <c r="BE9" s="19"/>
      <c r="BF9" s="19"/>
    </row>
    <row r="10" spans="1:58" ht="179.25" customHeight="1">
      <c r="A10" s="24"/>
      <c r="B10" s="24"/>
      <c r="C10" s="419" t="s">
        <v>72</v>
      </c>
      <c r="D10" s="418"/>
      <c r="E10" s="420" t="s">
        <v>393</v>
      </c>
      <c r="F10" s="418"/>
      <c r="G10" s="418"/>
      <c r="H10" s="418"/>
      <c r="I10" s="418"/>
      <c r="J10" s="418"/>
      <c r="K10" s="418"/>
      <c r="L10" s="418"/>
      <c r="M10" s="418"/>
      <c r="N10" s="418"/>
      <c r="O10" s="418"/>
      <c r="P10" s="418"/>
      <c r="Q10" s="423"/>
      <c r="R10" s="422"/>
      <c r="S10" s="424"/>
      <c r="T10" s="419" t="s">
        <v>73</v>
      </c>
      <c r="U10" s="418"/>
      <c r="V10" s="418"/>
      <c r="W10" s="418"/>
      <c r="X10" s="418"/>
      <c r="Y10" s="420" t="s">
        <v>394</v>
      </c>
      <c r="Z10" s="418"/>
      <c r="AA10" s="418"/>
      <c r="AB10" s="418"/>
      <c r="AC10" s="418"/>
      <c r="AD10" s="418"/>
      <c r="AE10" s="418"/>
      <c r="AF10" s="418"/>
      <c r="AG10" s="418"/>
      <c r="AH10" s="418"/>
      <c r="AI10" s="418"/>
      <c r="AJ10" s="418"/>
      <c r="AK10" s="418"/>
      <c r="AL10" s="395"/>
      <c r="AM10" s="395"/>
      <c r="AN10" s="395"/>
      <c r="AO10" s="395"/>
      <c r="AP10" s="33"/>
      <c r="AQ10" s="33"/>
      <c r="AR10" s="33"/>
      <c r="AS10" s="33"/>
      <c r="AT10" s="33"/>
      <c r="AU10" s="33"/>
      <c r="AV10" s="33"/>
      <c r="AW10" s="33"/>
      <c r="AX10" s="33"/>
      <c r="AY10" s="33"/>
      <c r="AZ10" s="33"/>
      <c r="BA10" s="33"/>
      <c r="BB10" s="33"/>
      <c r="BC10" s="34"/>
      <c r="BD10" s="19"/>
      <c r="BE10" s="19"/>
      <c r="BF10" s="19"/>
    </row>
    <row r="11" spans="1:58" ht="74.25" customHeight="1">
      <c r="A11" s="24"/>
      <c r="B11" s="24"/>
      <c r="C11" s="419" t="s">
        <v>74</v>
      </c>
      <c r="D11" s="418"/>
      <c r="E11" s="420" t="s">
        <v>75</v>
      </c>
      <c r="F11" s="418"/>
      <c r="G11" s="418"/>
      <c r="H11" s="418"/>
      <c r="I11" s="418"/>
      <c r="J11" s="418"/>
      <c r="K11" s="418"/>
      <c r="L11" s="418"/>
      <c r="M11" s="418"/>
      <c r="N11" s="418"/>
      <c r="O11" s="418"/>
      <c r="P11" s="418"/>
      <c r="Q11" s="423"/>
      <c r="R11" s="422"/>
      <c r="S11" s="424"/>
      <c r="T11" s="419" t="s">
        <v>76</v>
      </c>
      <c r="U11" s="418"/>
      <c r="V11" s="418"/>
      <c r="W11" s="418"/>
      <c r="X11" s="418"/>
      <c r="Y11" s="420" t="s">
        <v>77</v>
      </c>
      <c r="Z11" s="418"/>
      <c r="AA11" s="418"/>
      <c r="AB11" s="418"/>
      <c r="AC11" s="418"/>
      <c r="AD11" s="418"/>
      <c r="AE11" s="418"/>
      <c r="AF11" s="418"/>
      <c r="AG11" s="418"/>
      <c r="AH11" s="418"/>
      <c r="AI11" s="418"/>
      <c r="AJ11" s="418"/>
      <c r="AK11" s="418"/>
      <c r="AL11" s="395"/>
      <c r="AM11" s="395"/>
      <c r="AN11" s="395"/>
      <c r="AO11" s="395"/>
      <c r="AP11" s="251"/>
      <c r="AQ11" s="206"/>
      <c r="AR11" s="206"/>
      <c r="AS11" s="206"/>
      <c r="AT11" s="206"/>
      <c r="AU11" s="206"/>
      <c r="AV11" s="206"/>
      <c r="AW11" s="206"/>
      <c r="AX11" s="206"/>
      <c r="AY11" s="206"/>
      <c r="AZ11" s="206"/>
      <c r="BA11" s="35"/>
      <c r="BB11" s="35"/>
      <c r="BC11" s="34"/>
      <c r="BD11" s="19"/>
      <c r="BE11" s="19"/>
      <c r="BF11" s="19"/>
    </row>
    <row r="12" spans="1:58" ht="78.75" customHeight="1">
      <c r="A12" s="24"/>
      <c r="B12" s="24"/>
      <c r="C12" s="419" t="s">
        <v>78</v>
      </c>
      <c r="D12" s="418"/>
      <c r="E12" s="420" t="s">
        <v>79</v>
      </c>
      <c r="F12" s="418"/>
      <c r="G12" s="418"/>
      <c r="H12" s="418"/>
      <c r="I12" s="418"/>
      <c r="J12" s="418"/>
      <c r="K12" s="418"/>
      <c r="L12" s="418"/>
      <c r="M12" s="418"/>
      <c r="N12" s="418"/>
      <c r="O12" s="418"/>
      <c r="P12" s="418"/>
      <c r="Q12" s="423"/>
      <c r="R12" s="422"/>
      <c r="S12" s="424"/>
      <c r="T12" s="419" t="s">
        <v>80</v>
      </c>
      <c r="U12" s="418"/>
      <c r="V12" s="418"/>
      <c r="W12" s="418"/>
      <c r="X12" s="418"/>
      <c r="Y12" s="420" t="s">
        <v>395</v>
      </c>
      <c r="Z12" s="418"/>
      <c r="AA12" s="418"/>
      <c r="AB12" s="418"/>
      <c r="AC12" s="418"/>
      <c r="AD12" s="418"/>
      <c r="AE12" s="418"/>
      <c r="AF12" s="418"/>
      <c r="AG12" s="418"/>
      <c r="AH12" s="418"/>
      <c r="AI12" s="418"/>
      <c r="AJ12" s="418"/>
      <c r="AK12" s="418"/>
      <c r="AL12" s="395"/>
      <c r="AM12" s="395"/>
      <c r="AN12" s="395"/>
      <c r="AO12" s="395"/>
      <c r="AP12" s="251"/>
      <c r="AQ12" s="206"/>
      <c r="AR12" s="206"/>
      <c r="AS12" s="206"/>
      <c r="AT12" s="206"/>
      <c r="AU12" s="206"/>
      <c r="AV12" s="206"/>
      <c r="AW12" s="206"/>
      <c r="AX12" s="206"/>
      <c r="AY12" s="206"/>
      <c r="AZ12" s="206"/>
      <c r="BA12" s="35"/>
      <c r="BB12" s="35"/>
      <c r="BC12" s="34"/>
      <c r="BD12" s="19"/>
      <c r="BE12" s="19"/>
      <c r="BF12" s="19"/>
    </row>
    <row r="13" spans="1:58" ht="92.25" customHeight="1">
      <c r="A13" s="24"/>
      <c r="B13" s="24"/>
      <c r="C13" s="419" t="s">
        <v>81</v>
      </c>
      <c r="D13" s="418"/>
      <c r="E13" s="420" t="s">
        <v>396</v>
      </c>
      <c r="F13" s="418"/>
      <c r="G13" s="418"/>
      <c r="H13" s="418"/>
      <c r="I13" s="418"/>
      <c r="J13" s="418"/>
      <c r="K13" s="418"/>
      <c r="L13" s="418"/>
      <c r="M13" s="418"/>
      <c r="N13" s="418"/>
      <c r="O13" s="418"/>
      <c r="P13" s="418"/>
      <c r="Q13" s="423"/>
      <c r="R13" s="422"/>
      <c r="S13" s="424"/>
      <c r="T13" s="419" t="s">
        <v>82</v>
      </c>
      <c r="U13" s="418"/>
      <c r="V13" s="418"/>
      <c r="W13" s="418"/>
      <c r="X13" s="418"/>
      <c r="Y13" s="420" t="s">
        <v>83</v>
      </c>
      <c r="Z13" s="418"/>
      <c r="AA13" s="418"/>
      <c r="AB13" s="418"/>
      <c r="AC13" s="418"/>
      <c r="AD13" s="418"/>
      <c r="AE13" s="418"/>
      <c r="AF13" s="418"/>
      <c r="AG13" s="418"/>
      <c r="AH13" s="418"/>
      <c r="AI13" s="418"/>
      <c r="AJ13" s="418"/>
      <c r="AK13" s="418"/>
      <c r="AL13" s="395"/>
      <c r="AM13" s="395"/>
      <c r="AN13" s="395"/>
      <c r="AO13" s="395"/>
      <c r="AP13" s="251"/>
      <c r="AQ13" s="206"/>
      <c r="AR13" s="206"/>
      <c r="AS13" s="206"/>
      <c r="AT13" s="206"/>
      <c r="AU13" s="206"/>
      <c r="AV13" s="206"/>
      <c r="AW13" s="206"/>
      <c r="AX13" s="206"/>
      <c r="AY13" s="206"/>
      <c r="AZ13" s="206"/>
      <c r="BA13" s="35"/>
      <c r="BB13" s="35"/>
      <c r="BC13" s="34"/>
      <c r="BD13" s="19"/>
      <c r="BE13" s="19"/>
      <c r="BF13" s="19"/>
    </row>
    <row r="14" spans="1:58" ht="82.5" customHeight="1">
      <c r="A14" s="36"/>
      <c r="B14" s="36"/>
      <c r="C14" s="419" t="s">
        <v>84</v>
      </c>
      <c r="D14" s="418"/>
      <c r="E14" s="420" t="s">
        <v>85</v>
      </c>
      <c r="F14" s="418"/>
      <c r="G14" s="418"/>
      <c r="H14" s="418"/>
      <c r="I14" s="418"/>
      <c r="J14" s="418"/>
      <c r="K14" s="418"/>
      <c r="L14" s="418"/>
      <c r="M14" s="418"/>
      <c r="N14" s="418"/>
      <c r="O14" s="418"/>
      <c r="P14" s="418"/>
      <c r="Q14" s="423"/>
      <c r="R14" s="422"/>
      <c r="S14" s="424"/>
      <c r="T14" s="419" t="s">
        <v>86</v>
      </c>
      <c r="U14" s="418"/>
      <c r="V14" s="418"/>
      <c r="W14" s="418"/>
      <c r="X14" s="418"/>
      <c r="Y14" s="421" t="s">
        <v>87</v>
      </c>
      <c r="Z14" s="418"/>
      <c r="AA14" s="418"/>
      <c r="AB14" s="418"/>
      <c r="AC14" s="418"/>
      <c r="AD14" s="418"/>
      <c r="AE14" s="418"/>
      <c r="AF14" s="418"/>
      <c r="AG14" s="418"/>
      <c r="AH14" s="418"/>
      <c r="AI14" s="418"/>
      <c r="AJ14" s="418"/>
      <c r="AK14" s="418"/>
      <c r="AL14" s="395"/>
      <c r="AM14" s="395"/>
      <c r="AN14" s="395"/>
      <c r="AO14" s="395"/>
      <c r="AP14" s="251"/>
      <c r="AQ14" s="206"/>
      <c r="AR14" s="206"/>
      <c r="AS14" s="206"/>
      <c r="AT14" s="206"/>
      <c r="AU14" s="206"/>
      <c r="AV14" s="206"/>
      <c r="AW14" s="206"/>
      <c r="AX14" s="206"/>
      <c r="AY14" s="206"/>
      <c r="AZ14" s="206"/>
      <c r="BA14" s="35"/>
      <c r="BB14" s="35"/>
      <c r="BC14" s="34"/>
      <c r="BD14" s="19"/>
      <c r="BE14" s="19"/>
      <c r="BF14" s="19"/>
    </row>
    <row r="15" spans="1:58" ht="68.25" customHeight="1">
      <c r="A15" s="36"/>
      <c r="B15" s="36"/>
      <c r="C15" s="419" t="s">
        <v>88</v>
      </c>
      <c r="D15" s="418"/>
      <c r="E15" s="420" t="s">
        <v>89</v>
      </c>
      <c r="F15" s="418"/>
      <c r="G15" s="418"/>
      <c r="H15" s="418"/>
      <c r="I15" s="418"/>
      <c r="J15" s="418"/>
      <c r="K15" s="418"/>
      <c r="L15" s="418"/>
      <c r="M15" s="418"/>
      <c r="N15" s="418"/>
      <c r="O15" s="418"/>
      <c r="P15" s="418"/>
      <c r="Q15" s="423"/>
      <c r="R15" s="422"/>
      <c r="S15" s="424"/>
      <c r="T15" s="419" t="s">
        <v>90</v>
      </c>
      <c r="U15" s="418"/>
      <c r="V15" s="418"/>
      <c r="W15" s="418"/>
      <c r="X15" s="418"/>
      <c r="Y15" s="421" t="s">
        <v>91</v>
      </c>
      <c r="Z15" s="418"/>
      <c r="AA15" s="418"/>
      <c r="AB15" s="418"/>
      <c r="AC15" s="418"/>
      <c r="AD15" s="418"/>
      <c r="AE15" s="418"/>
      <c r="AF15" s="418"/>
      <c r="AG15" s="418"/>
      <c r="AH15" s="418"/>
      <c r="AI15" s="418"/>
      <c r="AJ15" s="418"/>
      <c r="AK15" s="418"/>
      <c r="AL15" s="395"/>
      <c r="AM15" s="395"/>
      <c r="AN15" s="395"/>
      <c r="AO15" s="395"/>
      <c r="AP15" s="251"/>
      <c r="AQ15" s="206"/>
      <c r="AR15" s="206"/>
      <c r="AS15" s="206"/>
      <c r="AT15" s="206"/>
      <c r="AU15" s="206"/>
      <c r="AV15" s="206"/>
      <c r="AW15" s="206"/>
      <c r="AX15" s="206"/>
      <c r="AY15" s="206"/>
      <c r="AZ15" s="206"/>
      <c r="BA15" s="35"/>
      <c r="BB15" s="35"/>
      <c r="BC15" s="34"/>
      <c r="BD15" s="19"/>
      <c r="BE15" s="19"/>
      <c r="BF15" s="19"/>
    </row>
    <row r="16" spans="1:58" ht="26.25" customHeight="1">
      <c r="A16" s="425"/>
      <c r="B16" s="425"/>
      <c r="C16" s="425"/>
      <c r="D16" s="425"/>
      <c r="E16" s="425"/>
      <c r="F16" s="425"/>
      <c r="G16" s="425"/>
      <c r="H16" s="425"/>
      <c r="I16" s="425"/>
      <c r="J16" s="425"/>
      <c r="K16" s="425"/>
      <c r="L16" s="425"/>
      <c r="M16" s="425"/>
      <c r="N16" s="425"/>
      <c r="O16" s="425"/>
      <c r="P16" s="425"/>
      <c r="Q16" s="425"/>
      <c r="R16" s="425"/>
      <c r="S16" s="425"/>
      <c r="T16" s="425"/>
      <c r="U16" s="40"/>
      <c r="V16" s="39"/>
      <c r="W16" s="39"/>
      <c r="X16" s="39"/>
      <c r="Y16" s="41"/>
      <c r="Z16" s="41"/>
      <c r="AA16" s="41"/>
      <c r="AB16" s="41"/>
      <c r="AC16" s="41"/>
      <c r="AD16" s="41"/>
      <c r="AE16" s="41"/>
      <c r="AF16" s="41"/>
      <c r="AG16" s="41"/>
      <c r="AH16" s="41"/>
      <c r="AI16" s="41"/>
      <c r="AJ16" s="254"/>
      <c r="AK16" s="232"/>
      <c r="AL16" s="232"/>
      <c r="AM16" s="232"/>
      <c r="AN16" s="232"/>
      <c r="AO16" s="232"/>
      <c r="AP16" s="251"/>
      <c r="AQ16" s="206"/>
      <c r="AR16" s="206"/>
      <c r="AS16" s="206"/>
      <c r="AT16" s="206"/>
      <c r="AU16" s="206"/>
      <c r="AV16" s="206"/>
      <c r="AW16" s="206"/>
      <c r="AX16" s="206"/>
      <c r="AY16" s="206"/>
      <c r="AZ16" s="206"/>
      <c r="BA16" s="35"/>
      <c r="BB16" s="35"/>
      <c r="BC16" s="35"/>
      <c r="BD16" s="19"/>
      <c r="BE16" s="19"/>
      <c r="BF16" s="19"/>
    </row>
    <row r="17" spans="1:58" ht="26.25" customHeight="1">
      <c r="A17" s="426"/>
      <c r="B17" s="426"/>
      <c r="C17" s="426"/>
      <c r="D17" s="426"/>
      <c r="E17" s="426"/>
      <c r="F17" s="426"/>
      <c r="G17" s="426"/>
      <c r="H17" s="426"/>
      <c r="I17" s="426"/>
      <c r="J17" s="426"/>
      <c r="K17" s="426"/>
      <c r="L17" s="426"/>
      <c r="M17" s="426"/>
      <c r="N17" s="426"/>
      <c r="O17" s="426"/>
      <c r="P17" s="426"/>
      <c r="Q17" s="426"/>
      <c r="R17" s="426"/>
      <c r="S17" s="426"/>
      <c r="T17" s="426"/>
      <c r="U17" s="42"/>
      <c r="V17" s="43"/>
      <c r="W17" s="43"/>
      <c r="X17" s="30"/>
      <c r="Y17" s="30"/>
      <c r="Z17" s="30"/>
      <c r="AA17" s="30"/>
      <c r="AB17" s="30"/>
      <c r="AC17" s="30"/>
      <c r="AD17" s="19"/>
      <c r="AE17" s="30"/>
      <c r="AF17" s="30"/>
      <c r="AG17" s="30"/>
      <c r="AH17" s="30"/>
      <c r="AI17" s="30"/>
      <c r="AJ17" s="30"/>
      <c r="AK17" s="30"/>
      <c r="AL17" s="30"/>
      <c r="AM17" s="30"/>
      <c r="AN17" s="397"/>
      <c r="AO17" s="30"/>
      <c r="AP17" s="30"/>
      <c r="AQ17" s="30"/>
      <c r="AR17" s="19"/>
      <c r="AS17" s="19"/>
      <c r="AT17" s="19"/>
      <c r="AU17" s="19"/>
      <c r="AV17" s="19"/>
      <c r="AW17" s="19"/>
      <c r="AX17" s="19"/>
      <c r="AY17" s="19"/>
      <c r="AZ17" s="19"/>
      <c r="BA17" s="19"/>
      <c r="BB17" s="19"/>
      <c r="BC17" s="19"/>
      <c r="BD17" s="19"/>
      <c r="BE17" s="19"/>
      <c r="BF17" s="19"/>
    </row>
    <row r="18" spans="1:58" ht="23.25">
      <c r="A18" s="256" t="s">
        <v>92</v>
      </c>
      <c r="B18" s="244"/>
      <c r="C18" s="244"/>
      <c r="D18" s="244"/>
      <c r="E18" s="244"/>
      <c r="F18" s="244"/>
      <c r="G18" s="244"/>
      <c r="H18" s="244"/>
      <c r="I18" s="244"/>
      <c r="J18" s="244"/>
      <c r="K18" s="244"/>
      <c r="L18" s="244"/>
      <c r="M18" s="244"/>
      <c r="N18" s="244"/>
      <c r="O18" s="244"/>
      <c r="P18" s="244"/>
      <c r="Q18" s="244"/>
      <c r="R18" s="244"/>
      <c r="S18" s="244"/>
      <c r="T18" s="245"/>
      <c r="U18" s="44"/>
      <c r="V18" s="45"/>
      <c r="W18" s="45"/>
      <c r="X18" s="46"/>
      <c r="Y18" s="46"/>
      <c r="Z18" s="46"/>
      <c r="AA18" s="46"/>
      <c r="AB18" s="46"/>
      <c r="AC18" s="46"/>
      <c r="AD18" s="47"/>
      <c r="AE18" s="46"/>
      <c r="AF18" s="46"/>
      <c r="AG18" s="46"/>
      <c r="AH18" s="46"/>
      <c r="AI18" s="46"/>
      <c r="AJ18" s="46"/>
      <c r="AK18" s="46"/>
      <c r="AL18" s="46"/>
      <c r="AM18" s="46"/>
      <c r="AN18" s="398"/>
      <c r="AO18" s="46"/>
      <c r="AP18" s="46"/>
      <c r="AQ18" s="46"/>
      <c r="AR18" s="47"/>
      <c r="AS18" s="47"/>
      <c r="AT18" s="47"/>
      <c r="AU18" s="47"/>
      <c r="AV18" s="47"/>
      <c r="AW18" s="47"/>
      <c r="AX18" s="47"/>
      <c r="AY18" s="47"/>
      <c r="AZ18" s="47"/>
      <c r="BA18" s="47"/>
      <c r="BB18" s="47"/>
      <c r="BC18" s="47"/>
      <c r="BD18" s="47"/>
      <c r="BE18" s="47"/>
      <c r="BF18" s="47"/>
    </row>
    <row r="19" spans="1:58" ht="23.25">
      <c r="A19" s="252" t="s">
        <v>93</v>
      </c>
      <c r="B19" s="244"/>
      <c r="C19" s="245"/>
      <c r="D19" s="259" t="s">
        <v>94</v>
      </c>
      <c r="E19" s="244"/>
      <c r="F19" s="244"/>
      <c r="G19" s="244"/>
      <c r="H19" s="244"/>
      <c r="I19" s="244"/>
      <c r="J19" s="244"/>
      <c r="K19" s="244"/>
      <c r="L19" s="244"/>
      <c r="M19" s="244"/>
      <c r="N19" s="244"/>
      <c r="O19" s="244"/>
      <c r="P19" s="244"/>
      <c r="Q19" s="244"/>
      <c r="R19" s="244"/>
      <c r="S19" s="244"/>
      <c r="T19" s="245"/>
      <c r="U19" s="260"/>
      <c r="V19" s="232"/>
      <c r="W19" s="255"/>
      <c r="X19" s="47"/>
      <c r="Y19" s="47"/>
      <c r="Z19" s="47"/>
      <c r="AA19" s="47"/>
      <c r="AB19" s="47"/>
      <c r="AC19" s="47"/>
      <c r="AD19" s="47"/>
      <c r="AE19" s="47"/>
      <c r="AF19" s="47"/>
      <c r="AG19" s="47"/>
      <c r="AH19" s="46"/>
      <c r="AI19" s="47"/>
      <c r="AJ19" s="47"/>
      <c r="AK19" s="47"/>
      <c r="AL19" s="47"/>
      <c r="AM19" s="47"/>
      <c r="AN19" s="399"/>
      <c r="AO19" s="47"/>
      <c r="AP19" s="47"/>
      <c r="AQ19" s="47"/>
      <c r="AR19" s="47"/>
      <c r="AS19" s="47"/>
      <c r="AT19" s="47"/>
      <c r="AU19" s="47"/>
      <c r="AV19" s="47"/>
      <c r="AW19" s="47"/>
      <c r="AX19" s="47"/>
      <c r="AY19" s="47"/>
      <c r="AZ19" s="47"/>
      <c r="BA19" s="47"/>
      <c r="BB19" s="47"/>
      <c r="BC19" s="47"/>
      <c r="BD19" s="47"/>
      <c r="BE19" s="47"/>
      <c r="BF19" s="47"/>
    </row>
    <row r="20" spans="1:58" ht="23.25">
      <c r="A20" s="253" t="s">
        <v>95</v>
      </c>
      <c r="B20" s="244"/>
      <c r="C20" s="245"/>
      <c r="D20" s="261" t="s">
        <v>96</v>
      </c>
      <c r="E20" s="244"/>
      <c r="F20" s="244"/>
      <c r="G20" s="244"/>
      <c r="H20" s="244"/>
      <c r="I20" s="244"/>
      <c r="J20" s="244"/>
      <c r="K20" s="244"/>
      <c r="L20" s="244"/>
      <c r="M20" s="244"/>
      <c r="N20" s="244"/>
      <c r="O20" s="244"/>
      <c r="P20" s="244"/>
      <c r="Q20" s="244"/>
      <c r="R20" s="244"/>
      <c r="S20" s="244"/>
      <c r="T20" s="245"/>
      <c r="U20" s="48"/>
      <c r="V20" s="47"/>
      <c r="W20" s="47"/>
      <c r="X20" s="47"/>
      <c r="Y20" s="47"/>
      <c r="Z20" s="47"/>
      <c r="AA20" s="47"/>
      <c r="AB20" s="47"/>
      <c r="AC20" s="47"/>
      <c r="AD20" s="47"/>
      <c r="AE20" s="47"/>
      <c r="AF20" s="47"/>
      <c r="AG20" s="47"/>
      <c r="AH20" s="46"/>
      <c r="AI20" s="47"/>
      <c r="AJ20" s="47"/>
      <c r="AK20" s="47"/>
      <c r="AL20" s="47"/>
      <c r="AM20" s="47"/>
      <c r="AN20" s="399"/>
      <c r="AO20" s="47"/>
      <c r="AP20" s="47"/>
      <c r="AQ20" s="47"/>
      <c r="AR20" s="47"/>
      <c r="AS20" s="47"/>
      <c r="AT20" s="47"/>
      <c r="AU20" s="47"/>
      <c r="AV20" s="47"/>
      <c r="AW20" s="47"/>
      <c r="AX20" s="47"/>
      <c r="AY20" s="47"/>
      <c r="AZ20" s="47"/>
      <c r="BA20" s="47"/>
      <c r="BB20" s="47"/>
      <c r="BC20" s="47"/>
      <c r="BD20" s="47"/>
      <c r="BE20" s="47"/>
      <c r="BF20" s="47"/>
    </row>
    <row r="21" spans="1:58" ht="36" customHeight="1">
      <c r="A21" s="252" t="s">
        <v>97</v>
      </c>
      <c r="B21" s="244"/>
      <c r="C21" s="245"/>
      <c r="D21" s="262" t="s">
        <v>98</v>
      </c>
      <c r="E21" s="244"/>
      <c r="F21" s="244"/>
      <c r="G21" s="244"/>
      <c r="H21" s="244"/>
      <c r="I21" s="244"/>
      <c r="J21" s="244"/>
      <c r="K21" s="244"/>
      <c r="L21" s="244"/>
      <c r="M21" s="244"/>
      <c r="N21" s="244"/>
      <c r="O21" s="244"/>
      <c r="P21" s="244"/>
      <c r="Q21" s="244"/>
      <c r="R21" s="244"/>
      <c r="S21" s="244"/>
      <c r="T21" s="245"/>
      <c r="U21" s="48"/>
      <c r="V21" s="47"/>
      <c r="W21" s="47"/>
      <c r="X21" s="47"/>
      <c r="Y21" s="47"/>
      <c r="Z21" s="47"/>
      <c r="AA21" s="47"/>
      <c r="AB21" s="47"/>
      <c r="AC21" s="47"/>
      <c r="AD21" s="47"/>
      <c r="AE21" s="47"/>
      <c r="AF21" s="47"/>
      <c r="AG21" s="47"/>
      <c r="AH21" s="46"/>
      <c r="AI21" s="47"/>
      <c r="AJ21" s="47"/>
      <c r="AK21" s="47"/>
      <c r="AL21" s="47"/>
      <c r="AM21" s="47"/>
      <c r="AN21" s="399"/>
      <c r="AO21" s="47"/>
      <c r="AP21" s="47"/>
      <c r="AQ21" s="47"/>
      <c r="AR21" s="47"/>
      <c r="AS21" s="47"/>
      <c r="AT21" s="47"/>
      <c r="AU21" s="47"/>
      <c r="AV21" s="47"/>
      <c r="AW21" s="47"/>
      <c r="AX21" s="47"/>
      <c r="AY21" s="47"/>
      <c r="AZ21" s="47"/>
      <c r="BA21" s="47"/>
      <c r="BB21" s="47"/>
      <c r="BC21" s="47"/>
      <c r="BD21" s="47"/>
      <c r="BE21" s="47"/>
      <c r="BF21" s="47"/>
    </row>
    <row r="22" spans="1:58" ht="54" customHeight="1">
      <c r="A22" s="252" t="s">
        <v>99</v>
      </c>
      <c r="B22" s="244"/>
      <c r="C22" s="245"/>
      <c r="D22" s="262" t="s">
        <v>100</v>
      </c>
      <c r="E22" s="244"/>
      <c r="F22" s="244"/>
      <c r="G22" s="244"/>
      <c r="H22" s="244"/>
      <c r="I22" s="244"/>
      <c r="J22" s="244"/>
      <c r="K22" s="244"/>
      <c r="L22" s="244"/>
      <c r="M22" s="244"/>
      <c r="N22" s="244"/>
      <c r="O22" s="244"/>
      <c r="P22" s="244"/>
      <c r="Q22" s="244"/>
      <c r="R22" s="244"/>
      <c r="S22" s="244"/>
      <c r="T22" s="245"/>
      <c r="U22" s="48"/>
      <c r="V22" s="47"/>
      <c r="W22" s="47"/>
      <c r="X22" s="47"/>
      <c r="Y22" s="47"/>
      <c r="Z22" s="47"/>
      <c r="AA22" s="47"/>
      <c r="AB22" s="47"/>
      <c r="AC22" s="47"/>
      <c r="AD22" s="47"/>
      <c r="AE22" s="47"/>
      <c r="AF22" s="47"/>
      <c r="AG22" s="47"/>
      <c r="AH22" s="46"/>
      <c r="AI22" s="47"/>
      <c r="AJ22" s="47"/>
      <c r="AK22" s="47"/>
      <c r="AL22" s="47"/>
      <c r="AM22" s="47"/>
      <c r="AN22" s="399"/>
      <c r="AO22" s="47"/>
      <c r="AP22" s="47"/>
      <c r="AQ22" s="47"/>
      <c r="AR22" s="47"/>
      <c r="AS22" s="47"/>
      <c r="AT22" s="47"/>
      <c r="AU22" s="47"/>
      <c r="AV22" s="47"/>
      <c r="AW22" s="47"/>
      <c r="AX22" s="47"/>
      <c r="AY22" s="47"/>
      <c r="AZ22" s="47"/>
      <c r="BA22" s="47"/>
      <c r="BB22" s="47"/>
      <c r="BC22" s="47"/>
      <c r="BD22" s="47"/>
      <c r="BE22" s="47"/>
      <c r="BF22" s="47"/>
    </row>
    <row r="23" spans="1:58" ht="69" customHeight="1">
      <c r="A23" s="252" t="s">
        <v>101</v>
      </c>
      <c r="B23" s="244"/>
      <c r="C23" s="245"/>
      <c r="D23" s="262" t="s">
        <v>102</v>
      </c>
      <c r="E23" s="244"/>
      <c r="F23" s="244"/>
      <c r="G23" s="244"/>
      <c r="H23" s="244"/>
      <c r="I23" s="244"/>
      <c r="J23" s="244"/>
      <c r="K23" s="244"/>
      <c r="L23" s="244"/>
      <c r="M23" s="244"/>
      <c r="N23" s="244"/>
      <c r="O23" s="244"/>
      <c r="P23" s="244"/>
      <c r="Q23" s="244"/>
      <c r="R23" s="244"/>
      <c r="S23" s="244"/>
      <c r="T23" s="245"/>
      <c r="U23" s="48"/>
      <c r="V23" s="47"/>
      <c r="W23" s="47"/>
      <c r="X23" s="47"/>
      <c r="Y23" s="47"/>
      <c r="Z23" s="47"/>
      <c r="AA23" s="47"/>
      <c r="AB23" s="47"/>
      <c r="AC23" s="47"/>
      <c r="AD23" s="47"/>
      <c r="AE23" s="47"/>
      <c r="AF23" s="47"/>
      <c r="AG23" s="47"/>
      <c r="AH23" s="46"/>
      <c r="AI23" s="47"/>
      <c r="AJ23" s="47"/>
      <c r="AK23" s="47"/>
      <c r="AL23" s="47"/>
      <c r="AM23" s="47"/>
      <c r="AN23" s="399"/>
      <c r="AO23" s="47"/>
      <c r="AP23" s="47"/>
      <c r="AQ23" s="47"/>
      <c r="AR23" s="47"/>
      <c r="AS23" s="47"/>
      <c r="AT23" s="47"/>
      <c r="AU23" s="47"/>
      <c r="AV23" s="47"/>
      <c r="AW23" s="47"/>
      <c r="AX23" s="47"/>
      <c r="AY23" s="47"/>
      <c r="AZ23" s="47"/>
      <c r="BA23" s="47"/>
      <c r="BB23" s="47"/>
      <c r="BC23" s="47"/>
      <c r="BD23" s="47"/>
      <c r="BE23" s="47"/>
      <c r="BF23" s="47"/>
    </row>
    <row r="24" spans="1:58" ht="26.25">
      <c r="A24" s="49"/>
      <c r="B24" s="49"/>
      <c r="H24" s="37"/>
      <c r="I24" s="37"/>
      <c r="J24" s="37"/>
      <c r="K24" s="37"/>
      <c r="O24" s="38"/>
      <c r="S24" s="31"/>
      <c r="U24" s="21"/>
      <c r="V24" s="19"/>
      <c r="W24" s="19"/>
      <c r="X24" s="19"/>
      <c r="Y24" s="19"/>
      <c r="Z24" s="19"/>
      <c r="AA24" s="19"/>
      <c r="AB24" s="19"/>
      <c r="AC24" s="19"/>
      <c r="AD24" s="19"/>
      <c r="AE24" s="19"/>
      <c r="AF24" s="19"/>
      <c r="AG24" s="19"/>
      <c r="AH24" s="30"/>
      <c r="AI24" s="19"/>
      <c r="AJ24" s="19"/>
      <c r="AK24" s="19"/>
      <c r="AL24" s="19"/>
      <c r="AM24" s="19"/>
      <c r="AN24" s="396"/>
      <c r="AO24" s="19"/>
      <c r="AP24" s="19"/>
      <c r="AQ24" s="19"/>
      <c r="AR24" s="19"/>
      <c r="AS24" s="19"/>
      <c r="AT24" s="19"/>
      <c r="AU24" s="19"/>
      <c r="AV24" s="19"/>
      <c r="AW24" s="19"/>
      <c r="AX24" s="19"/>
      <c r="AY24" s="19"/>
      <c r="AZ24" s="19"/>
      <c r="BA24" s="19"/>
      <c r="BB24" s="19"/>
      <c r="BC24" s="19"/>
      <c r="BD24" s="19"/>
      <c r="BE24" s="19"/>
      <c r="BF24" s="19"/>
    </row>
    <row r="25" spans="1:58">
      <c r="A25" s="257" t="s">
        <v>103</v>
      </c>
      <c r="B25" s="244"/>
      <c r="C25" s="244"/>
      <c r="D25" s="244"/>
      <c r="E25" s="244"/>
      <c r="F25" s="244"/>
      <c r="G25" s="244"/>
      <c r="H25" s="244"/>
      <c r="I25" s="244"/>
      <c r="J25" s="244"/>
      <c r="K25" s="244"/>
      <c r="L25" s="244"/>
      <c r="M25" s="245"/>
      <c r="N25" s="257" t="s">
        <v>104</v>
      </c>
      <c r="O25" s="244"/>
      <c r="P25" s="244"/>
      <c r="Q25" s="244"/>
      <c r="R25" s="244"/>
      <c r="S25" s="244"/>
      <c r="T25" s="245"/>
      <c r="U25" s="257" t="s">
        <v>105</v>
      </c>
      <c r="V25" s="244"/>
      <c r="W25" s="244"/>
      <c r="X25" s="244"/>
      <c r="Y25" s="244"/>
      <c r="Z25" s="244"/>
      <c r="AA25" s="244"/>
      <c r="AB25" s="244"/>
      <c r="AC25" s="245"/>
      <c r="AD25" s="258" t="s">
        <v>106</v>
      </c>
      <c r="AE25" s="244"/>
      <c r="AF25" s="244"/>
      <c r="AG25" s="244"/>
      <c r="AH25" s="244"/>
      <c r="AI25" s="244"/>
      <c r="AJ25" s="245"/>
      <c r="AK25" s="50"/>
      <c r="AL25" s="257" t="s">
        <v>107</v>
      </c>
      <c r="AM25" s="244"/>
      <c r="AN25" s="244"/>
      <c r="AO25" s="244"/>
      <c r="AP25" s="51"/>
      <c r="AQ25" s="51"/>
      <c r="AR25" s="51"/>
      <c r="AS25" s="51"/>
      <c r="AT25" s="51"/>
      <c r="AU25" s="51"/>
      <c r="AV25" s="51"/>
      <c r="AW25" s="51"/>
      <c r="AX25" s="51"/>
      <c r="AY25" s="51"/>
      <c r="AZ25" s="51"/>
      <c r="BA25" s="51"/>
      <c r="BB25" s="51"/>
      <c r="BC25" s="51"/>
      <c r="BD25" s="51"/>
      <c r="BE25" s="51"/>
      <c r="BF25" s="51"/>
    </row>
    <row r="26" spans="1:58" ht="15" customHeight="1">
      <c r="A26" s="269" t="s">
        <v>108</v>
      </c>
      <c r="B26" s="264" t="s">
        <v>109</v>
      </c>
      <c r="C26" s="270" t="s">
        <v>15</v>
      </c>
      <c r="D26" s="264" t="s">
        <v>17</v>
      </c>
      <c r="E26" s="264" t="s">
        <v>19</v>
      </c>
      <c r="F26" s="270" t="s">
        <v>110</v>
      </c>
      <c r="G26" s="270" t="s">
        <v>21</v>
      </c>
      <c r="H26" s="263" t="s">
        <v>111</v>
      </c>
      <c r="I26" s="244"/>
      <c r="J26" s="244"/>
      <c r="K26" s="245"/>
      <c r="L26" s="264" t="s">
        <v>23</v>
      </c>
      <c r="M26" s="264" t="s">
        <v>112</v>
      </c>
      <c r="N26" s="264" t="s">
        <v>113</v>
      </c>
      <c r="O26" s="266" t="s">
        <v>114</v>
      </c>
      <c r="P26" s="264" t="s">
        <v>115</v>
      </c>
      <c r="Q26" s="264" t="s">
        <v>116</v>
      </c>
      <c r="R26" s="264" t="s">
        <v>117</v>
      </c>
      <c r="S26" s="266" t="s">
        <v>114</v>
      </c>
      <c r="T26" s="264" t="s">
        <v>29</v>
      </c>
      <c r="U26" s="267" t="s">
        <v>118</v>
      </c>
      <c r="V26" s="264" t="s">
        <v>119</v>
      </c>
      <c r="W26" s="264" t="s">
        <v>33</v>
      </c>
      <c r="X26" s="268" t="s">
        <v>120</v>
      </c>
      <c r="Y26" s="244"/>
      <c r="Z26" s="244"/>
      <c r="AA26" s="244"/>
      <c r="AB26" s="244"/>
      <c r="AC26" s="245"/>
      <c r="AD26" s="267" t="s">
        <v>121</v>
      </c>
      <c r="AE26" s="267" t="s">
        <v>122</v>
      </c>
      <c r="AF26" s="267" t="s">
        <v>114</v>
      </c>
      <c r="AG26" s="267" t="s">
        <v>123</v>
      </c>
      <c r="AH26" s="267" t="s">
        <v>114</v>
      </c>
      <c r="AI26" s="267" t="s">
        <v>124</v>
      </c>
      <c r="AJ26" s="267" t="s">
        <v>50</v>
      </c>
      <c r="AK26" s="264" t="s">
        <v>125</v>
      </c>
      <c r="AL26" s="264" t="s">
        <v>107</v>
      </c>
      <c r="AM26" s="264" t="s">
        <v>126</v>
      </c>
      <c r="AN26" s="264" t="s">
        <v>127</v>
      </c>
      <c r="AO26" s="264" t="s">
        <v>128</v>
      </c>
      <c r="AP26" s="52"/>
      <c r="AQ26" s="52"/>
      <c r="AR26" s="52"/>
      <c r="AS26" s="52"/>
      <c r="AT26" s="52"/>
      <c r="AU26" s="52"/>
      <c r="AV26" s="52"/>
      <c r="AW26" s="52"/>
      <c r="AX26" s="52"/>
      <c r="AY26" s="52"/>
      <c r="AZ26" s="52"/>
      <c r="BA26" s="52"/>
      <c r="BB26" s="52"/>
      <c r="BC26" s="52"/>
      <c r="BD26" s="52"/>
      <c r="BE26" s="52"/>
      <c r="BF26" s="52"/>
    </row>
    <row r="27" spans="1:58" ht="95.25" customHeight="1">
      <c r="A27" s="265"/>
      <c r="B27" s="265"/>
      <c r="C27" s="265"/>
      <c r="D27" s="265"/>
      <c r="E27" s="265"/>
      <c r="F27" s="265"/>
      <c r="G27" s="265"/>
      <c r="H27" s="53" t="s">
        <v>129</v>
      </c>
      <c r="I27" s="53" t="s">
        <v>130</v>
      </c>
      <c r="J27" s="53" t="s">
        <v>131</v>
      </c>
      <c r="K27" s="53" t="s">
        <v>132</v>
      </c>
      <c r="L27" s="265"/>
      <c r="M27" s="265"/>
      <c r="N27" s="265"/>
      <c r="O27" s="265"/>
      <c r="P27" s="265"/>
      <c r="Q27" s="265"/>
      <c r="R27" s="265"/>
      <c r="S27" s="265"/>
      <c r="T27" s="265"/>
      <c r="U27" s="265"/>
      <c r="V27" s="265"/>
      <c r="W27" s="265"/>
      <c r="X27" s="54" t="s">
        <v>133</v>
      </c>
      <c r="Y27" s="54" t="s">
        <v>134</v>
      </c>
      <c r="Z27" s="54" t="s">
        <v>135</v>
      </c>
      <c r="AA27" s="54" t="s">
        <v>136</v>
      </c>
      <c r="AB27" s="54" t="s">
        <v>137</v>
      </c>
      <c r="AC27" s="54" t="s">
        <v>138</v>
      </c>
      <c r="AD27" s="265"/>
      <c r="AE27" s="265"/>
      <c r="AF27" s="265"/>
      <c r="AG27" s="265"/>
      <c r="AH27" s="265"/>
      <c r="AI27" s="265"/>
      <c r="AJ27" s="265"/>
      <c r="AK27" s="265"/>
      <c r="AL27" s="265"/>
      <c r="AM27" s="265"/>
      <c r="AN27" s="400"/>
      <c r="AO27" s="265"/>
      <c r="AP27" s="55"/>
      <c r="AQ27" s="55"/>
      <c r="AR27" s="55"/>
      <c r="AS27" s="55"/>
      <c r="AT27" s="55"/>
      <c r="AU27" s="55"/>
      <c r="AV27" s="55"/>
      <c r="AW27" s="55"/>
      <c r="AX27" s="55"/>
      <c r="AY27" s="55"/>
      <c r="AZ27" s="55"/>
      <c r="BA27" s="55"/>
      <c r="BB27" s="55"/>
      <c r="BC27" s="55"/>
      <c r="BD27" s="55"/>
      <c r="BE27" s="55"/>
      <c r="BF27" s="55"/>
    </row>
    <row r="28" spans="1:58" ht="196.5" customHeight="1">
      <c r="A28" s="280">
        <v>1</v>
      </c>
      <c r="B28" s="280" t="s">
        <v>139</v>
      </c>
      <c r="C28" s="280" t="s">
        <v>140</v>
      </c>
      <c r="D28" s="280" t="s">
        <v>141</v>
      </c>
      <c r="E28" s="280" t="s">
        <v>142</v>
      </c>
      <c r="F28" s="283" t="s">
        <v>143</v>
      </c>
      <c r="G28" s="283" t="s">
        <v>144</v>
      </c>
      <c r="H28" s="280" t="s">
        <v>145</v>
      </c>
      <c r="I28" s="280"/>
      <c r="J28" s="280"/>
      <c r="K28" s="280" t="s">
        <v>145</v>
      </c>
      <c r="L28" s="280" t="s">
        <v>390</v>
      </c>
      <c r="M28" s="280">
        <v>500</v>
      </c>
      <c r="N28" s="281" t="str">
        <f>IF(M28&lt;=0,"",IF(M28&lt;=2,"Muy Baja",IF(M28&lt;=24,"Baja",IF(M28&lt;=500,"Media",IF(M28&lt;=5000,"Alta","Muy Alta")))))</f>
        <v>Media</v>
      </c>
      <c r="O28" s="279">
        <f>IF(N28="","",IF(N28="Muy Baja",0.2,IF(N28="Baja",0.4,IF(N28="Media",0.6,IF(N28="Alta",0.8,IF(N28="Muy Alta",1,))))))</f>
        <v>0.6</v>
      </c>
      <c r="P28" s="280" t="s">
        <v>147</v>
      </c>
      <c r="Q28" s="280" t="str">
        <f ca="1">IF(NOT(ISERROR(MATCH(P28,'Tabla Impacto'!$B$221:$B$223,0))),'Tabla Impacto'!$F$223&amp;"Por favor no seleccionar los criterios de impacto(Afectación Económica o presupuestal y Pérdida Reputacional)",P28)</f>
        <v xml:space="preserve">     El riesgo afecta la imagen de la entidad a nivel nacional, con efecto publicitarios sostenible a nivel país</v>
      </c>
      <c r="R28" s="281" t="str">
        <f ca="1">IF(OR(Q28='Tabla Impacto'!$C$11,Q28='Tabla Impacto'!$D$11),"Leve",IF(OR(Q28='Tabla Impacto'!$C$12,Q28='Tabla Impacto'!$D$12),"Menor",IF(OR(Q28='Tabla Impacto'!$C$13,Q28='Tabla Impacto'!$D$13),"Moderado",IF(OR(Q28='Tabla Impacto'!$C$14,Q28='Tabla Impacto'!$D$14),"Mayor",IF(OR(Q28='Tabla Impacto'!$C$15,Q28='Tabla Impacto'!$D$15),"Catastrófico","")))))</f>
        <v>Catastrófico</v>
      </c>
      <c r="S28" s="279">
        <f ca="1">IF(R28="","",IF(R28="Leve",0.2,IF(R28="Menor",0.4,IF(R28="Moderado",0.6,IF(R28="Mayor",0.8,IF(R28="Catastrófico",1,))))))</f>
        <v>1</v>
      </c>
      <c r="T28" s="282" t="str">
        <f ca="1">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Extremo</v>
      </c>
      <c r="U28" s="56">
        <v>1</v>
      </c>
      <c r="V28" s="57" t="s">
        <v>148</v>
      </c>
      <c r="W28" s="56" t="str">
        <f t="shared" ref="W28:W30" si="0">IF(OR(X28="Preventivo",X28="Detectivo"),"Probabilidad",IF(X28="Correctivo","Impacto",""))</f>
        <v>Probabilidad</v>
      </c>
      <c r="X28" s="58" t="s">
        <v>149</v>
      </c>
      <c r="Y28" s="58" t="s">
        <v>150</v>
      </c>
      <c r="Z28" s="59" t="str">
        <f t="shared" ref="Z28:Z30" si="1">IF(AND(X28="Preventivo",Y28="Automático"),"50%",IF(AND(X28="Preventivo",Y28="Manual"),"40%",IF(AND(X28="Detectivo",Y28="Automático"),"40%",IF(AND(X28="Detectivo",Y28="Manual"),"30%",IF(AND(X28="Correctivo",Y28="Automático"),"35%",IF(AND(X28="Correctivo",Y28="Manual"),"25%",""))))))</f>
        <v>40%</v>
      </c>
      <c r="AA28" s="58" t="s">
        <v>151</v>
      </c>
      <c r="AB28" s="58" t="s">
        <v>152</v>
      </c>
      <c r="AC28" s="58" t="s">
        <v>153</v>
      </c>
      <c r="AD28" s="60">
        <f>IFERROR(IF(W28="Probabilidad",(O28-(+O28*Z28)),IF(W28="Impacto",O28,"")),"")</f>
        <v>0.36</v>
      </c>
      <c r="AE28" s="61" t="str">
        <f t="shared" ref="AE28:AE30" si="2">IFERROR(IF(AD28="","",IF(AD28&lt;=0.2,"Muy Baja",IF(AD28&lt;=0.4,"Baja",IF(AD28&lt;=0.6,"Media",IF(AD28&lt;=0.8,"Alta","Muy Alta"))))),"")</f>
        <v>Baja</v>
      </c>
      <c r="AF28" s="59">
        <f t="shared" ref="AF28:AF30" si="3">+AD28</f>
        <v>0.36</v>
      </c>
      <c r="AG28" s="61" t="str">
        <f t="shared" ref="AG28:AG30" ca="1" si="4">IFERROR(IF(AH28="","",IF(AH28&lt;=0.2,"Leve",IF(AH28&lt;=0.4,"Menor",IF(AH28&lt;=0.6,"Moderado",IF(AH28&lt;=0.8,"Mayor","Catastrófico"))))),"")</f>
        <v>Catastrófico</v>
      </c>
      <c r="AH28" s="62">
        <f ca="1">IFERROR(IF(W28="Impacto",(S28-(+S28*Z28)),IF(W28="Probabilidad",S28,"")),"")</f>
        <v>1</v>
      </c>
      <c r="AI28" s="63" t="str">
        <f t="shared" ref="AI28:AI30" ca="1" si="5">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Extremo</v>
      </c>
      <c r="AJ28" s="58" t="s">
        <v>154</v>
      </c>
      <c r="AK28" s="64"/>
      <c r="AL28" s="57" t="s">
        <v>155</v>
      </c>
      <c r="AM28" s="57" t="s">
        <v>386</v>
      </c>
      <c r="AN28" s="57" t="s">
        <v>156</v>
      </c>
      <c r="AO28" s="65"/>
      <c r="AP28" s="66"/>
      <c r="AQ28" s="66"/>
      <c r="AR28" s="66"/>
      <c r="AS28" s="66"/>
      <c r="AT28" s="66"/>
      <c r="AU28" s="66"/>
      <c r="AV28" s="66"/>
      <c r="AW28" s="66"/>
      <c r="AX28" s="66"/>
      <c r="AY28" s="66"/>
      <c r="AZ28" s="66"/>
      <c r="BA28" s="66"/>
      <c r="BB28" s="66"/>
      <c r="BC28" s="66"/>
      <c r="BD28" s="66"/>
      <c r="BE28" s="66"/>
      <c r="BF28" s="66"/>
    </row>
    <row r="29" spans="1:58" ht="178.5" customHeight="1">
      <c r="A29" s="265"/>
      <c r="B29" s="265"/>
      <c r="C29" s="265"/>
      <c r="D29" s="265"/>
      <c r="E29" s="265"/>
      <c r="F29" s="265"/>
      <c r="G29" s="265"/>
      <c r="H29" s="265"/>
      <c r="I29" s="265"/>
      <c r="J29" s="265"/>
      <c r="K29" s="265"/>
      <c r="L29" s="265"/>
      <c r="M29" s="265"/>
      <c r="N29" s="265"/>
      <c r="O29" s="265"/>
      <c r="P29" s="265"/>
      <c r="Q29" s="265"/>
      <c r="R29" s="265"/>
      <c r="S29" s="265"/>
      <c r="T29" s="265"/>
      <c r="U29" s="56">
        <v>2</v>
      </c>
      <c r="V29" s="57" t="s">
        <v>157</v>
      </c>
      <c r="W29" s="56" t="str">
        <f t="shared" si="0"/>
        <v>Probabilidad</v>
      </c>
      <c r="X29" s="58" t="s">
        <v>149</v>
      </c>
      <c r="Y29" s="58" t="s">
        <v>150</v>
      </c>
      <c r="Z29" s="59" t="str">
        <f t="shared" si="1"/>
        <v>40%</v>
      </c>
      <c r="AA29" s="58" t="s">
        <v>151</v>
      </c>
      <c r="AB29" s="58" t="s">
        <v>152</v>
      </c>
      <c r="AC29" s="58" t="s">
        <v>153</v>
      </c>
      <c r="AD29" s="60">
        <f>IFERROR(IF(AND(W28="Probabilidad",W29="Probabilidad"),(AF28-(+AF28*Z29)),IF(W29="Probabilidad",(O28-(+O28*Z29)),IF(W29="Impacto",AF28,""))),"")</f>
        <v>0.216</v>
      </c>
      <c r="AE29" s="61" t="str">
        <f t="shared" si="2"/>
        <v>Baja</v>
      </c>
      <c r="AF29" s="59">
        <f t="shared" si="3"/>
        <v>0.216</v>
      </c>
      <c r="AG29" s="61" t="str">
        <f t="shared" ca="1" si="4"/>
        <v>Catastrófico</v>
      </c>
      <c r="AH29" s="62">
        <f ca="1">IFERROR(IF(AND(W28="Impacto",W29="Impacto"),(AH28-(+AH28*Z29)),IF(W29="Impacto",(S28-(+S28*Z29)),IF(W29="Probabilidad",AH28,""))),"")</f>
        <v>1</v>
      </c>
      <c r="AI29" s="63" t="str">
        <f t="shared" ca="1" si="5"/>
        <v>Extremo</v>
      </c>
      <c r="AJ29" s="58" t="s">
        <v>154</v>
      </c>
      <c r="AK29" s="64"/>
      <c r="AL29" s="67" t="s">
        <v>391</v>
      </c>
      <c r="AM29" s="68" t="s">
        <v>387</v>
      </c>
      <c r="AN29" s="401">
        <v>45473</v>
      </c>
      <c r="AO29" s="65"/>
      <c r="AP29" s="66"/>
      <c r="AQ29" s="66"/>
      <c r="AR29" s="66"/>
      <c r="AS29" s="66"/>
      <c r="AT29" s="66"/>
      <c r="AU29" s="66"/>
      <c r="AV29" s="66"/>
      <c r="AW29" s="66"/>
      <c r="AX29" s="66"/>
      <c r="AY29" s="66"/>
      <c r="AZ29" s="66"/>
      <c r="BA29" s="66"/>
      <c r="BB29" s="66"/>
      <c r="BC29" s="66"/>
      <c r="BD29" s="66"/>
      <c r="BE29" s="66"/>
      <c r="BF29" s="66"/>
    </row>
    <row r="30" spans="1:58" ht="156.75" customHeight="1">
      <c r="A30" s="280">
        <v>2</v>
      </c>
      <c r="B30" s="280" t="s">
        <v>139</v>
      </c>
      <c r="C30" s="284" t="s">
        <v>158</v>
      </c>
      <c r="D30" s="280" t="s">
        <v>159</v>
      </c>
      <c r="E30" s="280" t="s">
        <v>160</v>
      </c>
      <c r="F30" s="285" t="s">
        <v>143</v>
      </c>
      <c r="G30" s="285" t="s">
        <v>161</v>
      </c>
      <c r="H30" s="284" t="s">
        <v>145</v>
      </c>
      <c r="I30" s="284" t="s">
        <v>145</v>
      </c>
      <c r="J30" s="284"/>
      <c r="K30" s="284" t="s">
        <v>145</v>
      </c>
      <c r="L30" s="280" t="s">
        <v>162</v>
      </c>
      <c r="M30" s="284">
        <v>30</v>
      </c>
      <c r="N30" s="281" t="str">
        <f>IF(M30&lt;=0,"",IF(M30&lt;=2,"Muy Baja",IF(M30&lt;=24,"Baja",IF(M30&lt;=500,"Media",IF(M30&lt;=5000,"Alta","Muy Alta")))))</f>
        <v>Media</v>
      </c>
      <c r="O30" s="276">
        <f>IF(N30="","",IF(N30="Muy Baja",0.2,IF(N30="Baja",0.4,IF(N30="Media",0.6,IF(N30="Alta",0.8,IF(N30="Muy Alta",1,))))))</f>
        <v>0.6</v>
      </c>
      <c r="P30" s="280" t="s">
        <v>147</v>
      </c>
      <c r="Q30" s="284" t="str">
        <f ca="1">IF(NOT(ISERROR(MATCH(P30,'Tabla Impacto'!$B$221:$B$223,0))),'Tabla Impacto'!$F$223&amp;"Por favor no seleccionar los criterios de impacto(Afectación Económica o presupuestal y Pérdida Reputacional)",P30)</f>
        <v xml:space="preserve">     El riesgo afecta la imagen de la entidad a nivel nacional, con efecto publicitarios sostenible a nivel país</v>
      </c>
      <c r="R30" s="281" t="str">
        <f ca="1">IF(OR(Q30='Tabla Impacto'!$C$11,Q30='Tabla Impacto'!$D$11),"Leve",IF(OR(Q30='Tabla Impacto'!$C$12,Q30='Tabla Impacto'!$D$12),"Menor",IF(OR(Q30='Tabla Impacto'!$C$13,Q30='Tabla Impacto'!$D$13),"Moderado",IF(OR(Q30='Tabla Impacto'!$C$14,Q30='Tabla Impacto'!$D$14),"Mayor",IF(OR(Q30='Tabla Impacto'!$C$15,Q30='Tabla Impacto'!$D$15),"Catastrófico","")))))</f>
        <v>Catastrófico</v>
      </c>
      <c r="S30" s="276">
        <f ca="1">IF(R30="","",IF(R30="Leve",0.2,IF(R30="Menor",0.4,IF(R30="Moderado",0.6,IF(R30="Mayor",0.8,IF(R30="Catastrófico",1,))))))</f>
        <v>1</v>
      </c>
      <c r="T30" s="282" t="str">
        <f ca="1">IF(OR(AND(N30="Muy Baja",R30="Leve"),AND(N30="Muy Baja",R30="Menor"),AND(N30="Baja",R30="Leve")),"Bajo",IF(OR(AND(N30="Muy baja",R30="Moderado"),AND(N30="Baja",R30="Menor"),AND(N30="Baja",R30="Moderado"),AND(N30="Media",R30="Leve"),AND(N30="Media",R30="Menor"),AND(N30="Media",R30="Moderado"),AND(N30="Alta",R30="Leve"),AND(N30="Alta",R30="Menor")),"Moderado",IF(OR(AND(N30="Muy Baja",R30="Mayor"),AND(N30="Baja",R30="Mayor"),AND(N30="Media",R30="Mayor"),AND(N30="Alta",R30="Moderado"),AND(N30="Alta",R30="Mayor"),AND(N30="Muy Alta",R30="Leve"),AND(N30="Muy Alta",R30="Menor"),AND(N30="Muy Alta",R30="Moderado"),AND(N30="Muy Alta",R30="Mayor")),"Alto",IF(OR(AND(N30="Muy Baja",R30="Catastrófico"),AND(N30="Baja",R30="Catastrófico"),AND(N30="Media",R30="Catastrófico"),AND(N30="Alta",R30="Catastrófico"),AND(N30="Muy Alta",R30="Catastrófico")),"Extremo",""))))</f>
        <v>Extremo</v>
      </c>
      <c r="U30" s="284">
        <v>1</v>
      </c>
      <c r="V30" s="280" t="s">
        <v>163</v>
      </c>
      <c r="W30" s="284" t="str">
        <f t="shared" si="0"/>
        <v>Probabilidad</v>
      </c>
      <c r="X30" s="271" t="s">
        <v>149</v>
      </c>
      <c r="Y30" s="271" t="s">
        <v>150</v>
      </c>
      <c r="Z30" s="276" t="str">
        <f t="shared" si="1"/>
        <v>40%</v>
      </c>
      <c r="AA30" s="271" t="s">
        <v>151</v>
      </c>
      <c r="AB30" s="271" t="s">
        <v>152</v>
      </c>
      <c r="AC30" s="271" t="s">
        <v>153</v>
      </c>
      <c r="AD30" s="274">
        <f>IFERROR(IF(W30="Probabilidad",(O30-(+O30*Z30)),IF(W30="Impacto",O30,"")),"")</f>
        <v>0.36</v>
      </c>
      <c r="AE30" s="275" t="str">
        <f t="shared" si="2"/>
        <v>Baja</v>
      </c>
      <c r="AF30" s="276">
        <f t="shared" si="3"/>
        <v>0.36</v>
      </c>
      <c r="AG30" s="275" t="str">
        <f t="shared" ca="1" si="4"/>
        <v>Catastrófico</v>
      </c>
      <c r="AH30" s="277">
        <f ca="1">IFERROR(IF(W30="Impacto",(S30-(+S30*Z30)),IF(W30="Probabilidad",S30,"")),"")</f>
        <v>1</v>
      </c>
      <c r="AI30" s="278" t="str">
        <f t="shared" ca="1" si="5"/>
        <v>Extremo</v>
      </c>
      <c r="AJ30" s="271" t="s">
        <v>154</v>
      </c>
      <c r="AK30" s="273"/>
      <c r="AL30" s="57" t="s">
        <v>164</v>
      </c>
      <c r="AM30" s="57" t="s">
        <v>387</v>
      </c>
      <c r="AN30" s="69">
        <v>45473</v>
      </c>
      <c r="AO30" s="65"/>
      <c r="AP30" s="19"/>
      <c r="AQ30" s="19"/>
      <c r="AR30" s="19"/>
      <c r="AS30" s="19"/>
      <c r="AT30" s="19"/>
      <c r="AU30" s="19"/>
      <c r="AV30" s="19"/>
      <c r="AW30" s="19"/>
      <c r="AX30" s="19"/>
      <c r="AY30" s="19"/>
      <c r="AZ30" s="19"/>
      <c r="BA30" s="19"/>
      <c r="BB30" s="19"/>
      <c r="BC30" s="19"/>
      <c r="BD30" s="19"/>
      <c r="BE30" s="19"/>
      <c r="BF30" s="19"/>
    </row>
    <row r="31" spans="1:58" ht="85.5" customHeight="1">
      <c r="A31" s="272"/>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57" t="s">
        <v>165</v>
      </c>
      <c r="AM31" s="57" t="s">
        <v>388</v>
      </c>
      <c r="AN31" s="69">
        <v>45381</v>
      </c>
      <c r="AO31" s="65"/>
      <c r="AP31" s="19"/>
      <c r="AQ31" s="19"/>
      <c r="AR31" s="19"/>
      <c r="AS31" s="19"/>
      <c r="AT31" s="19"/>
      <c r="AU31" s="19"/>
      <c r="AV31" s="19"/>
      <c r="AW31" s="19"/>
      <c r="AX31" s="19"/>
      <c r="AY31" s="19"/>
      <c r="AZ31" s="19"/>
      <c r="BA31" s="19"/>
      <c r="BB31" s="19"/>
      <c r="BC31" s="19"/>
      <c r="BD31" s="19"/>
      <c r="BE31" s="19"/>
      <c r="BF31" s="19"/>
    </row>
    <row r="32" spans="1:58" ht="156.75" customHeight="1">
      <c r="A32" s="265"/>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57" t="s">
        <v>166</v>
      </c>
      <c r="AM32" s="57" t="s">
        <v>387</v>
      </c>
      <c r="AN32" s="69">
        <v>45473</v>
      </c>
      <c r="AO32" s="65"/>
      <c r="AP32" s="19"/>
      <c r="AQ32" s="19"/>
      <c r="AR32" s="19"/>
      <c r="AS32" s="19"/>
      <c r="AT32" s="19"/>
      <c r="AU32" s="19"/>
      <c r="AV32" s="19"/>
      <c r="AW32" s="19"/>
      <c r="AX32" s="19"/>
      <c r="AY32" s="19"/>
      <c r="AZ32" s="19"/>
      <c r="BA32" s="19"/>
      <c r="BB32" s="19"/>
      <c r="BC32" s="19"/>
      <c r="BD32" s="19"/>
      <c r="BE32" s="19"/>
      <c r="BF32" s="19"/>
    </row>
    <row r="33" spans="1:58" ht="156.75" customHeight="1">
      <c r="A33" s="284">
        <v>3</v>
      </c>
      <c r="B33" s="280" t="s">
        <v>167</v>
      </c>
      <c r="C33" s="284" t="s">
        <v>140</v>
      </c>
      <c r="D33" s="280" t="s">
        <v>168</v>
      </c>
      <c r="E33" s="280" t="s">
        <v>169</v>
      </c>
      <c r="F33" s="285" t="s">
        <v>143</v>
      </c>
      <c r="G33" s="285" t="s">
        <v>170</v>
      </c>
      <c r="H33" s="284" t="s">
        <v>145</v>
      </c>
      <c r="I33" s="284" t="s">
        <v>145</v>
      </c>
      <c r="J33" s="284" t="s">
        <v>145</v>
      </c>
      <c r="K33" s="284" t="s">
        <v>145</v>
      </c>
      <c r="L33" s="280" t="s">
        <v>162</v>
      </c>
      <c r="M33" s="284">
        <v>500</v>
      </c>
      <c r="N33" s="281" t="str">
        <f>IF(M33&lt;=0,"",IF(M33&lt;=2,"Muy Baja",IF(M33&lt;=24,"Baja",IF(M33&lt;=500,"Media",IF(M33&lt;=5000,"Alta","Muy Alta")))))</f>
        <v>Media</v>
      </c>
      <c r="O33" s="276">
        <f>IF(N33="","",IF(N33="Muy Baja",0.2,IF(N33="Baja",0.4,IF(N33="Media",0.6,IF(N33="Alta",0.8,IF(N33="Muy Alta",1,))))))</f>
        <v>0.6</v>
      </c>
      <c r="P33" s="280" t="s">
        <v>392</v>
      </c>
      <c r="Q33" s="280" t="str">
        <f ca="1">IF(NOT(ISERROR(MATCH(P33,'Tabla Impacto'!$B$221:$B$223,0))),'Tabla Impacto'!$F$223&amp;"Por favor no seleccionar los criterios de impacto(Afectación Económica o presupuestal y Pérdida Reputacional)",P33)</f>
        <v xml:space="preserve">     El riesgo afecta la imagen de  la entidad con efecto publicitario sostenido a nivel de sector administrativo, nivel departamental o municipal</v>
      </c>
      <c r="R33" s="281" t="str">
        <f ca="1">IF(OR(Q33='Tabla Impacto'!$C$11,Q33='Tabla Impacto'!$D$11),"Leve",IF(OR(Q33='Tabla Impacto'!$C$12,Q33='Tabla Impacto'!$D$12),"Menor",IF(OR(Q33='Tabla Impacto'!$C$13,Q33='Tabla Impacto'!$D$13),"Moderado",IF(OR(Q33='Tabla Impacto'!$C$14,Q33='Tabla Impacto'!$D$14),"Mayor",IF(OR(Q33='Tabla Impacto'!$C$15,Q33='Tabla Impacto'!$D$15),"Catastrófico","")))))</f>
        <v/>
      </c>
      <c r="S33" s="279" t="str">
        <f ca="1">IF(R33="","",IF(R33="Leve",0.2,IF(R33="Menor",0.4,IF(R33="Moderado",0.6,IF(R33="Mayor",0.8,IF(R33="Catastrófico",1,))))))</f>
        <v/>
      </c>
      <c r="T33" s="281" t="str">
        <f ca="1">IF(OR(AND(N33="Muy Baja",R33="Leve"),AND(N33="Muy Baja",R33="Menor"),AND(N33="Baja",R33="Leve")),"Bajo",IF(OR(AND(N33="Muy baja",R33="Moderado"),AND(N33="Baja",R33="Menor"),AND(N33="Baja",R33="Moderado"),AND(N33="Media",R33="Leve"),AND(N33="Media",R33="Menor"),AND(N33="Media",R33="Moderado"),AND(N33="Alta",R33="Leve"),AND(N33="Alta",R33="Menor")),"Moderado",IF(OR(AND(N33="Muy Baja",R33="Mayor"),AND(N33="Baja",R33="Mayor"),AND(N33="Media",R33="Mayor"),AND(N33="Alta",R33="Moderado"),AND(N33="Alta",R33="Mayor"),AND(N33="Muy Alta",R33="Leve"),AND(N33="Muy Alta",R33="Menor"),AND(N33="Muy Alta",R33="Moderado"),AND(N33="Muy Alta",R33="Mayor")),"Alto",IF(OR(AND(N33="Muy Baja",R33="Catastrófico"),AND(N33="Baja",R33="Catastrófico"),AND(N33="Media",R33="Catastrófico"),AND(N33="Alta",R33="Catastrófico"),AND(N33="Muy Alta",R33="Catastrófico")),"Extremo",""))))</f>
        <v/>
      </c>
      <c r="U33" s="56">
        <v>1</v>
      </c>
      <c r="V33" s="57" t="s">
        <v>173</v>
      </c>
      <c r="W33" s="56" t="str">
        <f t="shared" ref="W33:W36" si="6">IF(OR(X33="Preventivo",X33="Detectivo"),"Probabilidad",IF(X33="Correctivo","Impacto",""))</f>
        <v>Probabilidad</v>
      </c>
      <c r="X33" s="58" t="s">
        <v>174</v>
      </c>
      <c r="Y33" s="58" t="s">
        <v>150</v>
      </c>
      <c r="Z33" s="59" t="str">
        <f t="shared" ref="Z33:Z39" si="7">IF(AND(X33="Preventivo",Y33="Automático"),"50%",IF(AND(X33="Preventivo",Y33="Manual"),"40%",IF(AND(X33="Detectivo",Y33="Automático"),"40%",IF(AND(X33="Detectivo",Y33="Manual"),"30%",IF(AND(X33="Correctivo",Y33="Automático"),"35%",IF(AND(X33="Correctivo",Y33="Manual"),"25%",""))))))</f>
        <v>30%</v>
      </c>
      <c r="AA33" s="58" t="s">
        <v>175</v>
      </c>
      <c r="AB33" s="58" t="s">
        <v>152</v>
      </c>
      <c r="AC33" s="58" t="s">
        <v>153</v>
      </c>
      <c r="AD33" s="60">
        <f>IFERROR(IF(W33="Probabilidad",(O33-(+O33*Z33)),IF(W33="Impacto",O33,"")),"")</f>
        <v>0.42</v>
      </c>
      <c r="AE33" s="61" t="str">
        <f t="shared" ref="AE33:AE36" si="8">IFERROR(IF(AD33="","",IF(AD33&lt;=0.2,"Muy Baja",IF(AD33&lt;=0.4,"Baja",IF(AD33&lt;=0.6,"Media",IF(AD33&lt;=0.8,"Alta","Muy Alta"))))),"")</f>
        <v>Media</v>
      </c>
      <c r="AF33" s="59">
        <f t="shared" ref="AF33:AF36" si="9">+AD33</f>
        <v>0.42</v>
      </c>
      <c r="AG33" s="61" t="str">
        <f t="shared" ref="AG33:AG36" ca="1" si="10">IFERROR(IF(AH33="","",IF(AH33&lt;=0.2,"Leve",IF(AH33&lt;=0.4,"Menor",IF(AH33&lt;=0.6,"Moderado",IF(AH33&lt;=0.8,"Mayor","Catastrófico"))))),"")</f>
        <v/>
      </c>
      <c r="AH33" s="62" t="str">
        <f ca="1">IFERROR(IF(W33="Impacto",(S33-(+S33*Z33)),IF(W33="Probabilidad",S33,"")),"")</f>
        <v/>
      </c>
      <c r="AI33" s="63" t="str">
        <f t="shared" ref="AI33:AI36" ca="1" si="11">IFERROR(IF(OR(AND(AE33="Muy Baja",AG33="Leve"),AND(AE33="Muy Baja",AG33="Menor"),AND(AE33="Baja",AG33="Leve")),"Bajo",IF(OR(AND(AE33="Muy baja",AG33="Moderado"),AND(AE33="Baja",AG33="Menor"),AND(AE33="Baja",AG33="Moderado"),AND(AE33="Media",AG33="Leve"),AND(AE33="Media",AG33="Menor"),AND(AE33="Media",AG33="Moderado"),AND(AE33="Alta",AG33="Leve"),AND(AE33="Alta",AG33="Menor")),"Moderado",IF(OR(AND(AE33="Muy Baja",AG33="Mayor"),AND(AE33="Baja",AG33="Mayor"),AND(AE33="Media",AG33="Mayor"),AND(AE33="Alta",AG33="Moderado"),AND(AE33="Alta",AG33="Mayor"),AND(AE33="Muy Alta",AG33="Leve"),AND(AE33="Muy Alta",AG33="Menor"),AND(AE33="Muy Alta",AG33="Moderado"),AND(AE33="Muy Alta",AG33="Mayor")),"Alto",IF(OR(AND(AE33="Muy Baja",AG33="Catastrófico"),AND(AE33="Baja",AG33="Catastrófico"),AND(AE33="Media",AG33="Catastrófico"),AND(AE33="Alta",AG33="Catastrófico"),AND(AE33="Muy Alta",AG33="Catastrófico")),"Extremo","")))),"")</f>
        <v/>
      </c>
      <c r="AJ33" s="58" t="s">
        <v>154</v>
      </c>
      <c r="AK33" s="64"/>
      <c r="AL33" s="57" t="s">
        <v>176</v>
      </c>
      <c r="AM33" s="57" t="s">
        <v>389</v>
      </c>
      <c r="AN33" s="402">
        <v>45503</v>
      </c>
      <c r="AO33" s="65"/>
      <c r="AP33" s="19"/>
      <c r="AQ33" s="19"/>
      <c r="AR33" s="19"/>
      <c r="AS33" s="19"/>
      <c r="AT33" s="19"/>
      <c r="AU33" s="19"/>
      <c r="AV33" s="19"/>
      <c r="AW33" s="19"/>
      <c r="AX33" s="19"/>
      <c r="AY33" s="19"/>
      <c r="AZ33" s="19"/>
      <c r="BA33" s="19"/>
      <c r="BB33" s="19"/>
      <c r="BC33" s="19"/>
      <c r="BD33" s="19"/>
      <c r="BE33" s="19"/>
      <c r="BF33" s="19"/>
    </row>
    <row r="34" spans="1:58" ht="182.25" customHeight="1">
      <c r="A34" s="272"/>
      <c r="B34" s="272"/>
      <c r="C34" s="272"/>
      <c r="D34" s="272"/>
      <c r="E34" s="272"/>
      <c r="F34" s="272"/>
      <c r="G34" s="272"/>
      <c r="H34" s="272"/>
      <c r="I34" s="272"/>
      <c r="J34" s="272"/>
      <c r="K34" s="272"/>
      <c r="L34" s="272"/>
      <c r="M34" s="272"/>
      <c r="N34" s="272"/>
      <c r="O34" s="272"/>
      <c r="P34" s="272"/>
      <c r="Q34" s="272"/>
      <c r="R34" s="272"/>
      <c r="S34" s="272"/>
      <c r="T34" s="272"/>
      <c r="U34" s="56">
        <v>2</v>
      </c>
      <c r="V34" s="57" t="s">
        <v>177</v>
      </c>
      <c r="W34" s="56" t="str">
        <f t="shared" si="6"/>
        <v>Probabilidad</v>
      </c>
      <c r="X34" s="58" t="s">
        <v>174</v>
      </c>
      <c r="Y34" s="58" t="s">
        <v>150</v>
      </c>
      <c r="Z34" s="59" t="str">
        <f t="shared" si="7"/>
        <v>30%</v>
      </c>
      <c r="AA34" s="58" t="s">
        <v>175</v>
      </c>
      <c r="AB34" s="58" t="s">
        <v>152</v>
      </c>
      <c r="AC34" s="58" t="s">
        <v>153</v>
      </c>
      <c r="AD34" s="60">
        <f>IFERROR(IF(AND(W33="Probabilidad",W34="Probabilidad"),(AF33-(+AF33*Z34)),IF(W34="Probabilidad",(O33-(+O33*Z34)),IF(W34="Impacto",AF33,""))),"")</f>
        <v>0.29399999999999998</v>
      </c>
      <c r="AE34" s="61" t="str">
        <f t="shared" si="8"/>
        <v>Baja</v>
      </c>
      <c r="AF34" s="59">
        <f t="shared" si="9"/>
        <v>0.29399999999999998</v>
      </c>
      <c r="AG34" s="61" t="str">
        <f t="shared" ca="1" si="10"/>
        <v/>
      </c>
      <c r="AH34" s="62" t="str">
        <f ca="1">IFERROR(IF(AND(W33="Impacto",W34="Impacto"),(AH33-(+AH33*Z34)),IF(W34="Impacto",(S33-(+S33*Z34)),IF(W34="Probabilidad",AH33,""))),"")</f>
        <v/>
      </c>
      <c r="AI34" s="63" t="str">
        <f t="shared" ca="1" si="11"/>
        <v/>
      </c>
      <c r="AJ34" s="58" t="s">
        <v>154</v>
      </c>
      <c r="AK34" s="64"/>
      <c r="AL34" s="57" t="s">
        <v>178</v>
      </c>
      <c r="AM34" s="57" t="s">
        <v>389</v>
      </c>
      <c r="AN34" s="402">
        <v>45595</v>
      </c>
      <c r="AO34" s="65"/>
      <c r="AP34" s="19"/>
      <c r="AQ34" s="19"/>
      <c r="AR34" s="19"/>
      <c r="AS34" s="19"/>
      <c r="AT34" s="19"/>
      <c r="AU34" s="19"/>
      <c r="AV34" s="19"/>
      <c r="AW34" s="19"/>
      <c r="AX34" s="19"/>
      <c r="AY34" s="19"/>
      <c r="AZ34" s="19"/>
      <c r="BA34" s="19"/>
      <c r="BB34" s="19"/>
      <c r="BC34" s="19"/>
      <c r="BD34" s="19"/>
      <c r="BE34" s="19"/>
      <c r="BF34" s="19"/>
    </row>
    <row r="35" spans="1:58" ht="141" customHeight="1">
      <c r="A35" s="265"/>
      <c r="B35" s="265"/>
      <c r="C35" s="265"/>
      <c r="D35" s="265"/>
      <c r="E35" s="265"/>
      <c r="F35" s="265"/>
      <c r="G35" s="265"/>
      <c r="H35" s="265"/>
      <c r="I35" s="265"/>
      <c r="J35" s="265"/>
      <c r="K35" s="265"/>
      <c r="L35" s="265"/>
      <c r="M35" s="265"/>
      <c r="N35" s="265"/>
      <c r="O35" s="265"/>
      <c r="P35" s="265"/>
      <c r="Q35" s="265"/>
      <c r="R35" s="265"/>
      <c r="S35" s="265"/>
      <c r="T35" s="265"/>
      <c r="U35" s="56">
        <v>3</v>
      </c>
      <c r="V35" s="57" t="s">
        <v>179</v>
      </c>
      <c r="W35" s="56" t="str">
        <f t="shared" si="6"/>
        <v>Probabilidad</v>
      </c>
      <c r="X35" s="58" t="s">
        <v>149</v>
      </c>
      <c r="Y35" s="58" t="s">
        <v>150</v>
      </c>
      <c r="Z35" s="59" t="str">
        <f t="shared" si="7"/>
        <v>40%</v>
      </c>
      <c r="AA35" s="58" t="s">
        <v>151</v>
      </c>
      <c r="AB35" s="58" t="s">
        <v>152</v>
      </c>
      <c r="AC35" s="58" t="s">
        <v>153</v>
      </c>
      <c r="AD35" s="60">
        <f>IFERROR(IF(AND(W34="Probabilidad",W35="Probabilidad"),(AF34-(+AF34*Z35)),IF(AND(W34="Impacto",W35="Probabilidad"),(AF33-(+AF33*Z35)),IF(W35="Impacto",AF34,""))),"")</f>
        <v>0.1764</v>
      </c>
      <c r="AE35" s="61" t="str">
        <f t="shared" si="8"/>
        <v>Muy Baja</v>
      </c>
      <c r="AF35" s="59">
        <f t="shared" si="9"/>
        <v>0.1764</v>
      </c>
      <c r="AG35" s="61" t="str">
        <f t="shared" ca="1" si="10"/>
        <v/>
      </c>
      <c r="AH35" s="62" t="str">
        <f t="shared" ref="AH35:AH36" ca="1" si="12">IFERROR(IF(AND(W34="Impacto",W35="Impacto"),(AH34-(+AH34*Z35)),IF(AND(W34="Probabilidad",W35="Impacto"),(AH33-(+AH33*Z35)),IF(W35="Probabilidad",AH34,""))),"")</f>
        <v/>
      </c>
      <c r="AI35" s="63" t="str">
        <f t="shared" ca="1" si="11"/>
        <v/>
      </c>
      <c r="AJ35" s="58" t="s">
        <v>154</v>
      </c>
      <c r="AK35" s="64"/>
      <c r="AL35" s="57" t="s">
        <v>180</v>
      </c>
      <c r="AM35" s="57" t="s">
        <v>181</v>
      </c>
      <c r="AN35" s="402">
        <v>45595</v>
      </c>
      <c r="AO35" s="65"/>
      <c r="AP35" s="19"/>
      <c r="AQ35" s="19"/>
      <c r="AR35" s="19"/>
      <c r="AS35" s="19"/>
      <c r="AT35" s="19"/>
      <c r="AU35" s="19"/>
      <c r="AV35" s="19"/>
      <c r="AW35" s="19"/>
      <c r="AX35" s="19"/>
      <c r="AY35" s="19"/>
      <c r="AZ35" s="19"/>
      <c r="BA35" s="19"/>
      <c r="BB35" s="19"/>
      <c r="BC35" s="19"/>
      <c r="BD35" s="19"/>
      <c r="BE35" s="19"/>
      <c r="BF35" s="19"/>
    </row>
    <row r="36" spans="1:58" ht="163.5" customHeight="1">
      <c r="A36" s="56">
        <v>4</v>
      </c>
      <c r="B36" s="57" t="s">
        <v>182</v>
      </c>
      <c r="C36" s="57" t="s">
        <v>140</v>
      </c>
      <c r="D36" s="57" t="s">
        <v>183</v>
      </c>
      <c r="E36" s="57" t="s">
        <v>184</v>
      </c>
      <c r="F36" s="57" t="s">
        <v>143</v>
      </c>
      <c r="G36" s="57" t="s">
        <v>185</v>
      </c>
      <c r="H36" s="56" t="s">
        <v>145</v>
      </c>
      <c r="I36" s="56"/>
      <c r="J36" s="56"/>
      <c r="K36" s="56"/>
      <c r="L36" s="57" t="s">
        <v>186</v>
      </c>
      <c r="M36" s="56">
        <v>1200</v>
      </c>
      <c r="N36" s="70" t="str">
        <f>IF(M36&lt;=0,"",IF(M36&lt;=2,"Muy Baja",IF(M36&lt;=24,"Baja",IF(M36&lt;=500,"Media",IF(M36&lt;=5000,"Alta","Muy Alta")))))</f>
        <v>Alta</v>
      </c>
      <c r="O36" s="59">
        <f>IF(N36="","",IF(N36="Muy Baja",0.2,IF(N36="Baja",0.4,IF(N36="Media",0.6,IF(N36="Alta",0.8,IF(N36="Muy Alta",1,))))))</f>
        <v>0.8</v>
      </c>
      <c r="P36" s="57" t="s">
        <v>187</v>
      </c>
      <c r="Q36" s="71" t="str">
        <f ca="1">IF(NOT(ISERROR(MATCH(P36,'Tabla Impacto'!$B$221:$B$223,0))),'Tabla Impacto'!$F$223&amp;"Por favor no seleccionar los criterios de impacto(Afectación Económica o presupuestal y Pérdida Reputacional)",P36)</f>
        <v xml:space="preserve">     El riesgo afecta la imagen de la entidad con algunos usuarios de relevancia frente al logro de los objetivos</v>
      </c>
      <c r="R36" s="72" t="str">
        <f ca="1">IF(OR(Q36='Tabla Impacto'!$C$11,Q36='Tabla Impacto'!$D$11),"Leve",IF(OR(Q36='Tabla Impacto'!$C$12,Q36='Tabla Impacto'!$D$12),"Menor",IF(OR(Q36='Tabla Impacto'!$C$13,Q36='Tabla Impacto'!$D$13),"Moderado",IF(OR(Q36='Tabla Impacto'!$C$14,Q36='Tabla Impacto'!$D$14),"Mayor",IF(OR(Q36='Tabla Impacto'!$C$15,Q36='Tabla Impacto'!$D$15),"Catastrófico","")))))</f>
        <v>Moderado</v>
      </c>
      <c r="S36" s="59">
        <f ca="1">IF(R36="","",IF(R36="Leve",0.2,IF(R36="Menor",0.4,IF(R36="Moderado",0.6,IF(R36="Mayor",0.8,IF(R36="Catastrófico",1,))))))</f>
        <v>0.6</v>
      </c>
      <c r="T36" s="73" t="str">
        <f ca="1">IF(OR(AND(N36="Muy Baja",R36="Leve"),AND(N36="Muy Baja",R36="Menor"),AND(N36="Baja",R36="Leve")),"Bajo",IF(OR(AND(N36="Muy baja",R36="Moderado"),AND(N36="Baja",R36="Menor"),AND(N36="Baja",R36="Moderado"),AND(N36="Media",R36="Leve"),AND(N36="Media",R36="Menor"),AND(N36="Media",R36="Moderado"),AND(N36="Alta",R36="Leve"),AND(N36="Alta",R36="Menor")),"Moderado",IF(OR(AND(N36="Muy Baja",R36="Mayor"),AND(N36="Baja",R36="Mayor"),AND(N36="Media",R36="Mayor"),AND(N36="Alta",R36="Moderado"),AND(N36="Alta",R36="Mayor"),AND(N36="Muy Alta",R36="Leve"),AND(N36="Muy Alta",R36="Menor"),AND(N36="Muy Alta",R36="Moderado"),AND(N36="Muy Alta",R36="Mayor")),"Alto",IF(OR(AND(N36="Muy Baja",R36="Catastrófico"),AND(N36="Baja",R36="Catastrófico"),AND(N36="Media",R36="Catastrófico"),AND(N36="Alta",R36="Catastrófico"),AND(N36="Muy Alta",R36="Catastrófico")),"Extremo",""))))</f>
        <v>Alto</v>
      </c>
      <c r="U36" s="56">
        <v>1</v>
      </c>
      <c r="V36" s="57" t="s">
        <v>188</v>
      </c>
      <c r="W36" s="56" t="str">
        <f t="shared" si="6"/>
        <v>Probabilidad</v>
      </c>
      <c r="X36" s="58" t="s">
        <v>149</v>
      </c>
      <c r="Y36" s="58" t="s">
        <v>150</v>
      </c>
      <c r="Z36" s="59" t="str">
        <f t="shared" si="7"/>
        <v>40%</v>
      </c>
      <c r="AA36" s="58" t="s">
        <v>151</v>
      </c>
      <c r="AB36" s="58" t="s">
        <v>152</v>
      </c>
      <c r="AC36" s="58" t="s">
        <v>153</v>
      </c>
      <c r="AD36" s="60">
        <f>IFERROR(IF(W36="Probabilidad",(O35-(+O35*Z36)),IF(W36="Impacto",O35,"")),"")</f>
        <v>0</v>
      </c>
      <c r="AE36" s="61" t="str">
        <f t="shared" si="8"/>
        <v>Muy Baja</v>
      </c>
      <c r="AF36" s="59">
        <f t="shared" si="9"/>
        <v>0</v>
      </c>
      <c r="AG36" s="61" t="str">
        <f t="shared" ca="1" si="10"/>
        <v/>
      </c>
      <c r="AH36" s="62" t="str">
        <f t="shared" ca="1" si="12"/>
        <v/>
      </c>
      <c r="AI36" s="63" t="str">
        <f t="shared" ca="1" si="11"/>
        <v/>
      </c>
      <c r="AJ36" s="58" t="s">
        <v>154</v>
      </c>
      <c r="AK36" s="64"/>
      <c r="AL36" s="57" t="s">
        <v>189</v>
      </c>
      <c r="AM36" s="57" t="s">
        <v>388</v>
      </c>
      <c r="AN36" s="403" t="s">
        <v>190</v>
      </c>
      <c r="AO36" s="65"/>
      <c r="AP36" s="19"/>
      <c r="AQ36" s="19"/>
      <c r="AR36" s="19"/>
      <c r="AS36" s="19"/>
      <c r="AT36" s="19"/>
      <c r="AU36" s="19"/>
      <c r="AV36" s="19"/>
      <c r="AW36" s="19"/>
      <c r="AX36" s="19"/>
      <c r="AY36" s="19"/>
      <c r="AZ36" s="19"/>
      <c r="BA36" s="19"/>
      <c r="BB36" s="19"/>
      <c r="BC36" s="19"/>
      <c r="BD36" s="19"/>
      <c r="BE36" s="19"/>
      <c r="BF36" s="19"/>
    </row>
    <row r="37" spans="1:58" ht="21.75" customHeight="1">
      <c r="A37" s="76"/>
      <c r="B37" s="77"/>
      <c r="C37" s="78" t="s">
        <v>191</v>
      </c>
      <c r="D37" s="79"/>
      <c r="E37" s="79"/>
      <c r="F37" s="80"/>
      <c r="G37" s="80"/>
      <c r="H37" s="81"/>
      <c r="I37" s="81"/>
      <c r="J37" s="81"/>
      <c r="K37" s="81"/>
      <c r="L37" s="79"/>
      <c r="M37" s="79"/>
      <c r="N37" s="79"/>
      <c r="O37" s="82"/>
      <c r="P37" s="234"/>
      <c r="Q37" s="18"/>
      <c r="R37" s="83"/>
      <c r="S37" s="235"/>
      <c r="T37" s="236"/>
      <c r="U37" s="84"/>
      <c r="V37" s="79"/>
      <c r="W37" s="79"/>
      <c r="X37" s="79"/>
      <c r="Y37" s="79"/>
      <c r="Z37" s="74" t="str">
        <f t="shared" si="7"/>
        <v/>
      </c>
      <c r="AA37" s="79"/>
      <c r="AB37" s="79"/>
      <c r="AC37" s="79"/>
      <c r="AD37" s="85"/>
      <c r="AE37" s="79"/>
      <c r="AF37" s="79"/>
      <c r="AG37" s="79"/>
      <c r="AH37" s="86"/>
      <c r="AI37" s="79"/>
      <c r="AJ37" s="79"/>
      <c r="AK37" s="87"/>
      <c r="AL37" s="79"/>
      <c r="AM37" s="79"/>
      <c r="AN37" s="79"/>
      <c r="AO37" s="88"/>
      <c r="AP37" s="75"/>
      <c r="AQ37" s="75"/>
      <c r="AR37" s="75"/>
      <c r="AS37" s="75"/>
      <c r="AT37" s="75"/>
      <c r="AU37" s="75"/>
      <c r="AV37" s="75"/>
      <c r="AW37" s="75"/>
      <c r="AX37" s="75"/>
      <c r="AY37" s="75"/>
      <c r="AZ37" s="75"/>
      <c r="BA37" s="75"/>
      <c r="BB37" s="75"/>
      <c r="BC37" s="75"/>
      <c r="BD37" s="75"/>
      <c r="BE37" s="75"/>
      <c r="BF37" s="75"/>
    </row>
    <row r="38" spans="1:58" ht="13.5" customHeight="1">
      <c r="A38" s="89"/>
      <c r="B38" s="89"/>
      <c r="C38" s="90"/>
      <c r="D38" s="90"/>
      <c r="E38" s="90"/>
      <c r="F38" s="91"/>
      <c r="G38" s="91"/>
      <c r="H38" s="37"/>
      <c r="I38" s="37"/>
      <c r="J38" s="37"/>
      <c r="K38" s="37"/>
      <c r="L38" s="92"/>
      <c r="M38" s="75"/>
      <c r="N38" s="75"/>
      <c r="O38" s="93"/>
      <c r="P38" s="206"/>
      <c r="Q38" s="286"/>
      <c r="R38" s="75"/>
      <c r="S38" s="206"/>
      <c r="T38" s="206"/>
      <c r="U38" s="94"/>
      <c r="V38" s="75"/>
      <c r="W38" s="75"/>
      <c r="X38" s="75"/>
      <c r="Y38" s="75"/>
      <c r="Z38" s="74" t="str">
        <f t="shared" si="7"/>
        <v/>
      </c>
      <c r="AA38" s="75"/>
      <c r="AB38" s="75"/>
      <c r="AC38" s="75"/>
      <c r="AD38" s="19"/>
      <c r="AE38" s="75"/>
      <c r="AF38" s="75"/>
      <c r="AG38" s="75"/>
      <c r="AH38" s="30"/>
      <c r="AI38" s="75"/>
      <c r="AJ38" s="75"/>
      <c r="AK38" s="95"/>
      <c r="AL38" s="75"/>
      <c r="AM38" s="75"/>
      <c r="AN38" s="404"/>
      <c r="AO38" s="75"/>
      <c r="AP38" s="75"/>
      <c r="AQ38" s="75"/>
      <c r="AR38" s="75"/>
      <c r="AS38" s="75"/>
      <c r="AT38" s="75"/>
      <c r="AU38" s="75"/>
      <c r="AV38" s="75"/>
      <c r="AW38" s="75"/>
      <c r="AX38" s="75"/>
      <c r="AY38" s="75"/>
      <c r="AZ38" s="75"/>
      <c r="BA38" s="75"/>
      <c r="BB38" s="75"/>
      <c r="BC38" s="75"/>
      <c r="BD38" s="75"/>
      <c r="BE38" s="75"/>
      <c r="BF38" s="75"/>
    </row>
    <row r="39" spans="1:58" ht="13.5" customHeight="1">
      <c r="A39" s="96"/>
      <c r="B39" s="96"/>
      <c r="C39" s="97" t="s">
        <v>192</v>
      </c>
      <c r="D39" s="75"/>
      <c r="E39" s="75"/>
      <c r="F39" s="75"/>
      <c r="G39" s="75"/>
      <c r="H39" s="37"/>
      <c r="I39" s="37"/>
      <c r="J39" s="37"/>
      <c r="K39" s="37"/>
      <c r="L39" s="75"/>
      <c r="M39" s="75"/>
      <c r="N39" s="75"/>
      <c r="O39" s="93"/>
      <c r="P39" s="206"/>
      <c r="Q39" s="206"/>
      <c r="R39" s="75"/>
      <c r="S39" s="206"/>
      <c r="T39" s="206"/>
      <c r="U39" s="94"/>
      <c r="V39" s="75"/>
      <c r="W39" s="75"/>
      <c r="X39" s="75"/>
      <c r="Y39" s="75"/>
      <c r="Z39" s="74" t="str">
        <f t="shared" si="7"/>
        <v/>
      </c>
      <c r="AA39" s="75"/>
      <c r="AB39" s="75"/>
      <c r="AC39" s="75"/>
      <c r="AD39" s="19"/>
      <c r="AE39" s="75"/>
      <c r="AF39" s="75"/>
      <c r="AG39" s="75"/>
      <c r="AH39" s="30"/>
      <c r="AI39" s="75"/>
      <c r="AJ39" s="75"/>
      <c r="AK39" s="95"/>
      <c r="AL39" s="75"/>
      <c r="AM39" s="75"/>
      <c r="AN39" s="404"/>
      <c r="AO39" s="75"/>
      <c r="AP39" s="75"/>
      <c r="AQ39" s="75"/>
      <c r="AR39" s="75"/>
      <c r="AS39" s="75"/>
      <c r="AT39" s="75"/>
      <c r="AU39" s="75"/>
      <c r="AV39" s="75"/>
      <c r="AW39" s="75"/>
      <c r="AX39" s="75"/>
      <c r="AY39" s="75"/>
      <c r="AZ39" s="75"/>
      <c r="BA39" s="75"/>
      <c r="BB39" s="75"/>
      <c r="BC39" s="75"/>
      <c r="BD39" s="75"/>
      <c r="BE39" s="75"/>
      <c r="BF39" s="75"/>
    </row>
  </sheetData>
  <mergeCells count="178">
    <mergeCell ref="A33:A35"/>
    <mergeCell ref="B33:B35"/>
    <mergeCell ref="D33:D35"/>
    <mergeCell ref="E33:E35"/>
    <mergeCell ref="F33:F35"/>
    <mergeCell ref="G33:G35"/>
    <mergeCell ref="C33:C35"/>
    <mergeCell ref="O33:O35"/>
    <mergeCell ref="P33:P35"/>
    <mergeCell ref="Q33:Q35"/>
    <mergeCell ref="R33:R35"/>
    <mergeCell ref="S33:S35"/>
    <mergeCell ref="T33:T35"/>
    <mergeCell ref="H33:H35"/>
    <mergeCell ref="I33:I35"/>
    <mergeCell ref="J33:J35"/>
    <mergeCell ref="K33:K35"/>
    <mergeCell ref="L33:L35"/>
    <mergeCell ref="M33:M35"/>
    <mergeCell ref="N33:N35"/>
    <mergeCell ref="Z30:Z32"/>
    <mergeCell ref="AA30:AA32"/>
    <mergeCell ref="AB30:AB32"/>
    <mergeCell ref="A30:A32"/>
    <mergeCell ref="B30:B32"/>
    <mergeCell ref="C30:C32"/>
    <mergeCell ref="D30:D32"/>
    <mergeCell ref="E30:E32"/>
    <mergeCell ref="F30:F32"/>
    <mergeCell ref="G30:G32"/>
    <mergeCell ref="Q30:Q32"/>
    <mergeCell ref="R30:R32"/>
    <mergeCell ref="S30:S32"/>
    <mergeCell ref="T30:T32"/>
    <mergeCell ref="U30:U32"/>
    <mergeCell ref="V30:V32"/>
    <mergeCell ref="W30:W32"/>
    <mergeCell ref="X30:X32"/>
    <mergeCell ref="Y30:Y32"/>
    <mergeCell ref="H30:H32"/>
    <mergeCell ref="I30:I32"/>
    <mergeCell ref="J30:J32"/>
    <mergeCell ref="K30:K32"/>
    <mergeCell ref="L30:L32"/>
    <mergeCell ref="M30:M32"/>
    <mergeCell ref="N30:N32"/>
    <mergeCell ref="O30:O32"/>
    <mergeCell ref="P30:P32"/>
    <mergeCell ref="J28:J29"/>
    <mergeCell ref="K28:K29"/>
    <mergeCell ref="L28:L29"/>
    <mergeCell ref="M28:M29"/>
    <mergeCell ref="N28:N29"/>
    <mergeCell ref="A28:A29"/>
    <mergeCell ref="B28:B29"/>
    <mergeCell ref="C28:C29"/>
    <mergeCell ref="D28:D29"/>
    <mergeCell ref="E28:E29"/>
    <mergeCell ref="F28:F29"/>
    <mergeCell ref="G28:G29"/>
    <mergeCell ref="A26:A27"/>
    <mergeCell ref="B26:B27"/>
    <mergeCell ref="C26:C27"/>
    <mergeCell ref="D26:D27"/>
    <mergeCell ref="E26:E27"/>
    <mergeCell ref="F26:F27"/>
    <mergeCell ref="G26:G27"/>
    <mergeCell ref="AJ30:AJ32"/>
    <mergeCell ref="AK30:AK32"/>
    <mergeCell ref="AC30:AC32"/>
    <mergeCell ref="AD30:AD32"/>
    <mergeCell ref="AE30:AE32"/>
    <mergeCell ref="AF30:AF32"/>
    <mergeCell ref="AG30:AG32"/>
    <mergeCell ref="AH30:AH32"/>
    <mergeCell ref="AI30:AI32"/>
    <mergeCell ref="O28:O29"/>
    <mergeCell ref="P28:P29"/>
    <mergeCell ref="Q28:Q29"/>
    <mergeCell ref="R28:R29"/>
    <mergeCell ref="S28:S29"/>
    <mergeCell ref="T28:T29"/>
    <mergeCell ref="H28:H29"/>
    <mergeCell ref="I28:I29"/>
    <mergeCell ref="AO26:AO27"/>
    <mergeCell ref="AD26:AD27"/>
    <mergeCell ref="AE26:AE27"/>
    <mergeCell ref="AF26:AF27"/>
    <mergeCell ref="AG26:AG27"/>
    <mergeCell ref="AH26:AH27"/>
    <mergeCell ref="AI26:AI27"/>
    <mergeCell ref="AJ26:AJ27"/>
    <mergeCell ref="T26:T27"/>
    <mergeCell ref="U26:U27"/>
    <mergeCell ref="V26:V27"/>
    <mergeCell ref="W26:W27"/>
    <mergeCell ref="X26:AC26"/>
    <mergeCell ref="AK26:AK27"/>
    <mergeCell ref="AL26:AL27"/>
    <mergeCell ref="AM26:AM27"/>
    <mergeCell ref="AN26:AN27"/>
    <mergeCell ref="H26:K26"/>
    <mergeCell ref="L26:L27"/>
    <mergeCell ref="M26:M27"/>
    <mergeCell ref="N26:N27"/>
    <mergeCell ref="O26:O27"/>
    <mergeCell ref="P26:P27"/>
    <mergeCell ref="Q26:Q27"/>
    <mergeCell ref="R26:R27"/>
    <mergeCell ref="S26:S27"/>
    <mergeCell ref="N25:T25"/>
    <mergeCell ref="U25:AC25"/>
    <mergeCell ref="AD25:AJ25"/>
    <mergeCell ref="AL25:AO25"/>
    <mergeCell ref="D19:T19"/>
    <mergeCell ref="U19:W19"/>
    <mergeCell ref="D20:T20"/>
    <mergeCell ref="D21:T21"/>
    <mergeCell ref="D22:T22"/>
    <mergeCell ref="D23:T23"/>
    <mergeCell ref="A25:M25"/>
    <mergeCell ref="A22:C22"/>
    <mergeCell ref="A23:C23"/>
    <mergeCell ref="E15:P15"/>
    <mergeCell ref="T15:X15"/>
    <mergeCell ref="Y15:AK15"/>
    <mergeCell ref="AP15:AZ15"/>
    <mergeCell ref="AJ16:AO16"/>
    <mergeCell ref="AP16:AZ16"/>
    <mergeCell ref="A18:T18"/>
    <mergeCell ref="AL10:AO15"/>
    <mergeCell ref="Q10:S15"/>
    <mergeCell ref="A16:T17"/>
    <mergeCell ref="C14:D14"/>
    <mergeCell ref="E14:P14"/>
    <mergeCell ref="T14:X14"/>
    <mergeCell ref="Y14:AK14"/>
    <mergeCell ref="AP14:AZ14"/>
    <mergeCell ref="C15:D15"/>
    <mergeCell ref="A19:C19"/>
    <mergeCell ref="A20:C20"/>
    <mergeCell ref="A21:C21"/>
    <mergeCell ref="AP11:AZ11"/>
    <mergeCell ref="C12:D12"/>
    <mergeCell ref="E12:P12"/>
    <mergeCell ref="T12:X12"/>
    <mergeCell ref="Y12:AK12"/>
    <mergeCell ref="AP12:AZ12"/>
    <mergeCell ref="C13:D13"/>
    <mergeCell ref="E13:P13"/>
    <mergeCell ref="AP13:AZ13"/>
    <mergeCell ref="T13:X13"/>
    <mergeCell ref="Y13:AK13"/>
    <mergeCell ref="C9:P9"/>
    <mergeCell ref="T9:AK9"/>
    <mergeCell ref="C10:D10"/>
    <mergeCell ref="Y10:AK10"/>
    <mergeCell ref="E10:P10"/>
    <mergeCell ref="T10:X10"/>
    <mergeCell ref="C11:D11"/>
    <mergeCell ref="E11:P11"/>
    <mergeCell ref="T11:X11"/>
    <mergeCell ref="Y11:AK11"/>
    <mergeCell ref="A1:I5"/>
    <mergeCell ref="J1:AL2"/>
    <mergeCell ref="J3:AL4"/>
    <mergeCell ref="J5:AL5"/>
    <mergeCell ref="A6:I6"/>
    <mergeCell ref="A7:D7"/>
    <mergeCell ref="E7:G7"/>
    <mergeCell ref="J7:AO7"/>
    <mergeCell ref="AM1:AN2"/>
    <mergeCell ref="AM3:AO4"/>
    <mergeCell ref="AM5:AO5"/>
    <mergeCell ref="S37:S39"/>
    <mergeCell ref="T37:T39"/>
    <mergeCell ref="Q38:Q39"/>
    <mergeCell ref="P37:P39"/>
  </mergeCells>
  <conditionalFormatting sqref="N28 AE28:AE30 N30 N33 N36 AE33:AE36">
    <cfRule type="cellIs" dxfId="14" priority="1" operator="equal">
      <formula>"Muy Alta"</formula>
    </cfRule>
    <cfRule type="cellIs" dxfId="13" priority="2" operator="equal">
      <formula>"Alta"</formula>
    </cfRule>
    <cfRule type="cellIs" dxfId="12" priority="3" operator="equal">
      <formula>"Media"</formula>
    </cfRule>
    <cfRule type="cellIs" dxfId="11" priority="4" operator="equal">
      <formula>"Baja"</formula>
    </cfRule>
    <cfRule type="cellIs" dxfId="10" priority="5" operator="equal">
      <formula>"Muy Baja"</formula>
    </cfRule>
  </conditionalFormatting>
  <conditionalFormatting sqref="Q30 Q33 Q36:Q39">
    <cfRule type="containsText" dxfId="9" priority="11" operator="containsText" text="❌">
      <formula>NOT(ISERROR(SEARCH(("❌"),(Q30))))</formula>
    </cfRule>
  </conditionalFormatting>
  <conditionalFormatting sqref="R28 AG28:AG30 R30 R33:R36 AG33:AG36">
    <cfRule type="cellIs" dxfId="8" priority="12" operator="equal">
      <formula>"Catastrófico"</formula>
    </cfRule>
    <cfRule type="cellIs" dxfId="7" priority="13" operator="equal">
      <formula>"Mayor"</formula>
    </cfRule>
    <cfRule type="cellIs" dxfId="6" priority="14" operator="equal">
      <formula>"Moderado"</formula>
    </cfRule>
    <cfRule type="cellIs" dxfId="5" priority="15" operator="equal">
      <formula>"Menor"</formula>
    </cfRule>
    <cfRule type="cellIs" dxfId="4" priority="16" operator="equal">
      <formula>"Leve"</formula>
    </cfRule>
  </conditionalFormatting>
  <conditionalFormatting sqref="T28 AI28:AI30 T30 T33:T37 AI33:AI36">
    <cfRule type="cellIs" dxfId="3" priority="17" operator="equal">
      <formula>"Extremo"</formula>
    </cfRule>
    <cfRule type="cellIs" dxfId="2" priority="18" operator="equal">
      <formula>"Alto"</formula>
    </cfRule>
    <cfRule type="cellIs" dxfId="1" priority="20" operator="equal">
      <formula>"Bajo"</formula>
    </cfRule>
  </conditionalFormatting>
  <conditionalFormatting sqref="T28 AI28:AI30 T30 T33:T37 AI33:AI36">
    <cfRule type="cellIs" dxfId="0" priority="19" operator="equal">
      <formula>"Moderado"</formula>
    </cfRule>
  </conditionalFormatting>
  <pageMargins left="0.7" right="0.7" top="0.75" bottom="0.75" header="0" footer="0"/>
  <pageSetup scale="12" orientation="portrait" r:id="rId1"/>
  <drawing r:id="rId2"/>
  <legacyDrawing r:id="rId3"/>
  <extLst>
    <ext xmlns:x14="http://schemas.microsoft.com/office/spreadsheetml/2009/9/main" uri="{CCE6A557-97BC-4b89-ADB6-D9C93CAAB3DF}">
      <x14:dataValidations xmlns:xm="http://schemas.microsoft.com/office/excel/2006/main" count="13">
        <x14:dataValidation type="custom" allowBlank="1" showInputMessage="1" showErrorMessage="1" prompt="Recuerde que las acciones se generan bajo la medida de mitigar el riesgo" xr:uid="{00000000-0002-0000-0100-000000000000}">
          <x14:formula1>
            <xm:f>IF(OR(AI28='Opciones Tratamiento'!$B$2,AI28='Opciones Tratamiento'!$B$3,AI28='Opciones Tratamiento'!$B$4),ISBLANK(AI28),ISTEXT(AI28))</xm:f>
          </x14:formula1>
          <xm:sqref>AK28:AL28 AK29 AK30:AL30 AL31:AL32 AK33:AL33 AK34:AK36</xm:sqref>
        </x14:dataValidation>
        <x14:dataValidation type="list" allowBlank="1" showErrorMessage="1" xr:uid="{00000000-0002-0000-0100-000001000000}">
          <x14:formula1>
            <xm:f>'Opciones Tratamiento'!$B$2:$B$5</xm:f>
          </x14:formula1>
          <xm:sqref>AJ28:AJ30 AJ33:AJ36</xm:sqref>
        </x14:dataValidation>
        <x14:dataValidation type="list" allowBlank="1" showErrorMessage="1" xr:uid="{00000000-0002-0000-0100-000002000000}">
          <x14:formula1>
            <xm:f>'Tabla Valoración controles'!$D$11:$D$12</xm:f>
          </x14:formula1>
          <xm:sqref>AB28:AB30 AB33:AB36</xm:sqref>
        </x14:dataValidation>
        <x14:dataValidation type="custom" allowBlank="1" showInputMessage="1" showErrorMessage="1" prompt="Recuerde que las acciones se generan bajo la medida de mitigar el riesgo" xr:uid="{00000000-0002-0000-0100-000003000000}">
          <x14:formula1>
            <xm:f>IF(OR(AJ28='Opciones Tratamiento'!$B$2,AJ28='Opciones Tratamiento'!$B$3,AJ28='Opciones Tratamiento'!$B$4),ISBLANK(AJ28),ISTEXT(AJ28))</xm:f>
          </x14:formula1>
          <xm:sqref>AM28 AM30:AM33 AM36</xm:sqref>
        </x14:dataValidation>
        <x14:dataValidation type="list" allowBlank="1" showErrorMessage="1" xr:uid="{00000000-0002-0000-0100-000004000000}">
          <x14:formula1>
            <xm:f>'Tabla Impacto'!$F$210:$F$221</xm:f>
          </x14:formula1>
          <xm:sqref>P28 P30 P33 P36:P37</xm:sqref>
        </x14:dataValidation>
        <x14:dataValidation type="list" allowBlank="1" showErrorMessage="1" xr:uid="{00000000-0002-0000-0100-000005000000}">
          <x14:formula1>
            <xm:f>'Opciones Tratamiento'!$E$2:$E$4</xm:f>
          </x14:formula1>
          <xm:sqref>C28 C30 C33 C36</xm:sqref>
        </x14:dataValidation>
        <x14:dataValidation type="list" allowBlank="1" showErrorMessage="1" xr:uid="{00000000-0002-0000-0100-000006000000}">
          <x14:formula1>
            <xm:f>'Opciones Tratamiento'!$B$13:$B$19</xm:f>
          </x14:formula1>
          <xm:sqref>L28 L30 L33 L36</xm:sqref>
        </x14:dataValidation>
        <x14:dataValidation type="custom" allowBlank="1" showInputMessage="1" showErrorMessage="1" prompt="Recuerde que las acciones se generan bajo la medida de mitigar el riesgo" xr:uid="{00000000-0002-0000-0100-000009000000}">
          <x14:formula1>
            <xm:f>IF(OR(AJ28='Opciones Tratamiento'!$B$2,AJ28='Opciones Tratamiento'!$B$3,AJ28='Opciones Tratamiento'!$B$4),ISBLANK(AJ28),ISTEXT(AJ28))</xm:f>
          </x14:formula1>
          <xm:sqref>AN28 AN30:AN33</xm:sqref>
        </x14:dataValidation>
        <x14:dataValidation type="list" allowBlank="1" showErrorMessage="1" xr:uid="{00000000-0002-0000-0100-00000B000000}">
          <x14:formula1>
            <xm:f>'Tabla Valoración controles'!$D$7:$D$8</xm:f>
          </x14:formula1>
          <xm:sqref>Y28:Y30 Y33:Y36</xm:sqref>
        </x14:dataValidation>
        <x14:dataValidation type="list" allowBlank="1" showErrorMessage="1" xr:uid="{00000000-0002-0000-0100-00000C000000}">
          <x14:formula1>
            <xm:f>'Tabla Valoración controles'!$D$4:$D$6</xm:f>
          </x14:formula1>
          <xm:sqref>X28:X30 X33:X36</xm:sqref>
        </x14:dataValidation>
        <x14:dataValidation type="list" allowBlank="1" showErrorMessage="1" xr:uid="{00000000-0002-0000-0100-00000D000000}">
          <x14:formula1>
            <xm:f>'Tabla Valoración controles'!$D$9:$D$10</xm:f>
          </x14:formula1>
          <xm:sqref>AA28:AA30 AA33:AA36</xm:sqref>
        </x14:dataValidation>
        <x14:dataValidation type="list" allowBlank="1" showErrorMessage="1" xr:uid="{00000000-0002-0000-0100-00000E000000}">
          <x14:formula1>
            <xm:f>'Tabla Valoración controles'!$D$13:$D$14</xm:f>
          </x14:formula1>
          <xm:sqref>AC28:AC30 AC33:AC36</xm:sqref>
        </x14:dataValidation>
        <x14:dataValidation type="custom" allowBlank="1" showInputMessage="1" showErrorMessage="1" prompt="Recuerde que las acciones se generan bajo la medida de mitigar el riesgo" xr:uid="{00000000-0002-0000-0100-00000A000000}">
          <x14:formula1>
            <xm:f>IF(OR(AJ28='Opciones Tratamiento'!$B$2,AJ28='Opciones Tratamiento'!$B$3,AJ28='Opciones Tratamiento'!$B$4),ISBLANK(AJ28),ISTEXT(AJ28))</xm:f>
          </x14:formula1>
          <xm:sqref>AO28:AO36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970"/>
  <sheetViews>
    <sheetView showGridLines="0" workbookViewId="0"/>
  </sheetViews>
  <sheetFormatPr defaultColWidth="14.42578125" defaultRowHeight="15" customHeight="1"/>
  <cols>
    <col min="1" max="1" width="10.7109375" customWidth="1"/>
    <col min="2" max="11" width="5.7109375" customWidth="1"/>
    <col min="12" max="13" width="7.5703125" customWidth="1"/>
    <col min="14" max="15" width="5.7109375" customWidth="1"/>
    <col min="16" max="16" width="8.42578125" customWidth="1"/>
    <col min="17" max="17" width="7.5703125" customWidth="1"/>
    <col min="18" max="18" width="5.7109375" customWidth="1"/>
    <col min="19" max="19" width="8.42578125" customWidth="1"/>
    <col min="20" max="21" width="7.5703125" customWidth="1"/>
    <col min="22" max="23" width="5.7109375" customWidth="1"/>
    <col min="24" max="24" width="7.5703125" customWidth="1"/>
    <col min="25" max="25" width="5.7109375" customWidth="1"/>
    <col min="26" max="26" width="8.42578125" customWidth="1"/>
    <col min="27" max="29" width="5.7109375" customWidth="1"/>
    <col min="30" max="30" width="10.7109375" customWidth="1"/>
    <col min="31" max="36" width="5.7109375" customWidth="1"/>
    <col min="37" max="66" width="10.7109375" customWidth="1"/>
  </cols>
  <sheetData>
    <row r="1" spans="1:6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spans="1:66" ht="18" customHeight="1">
      <c r="A2" s="1"/>
      <c r="B2" s="304" t="s">
        <v>193</v>
      </c>
      <c r="C2" s="206"/>
      <c r="D2" s="206"/>
      <c r="E2" s="206"/>
      <c r="F2" s="206"/>
      <c r="G2" s="206"/>
      <c r="H2" s="206"/>
      <c r="I2" s="206"/>
      <c r="J2" s="305" t="s">
        <v>15</v>
      </c>
      <c r="K2" s="306"/>
      <c r="L2" s="306"/>
      <c r="M2" s="306"/>
      <c r="N2" s="306"/>
      <c r="O2" s="306"/>
      <c r="P2" s="306"/>
      <c r="Q2" s="306"/>
      <c r="R2" s="306"/>
      <c r="S2" s="306"/>
      <c r="T2" s="306"/>
      <c r="U2" s="306"/>
      <c r="V2" s="306"/>
      <c r="W2" s="306"/>
      <c r="X2" s="306"/>
      <c r="Y2" s="306"/>
      <c r="Z2" s="306"/>
      <c r="AA2" s="306"/>
      <c r="AB2" s="306"/>
      <c r="AC2" s="307"/>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row>
    <row r="3" spans="1:66" ht="18.75" customHeight="1">
      <c r="A3" s="1"/>
      <c r="B3" s="206"/>
      <c r="C3" s="206"/>
      <c r="D3" s="206"/>
      <c r="E3" s="206"/>
      <c r="F3" s="206"/>
      <c r="G3" s="206"/>
      <c r="H3" s="206"/>
      <c r="I3" s="206"/>
      <c r="J3" s="308"/>
      <c r="K3" s="206"/>
      <c r="L3" s="206"/>
      <c r="M3" s="206"/>
      <c r="N3" s="206"/>
      <c r="O3" s="206"/>
      <c r="P3" s="206"/>
      <c r="Q3" s="206"/>
      <c r="R3" s="206"/>
      <c r="S3" s="206"/>
      <c r="T3" s="206"/>
      <c r="U3" s="206"/>
      <c r="V3" s="206"/>
      <c r="W3" s="206"/>
      <c r="X3" s="206"/>
      <c r="Y3" s="206"/>
      <c r="Z3" s="206"/>
      <c r="AA3" s="206"/>
      <c r="AB3" s="206"/>
      <c r="AC3" s="309"/>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row>
    <row r="4" spans="1:66" ht="15" customHeight="1">
      <c r="A4" s="1"/>
      <c r="B4" s="206"/>
      <c r="C4" s="206"/>
      <c r="D4" s="206"/>
      <c r="E4" s="206"/>
      <c r="F4" s="206"/>
      <c r="G4" s="206"/>
      <c r="H4" s="206"/>
      <c r="I4" s="206"/>
      <c r="J4" s="310"/>
      <c r="K4" s="293"/>
      <c r="L4" s="293"/>
      <c r="M4" s="293"/>
      <c r="N4" s="293"/>
      <c r="O4" s="293"/>
      <c r="P4" s="293"/>
      <c r="Q4" s="293"/>
      <c r="R4" s="293"/>
      <c r="S4" s="293"/>
      <c r="T4" s="293"/>
      <c r="U4" s="293"/>
      <c r="V4" s="293"/>
      <c r="W4" s="293"/>
      <c r="X4" s="293"/>
      <c r="Y4" s="293"/>
      <c r="Z4" s="293"/>
      <c r="AA4" s="293"/>
      <c r="AB4" s="293"/>
      <c r="AC4" s="31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row>
    <row r="5" spans="1:6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row>
    <row r="6" spans="1:66" ht="15" customHeight="1">
      <c r="A6" s="1"/>
      <c r="B6" s="312" t="s">
        <v>194</v>
      </c>
      <c r="C6" s="306"/>
      <c r="D6" s="307"/>
      <c r="E6" s="298" t="s">
        <v>195</v>
      </c>
      <c r="F6" s="299"/>
      <c r="G6" s="299"/>
      <c r="H6" s="299"/>
      <c r="I6" s="299"/>
      <c r="J6" s="98" t="str">
        <f>IF(AND('Mapa final'!$AD$28="Muy Alta",'Mapa final'!$AF$28="Leve"),CONCATENATE("R1C",'Mapa final'!$T$28),"")</f>
        <v/>
      </c>
      <c r="K6" s="98" t="str">
        <f>IF(AND('Mapa final'!$AD$29="Muy Alta",'Mapa final'!$AF$29="Leve"),CONCATENATE("R1C",'Mapa final'!$T$29),"")</f>
        <v/>
      </c>
      <c r="L6" s="98" t="str">
        <f>IF(AND('Mapa final'!$AD$28="Muy Alta",'Mapa final'!$AF$28="Menor"),CONCATENATE("R1C",'Mapa final'!$T$28),"")</f>
        <v/>
      </c>
      <c r="M6" s="98" t="str">
        <f>IF(AND('Mapa final'!$AD$29="Muy Alta",'Mapa final'!$AF$29="Menor"),CONCATENATE("R1C",'Mapa final'!$T$29),"")</f>
        <v/>
      </c>
      <c r="N6" s="98" t="str">
        <f>IF(AND('Mapa final'!$AD$28="Muy Alta",'Mapa final'!$AF$28="Moderado"),CONCATENATE("R1C",'Mapa final'!$T$28),"")</f>
        <v/>
      </c>
      <c r="O6" s="98" t="str">
        <f>IF(AND('Mapa final'!$AD$29="Muy Alta",'Mapa final'!$AF$29="Moderado"),CONCATENATE("R1C",'Mapa final'!$T$29),"")</f>
        <v/>
      </c>
      <c r="P6" s="98" t="str">
        <f>IF(AND('Mapa final'!$AD$28="Muy Alta",'Mapa final'!$AF$28="Mayor"),CONCATENATE("R1C",'Mapa final'!$T$28),"")</f>
        <v/>
      </c>
      <c r="Q6" s="98" t="str">
        <f>IF(AND('Mapa final'!$AD$29="Muy Alta",'Mapa final'!$AF$29="Mayor"),CONCATENATE("R1C",'Mapa final'!$T$29),"")</f>
        <v/>
      </c>
      <c r="R6" s="98" t="str">
        <f>IF(AND('Mapa final'!$AD$28="Muy Alta",'Mapa final'!$AF$28="Catastrofico"),CONCATENATE("R1C",'Mapa final'!$T$28),"")</f>
        <v/>
      </c>
      <c r="S6" s="98" t="str">
        <f>IF(AND('Mapa final'!$AD$29="Muy Alta",'Mapa final'!$AF$29="Catastrofico"),CONCATENATE("R1C",'Mapa final'!$T$29),"")</f>
        <v/>
      </c>
      <c r="T6" s="98" t="str">
        <f>IF(AND('Mapa final'!$AD$28="Muy Alta",'Mapa final'!$AF$28="Leve"),CONCATENATE("R1C",'Mapa final'!$T$28),"")</f>
        <v/>
      </c>
      <c r="U6" s="98" t="str">
        <f>IF(AND('Mapa final'!$AD$29="Muy Alta",'Mapa final'!$AF$29="Leve"),CONCATENATE("R1C",'Mapa final'!$T$29),"")</f>
        <v/>
      </c>
      <c r="V6" s="98" t="str">
        <f>IF(AND('Mapa final'!$AD$28="Muy Alta",'Mapa final'!$AF$28="Leve"),CONCATENATE("R1C",'Mapa final'!$T$28),"")</f>
        <v/>
      </c>
      <c r="W6" s="98" t="str">
        <f>IF(AND('Mapa final'!$AD$29="Muy Alta",'Mapa final'!$AF$29="Leve"),CONCATENATE("R1C",'Mapa final'!$T$29),"")</f>
        <v/>
      </c>
      <c r="X6" s="98" t="str">
        <f>IF(AND('Mapa final'!$AD$28="Muy Alta",'Mapa final'!$AF$28="Leve"),CONCATENATE("R1C",'Mapa final'!$T$28),"")</f>
        <v/>
      </c>
      <c r="Y6" s="98" t="str">
        <f>IF(AND('Mapa final'!$AD$29="Muy Alta",'Mapa final'!$AF$29="Leve"),CONCATENATE("R1C",'Mapa final'!$T$29),"")</f>
        <v/>
      </c>
      <c r="Z6" s="98" t="str">
        <f>IF(AND('Mapa final'!$AD$28="Muy Alta",'Mapa final'!$AF$28="Leve"),CONCATENATE("R1C",'Mapa final'!$T$28),"")</f>
        <v/>
      </c>
      <c r="AA6" s="98" t="str">
        <f>IF(AND('Mapa final'!$AD$29="Muy Alta",'Mapa final'!$AF$29="Leve"),CONCATENATE("R1C",'Mapa final'!$T$29),"")</f>
        <v/>
      </c>
      <c r="AB6" s="98" t="str">
        <f>IF(AND('Mapa final'!$AD$28="Muy Alta",'Mapa final'!$AF$28="Leve"),CONCATENATE("R1C",'Mapa final'!$T$28),"")</f>
        <v/>
      </c>
      <c r="AC6" s="98" t="str">
        <f>IF(AND('Mapa final'!$AD$29="Muy Alta",'Mapa final'!$AF$29="Leve"),CONCATENATE("R1C",'Mapa final'!$T$29),"")</f>
        <v/>
      </c>
      <c r="AD6" s="1"/>
      <c r="AE6" s="296" t="s">
        <v>196</v>
      </c>
      <c r="AF6" s="288"/>
      <c r="AG6" s="288"/>
      <c r="AH6" s="288"/>
      <c r="AI6" s="288"/>
      <c r="AJ6" s="28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row>
    <row r="7" spans="1:66" ht="15" customHeight="1">
      <c r="A7" s="1"/>
      <c r="B7" s="308"/>
      <c r="C7" s="206"/>
      <c r="D7" s="309"/>
      <c r="E7" s="218"/>
      <c r="F7" s="206"/>
      <c r="G7" s="206"/>
      <c r="H7" s="206"/>
      <c r="I7" s="206"/>
      <c r="J7" s="98" t="str">
        <f>IF(AND('Mapa final'!$AD$30="Muy Alta",'Mapa final'!$AF$30="Leve"),CONCATENATE("R2C",'Mapa final'!$T$30),"")</f>
        <v/>
      </c>
      <c r="K7" s="98" t="str">
        <f>IF(AND('Mapa final'!$AD$31="Muy Alta",'Mapa final'!$AF$31="Leve"),CONCATENATE("R2C",'Mapa final'!$T$31),"")</f>
        <v/>
      </c>
      <c r="L7" s="98" t="str">
        <f>IF(AND('Mapa final'!$AD$32="Muy Alta",'Mapa final'!$AF$32="Leve"),CONCATENATE("R2C",'Mapa final'!$T$32),"")</f>
        <v/>
      </c>
      <c r="M7" s="98" t="str">
        <f>IF(AND('Mapa final'!$AD$30="Muy Alta",'Mapa final'!$AF$30="Leve"),CONCATENATE("R2C",'Mapa final'!$T$30),"")</f>
        <v/>
      </c>
      <c r="N7" s="98" t="str">
        <f>IF(AND('Mapa final'!$AD$31="Muy Alta",'Mapa final'!$AF$31="Leve"),CONCATENATE("R2C",'Mapa final'!$T$31),"")</f>
        <v/>
      </c>
      <c r="O7" s="98" t="str">
        <f>IF(AND('Mapa final'!$AD$32="Muy Alta",'Mapa final'!$AF$32="Leve"),CONCATENATE("R2C",'Mapa final'!$T$32),"")</f>
        <v/>
      </c>
      <c r="P7" s="98" t="str">
        <f>IF(AND('Mapa final'!$AD$30="Muy Alta",'Mapa final'!$AF$30="Leve"),CONCATENATE("R2C",'Mapa final'!$T$30),"")</f>
        <v/>
      </c>
      <c r="Q7" s="98" t="str">
        <f>IF(AND('Mapa final'!$AD$31="Muy Alta",'Mapa final'!$AF$31="Leve"),CONCATENATE("R2C",'Mapa final'!$T$31),"")</f>
        <v/>
      </c>
      <c r="R7" s="98" t="str">
        <f>IF(AND('Mapa final'!$AD$32="Muy Alta",'Mapa final'!$AF$32="Leve"),CONCATENATE("R2C",'Mapa final'!$T$32),"")</f>
        <v/>
      </c>
      <c r="S7" s="98" t="str">
        <f>IF(AND('Mapa final'!$AD$30="Muy Alta",'Mapa final'!$AF$30="Leve"),CONCATENATE("R2C",'Mapa final'!$T$30),"")</f>
        <v/>
      </c>
      <c r="T7" s="98" t="str">
        <f>IF(AND('Mapa final'!$AD$31="Muy Alta",'Mapa final'!$AF$31="Leve"),CONCATENATE("R2C",'Mapa final'!$T$31),"")</f>
        <v/>
      </c>
      <c r="U7" s="98" t="str">
        <f>IF(AND('Mapa final'!$AD$32="Muy Alta",'Mapa final'!$AF$32="Leve"),CONCATENATE("R2C",'Mapa final'!$T$32),"")</f>
        <v/>
      </c>
      <c r="V7" s="98" t="str">
        <f>IF(AND('Mapa final'!$AD$30="Muy Alta",'Mapa final'!$AF$30="Leve"),CONCATENATE("R2C",'Mapa final'!$T$30),"")</f>
        <v/>
      </c>
      <c r="W7" s="98" t="str">
        <f>IF(AND('Mapa final'!$AD$31="Muy Alta",'Mapa final'!$AF$31="Leve"),CONCATENATE("R2C",'Mapa final'!$T$31),"")</f>
        <v/>
      </c>
      <c r="X7" s="98" t="str">
        <f>IF(AND('Mapa final'!$AD$32="Muy Alta",'Mapa final'!$AF$32="Leve"),CONCATENATE("R2C",'Mapa final'!$T$32),"")</f>
        <v/>
      </c>
      <c r="Y7" s="98" t="str">
        <f>IF(AND('Mapa final'!$AD$30="Muy Alta",'Mapa final'!$AF$30="Leve"),CONCATENATE("R2C",'Mapa final'!$T$30),"")</f>
        <v/>
      </c>
      <c r="Z7" s="98" t="str">
        <f>IF(AND('Mapa final'!$AD$31="Muy Alta",'Mapa final'!$AF$31="Leve"),CONCATENATE("R2C",'Mapa final'!$T$31),"")</f>
        <v/>
      </c>
      <c r="AA7" s="98" t="str">
        <f>IF(AND('Mapa final'!$AD$32="Muy Alta",'Mapa final'!$AF$32="Leve"),CONCATENATE("R2C",'Mapa final'!$T$32),"")</f>
        <v/>
      </c>
      <c r="AB7" s="98" t="str">
        <f>IF(AND('Mapa final'!$AD$30="Muy Alta",'Mapa final'!$AF$30="Leve"),CONCATENATE("R2C",'Mapa final'!$T$30),"")</f>
        <v/>
      </c>
      <c r="AC7" s="98" t="str">
        <f>IF(AND('Mapa final'!$AD$31="Muy Alta",'Mapa final'!$AF$31="Leve"),CONCATENATE("R2C",'Mapa final'!$T$31),"")</f>
        <v/>
      </c>
      <c r="AD7" s="98" t="str">
        <f>IF(AND('Mapa final'!$AD$32="Muy Alta",'Mapa final'!$AF$32="Leve"),CONCATENATE("R2C",'Mapa final'!$T$32),"")</f>
        <v/>
      </c>
      <c r="AE7" s="290"/>
      <c r="AF7" s="206"/>
      <c r="AG7" s="206"/>
      <c r="AH7" s="206"/>
      <c r="AI7" s="206"/>
      <c r="AJ7" s="29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row>
    <row r="8" spans="1:66" ht="15" customHeight="1">
      <c r="A8" s="1"/>
      <c r="B8" s="308"/>
      <c r="C8" s="206"/>
      <c r="D8" s="309"/>
      <c r="E8" s="218"/>
      <c r="F8" s="206"/>
      <c r="G8" s="206"/>
      <c r="H8" s="206"/>
      <c r="I8" s="206"/>
      <c r="J8" s="98" t="e">
        <f>IF(AND('Mapa final'!#REF!="Muy Alta",'Mapa final'!#REF!="Leve"),CONCATENATE("R3C",'Mapa final'!#REF!),"")</f>
        <v>#REF!</v>
      </c>
      <c r="K8" s="98" t="e">
        <f>IF(AND('Mapa final'!#REF!="Muy Alta",'Mapa final'!#REF!="Leve"),CONCATENATE("R3C",'Mapa final'!#REF!),"")</f>
        <v>#REF!</v>
      </c>
      <c r="L8" s="98" t="e">
        <f>IF(AND('Mapa final'!#REF!="Muy Alta",'Mapa final'!#REF!="Leve"),CONCATENATE("R3C",'Mapa final'!#REF!),"")</f>
        <v>#REF!</v>
      </c>
      <c r="M8" s="98" t="e">
        <f>IF(AND('Mapa final'!#REF!="Muy Alta",'Mapa final'!#REF!="Leve"),CONCATENATE("R3C",'Mapa final'!#REF!),"")</f>
        <v>#REF!</v>
      </c>
      <c r="N8" s="98"/>
      <c r="O8" s="98" t="e">
        <f>IF(AND('Mapa final'!#REF!="Muy Alta",'Mapa final'!#REF!="Menor"),CONCATENATE("R3C",'Mapa final'!#REF!),"")</f>
        <v>#REF!</v>
      </c>
      <c r="P8" s="98" t="e">
        <f>IF(AND('Mapa final'!#REF!="Muy Alta",'Mapa final'!#REF!="Menor"),CONCATENATE("R3C",'Mapa final'!#REF!),"")</f>
        <v>#REF!</v>
      </c>
      <c r="Q8" s="98" t="e">
        <f>IF(AND('Mapa final'!#REF!="Muy Alta",'Mapa final'!#REF!="Menor"),CONCATENATE("R3C",'Mapa final'!#REF!),"")</f>
        <v>#REF!</v>
      </c>
      <c r="R8" s="98"/>
      <c r="S8" s="98" t="e">
        <f>IF(AND('Mapa final'!#REF!="Muy Alta",'Mapa final'!#REF!="Moderado"),CONCATENATE("R3C",'Mapa final'!#REF!),"")</f>
        <v>#REF!</v>
      </c>
      <c r="T8" s="98" t="e">
        <f>IF(AND('Mapa final'!#REF!="Muy Alta",'Mapa final'!#REF!="Moderado"),CONCATENATE("R3C",'Mapa final'!#REF!),"")</f>
        <v>#REF!</v>
      </c>
      <c r="U8" s="98" t="e">
        <f>IF(AND('Mapa final'!#REF!="Muy Alta",'Mapa final'!#REF!="Moderado"),CONCATENATE("R3C",'Mapa final'!#REF!),"")</f>
        <v>#REF!</v>
      </c>
      <c r="V8" s="98" t="e">
        <f>IF(AND('Mapa final'!#REF!="Muy Alta",'Mapa final'!#REF!="Mayor"),CONCATENATE("R3C",'Mapa final'!#REF!),"")</f>
        <v>#REF!</v>
      </c>
      <c r="W8" s="98" t="e">
        <f>IF(AND('Mapa final'!#REF!="Muy Alta",'Mapa final'!#REF!="Mayor"),CONCATENATE("R3C",'Mapa final'!#REF!),"")</f>
        <v>#REF!</v>
      </c>
      <c r="X8" s="98" t="e">
        <f>IF(AND('Mapa final'!#REF!="Muy Alta",'Mapa final'!#REF!="Mayor"),CONCATENATE("R3C",'Mapa final'!#REF!),"")</f>
        <v>#REF!</v>
      </c>
      <c r="Y8" s="98" t="e">
        <f>IF(AND('Mapa final'!#REF!="Muy Alta",'Mapa final'!#REF!="Mayor"),CONCATENATE("R3C",'Mapa final'!#REF!),"")</f>
        <v>#REF!</v>
      </c>
      <c r="Z8" s="99" t="e">
        <f>IF(AND('Mapa final'!#REF!="Muy Alta",'Mapa final'!#REF!="Catastrófico"),CONCATENATE("R3C",'Mapa final'!#REF!),"")</f>
        <v>#REF!</v>
      </c>
      <c r="AA8" s="99" t="e">
        <f>IF(AND('Mapa final'!#REF!="Muy Alta",'Mapa final'!#REF!="Catastrófico"),CONCATENATE("R3C",'Mapa final'!#REF!),"")</f>
        <v>#REF!</v>
      </c>
      <c r="AB8" s="99" t="e">
        <f>IF(AND('Mapa final'!#REF!="Muy Alta",'Mapa final'!#REF!="Catastrófico"),CONCATENATE("R3C",'Mapa final'!#REF!),"")</f>
        <v>#REF!</v>
      </c>
      <c r="AC8" s="99" t="e">
        <f>IF(AND('Mapa final'!#REF!="Muy Alta",'Mapa final'!#REF!="Catastrófico"),CONCATENATE("R3C",'Mapa final'!#REF!),"")</f>
        <v>#REF!</v>
      </c>
      <c r="AD8" s="1"/>
      <c r="AE8" s="290"/>
      <c r="AF8" s="206"/>
      <c r="AG8" s="206"/>
      <c r="AH8" s="206"/>
      <c r="AI8" s="206"/>
      <c r="AJ8" s="29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row>
    <row r="9" spans="1:66" ht="15" customHeight="1">
      <c r="A9" s="1"/>
      <c r="B9" s="308"/>
      <c r="C9" s="206"/>
      <c r="D9" s="309"/>
      <c r="E9" s="218"/>
      <c r="F9" s="206"/>
      <c r="G9" s="206"/>
      <c r="H9" s="206"/>
      <c r="I9" s="206"/>
      <c r="J9" s="98" t="e">
        <f>IF(AND('Mapa final'!#REF!="Muy Alta",'Mapa final'!#REF!="Leve"),CONCATENATE("R4C",'Mapa final'!#REF!),"")</f>
        <v>#REF!</v>
      </c>
      <c r="K9" s="98" t="e">
        <f>IF(AND('Mapa final'!#REF!="Muy Alta",'Mapa final'!#REF!="Leve"),CONCATENATE("R4C",'Mapa final'!#REF!),"")</f>
        <v>#REF!</v>
      </c>
      <c r="L9" s="98" t="e">
        <f>IF(AND('Mapa final'!#REF!="Muy Alta",'Mapa final'!#REF!="Leve"),CONCATENATE("R4C",'Mapa final'!#REF!),"")</f>
        <v>#REF!</v>
      </c>
      <c r="M9" s="98" t="e">
        <f>IF(AND('Mapa final'!#REF!="Muy Alta",'Mapa final'!#REF!="Leve"),CONCATENATE("R4C",'Mapa final'!#REF!),"")</f>
        <v>#REF!</v>
      </c>
      <c r="N9" s="98" t="e">
        <f>IF(AND('Mapa final'!#REF!="Muy Alta",'Mapa final'!#REF!="Menor"),CONCATENATE("R4C",'Mapa final'!#REF!),"")</f>
        <v>#REF!</v>
      </c>
      <c r="O9" s="98" t="e">
        <f>IF(AND('Mapa final'!#REF!="Muy Alta",'Mapa final'!#REF!="Menor"),CONCATENATE("R4C",'Mapa final'!#REF!),"")</f>
        <v>#REF!</v>
      </c>
      <c r="P9" s="98" t="e">
        <f>IF(AND('Mapa final'!#REF!="Muy Alta",'Mapa final'!#REF!="Menor"),CONCATENATE("R4C",'Mapa final'!#REF!),"")</f>
        <v>#REF!</v>
      </c>
      <c r="Q9" s="98" t="e">
        <f>IF(AND('Mapa final'!#REF!="Muy Alta",'Mapa final'!#REF!="Menor"),CONCATENATE("R4C",'Mapa final'!#REF!),"")</f>
        <v>#REF!</v>
      </c>
      <c r="R9" s="98" t="e">
        <f>IF(AND('Mapa final'!#REF!="Muy Alta",'Mapa final'!#REF!="Moderado"),CONCATENATE("R4C",'Mapa final'!#REF!),"")</f>
        <v>#REF!</v>
      </c>
      <c r="S9" s="98" t="e">
        <f>IF(AND('Mapa final'!#REF!="Muy Alta",'Mapa final'!#REF!="Moderado"),CONCATENATE("R4C",'Mapa final'!#REF!),"")</f>
        <v>#REF!</v>
      </c>
      <c r="T9" s="98" t="e">
        <f>IF(AND('Mapa final'!#REF!="Muy Alta",'Mapa final'!#REF!="Moderado"),CONCATENATE("R4C",'Mapa final'!#REF!),"")</f>
        <v>#REF!</v>
      </c>
      <c r="U9" s="98" t="e">
        <f>IF(AND('Mapa final'!#REF!="Muy Alta",'Mapa final'!#REF!="Moderado"),CONCATENATE("R4C",'Mapa final'!#REF!),"")</f>
        <v>#REF!</v>
      </c>
      <c r="V9" s="98" t="e">
        <f>IF(AND('Mapa final'!#REF!="Muy Alta",'Mapa final'!#REF!="Mayor"),CONCATENATE("R4C",'Mapa final'!#REF!),"")</f>
        <v>#REF!</v>
      </c>
      <c r="W9" s="98" t="e">
        <f>IF(AND('Mapa final'!#REF!="Muy Alta",'Mapa final'!#REF!="Mayor"),CONCATENATE("R4C",'Mapa final'!#REF!),"")</f>
        <v>#REF!</v>
      </c>
      <c r="X9" s="98" t="e">
        <f>IF(AND('Mapa final'!#REF!="Muy Alta",'Mapa final'!#REF!="Mayor"),CONCATENATE("R4C",'Mapa final'!#REF!),"")</f>
        <v>#REF!</v>
      </c>
      <c r="Y9" s="98" t="e">
        <f>IF(AND('Mapa final'!#REF!="Muy Alta",'Mapa final'!#REF!="Mayor"),CONCATENATE("R4C",'Mapa final'!#REF!),"")</f>
        <v>#REF!</v>
      </c>
      <c r="Z9" s="99" t="e">
        <f>IF(AND('Mapa final'!#REF!="Muy Alta",'Mapa final'!#REF!="Catastrófico"),CONCATENATE("R4C",'Mapa final'!#REF!),"")</f>
        <v>#REF!</v>
      </c>
      <c r="AA9" s="99" t="e">
        <f>IF(AND('Mapa final'!#REF!="Muy Alta",'Mapa final'!#REF!="Catastrófico"),CONCATENATE("R4C",'Mapa final'!#REF!),"")</f>
        <v>#REF!</v>
      </c>
      <c r="AB9" s="99" t="e">
        <f>IF(AND('Mapa final'!#REF!="Muy Alta",'Mapa final'!#REF!="Catastrófico"),CONCATENATE("R4C",'Mapa final'!#REF!),"")</f>
        <v>#REF!</v>
      </c>
      <c r="AC9" s="99" t="e">
        <f>IF(AND('Mapa final'!#REF!="Muy Alta",'Mapa final'!#REF!="Catastrófico"),CONCATENATE("R4C",'Mapa final'!#REF!),"")</f>
        <v>#REF!</v>
      </c>
      <c r="AD9" s="1"/>
      <c r="AE9" s="292"/>
      <c r="AF9" s="293"/>
      <c r="AG9" s="293"/>
      <c r="AH9" s="293"/>
      <c r="AI9" s="293"/>
      <c r="AJ9" s="294"/>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row>
    <row r="10" spans="1:66" ht="15" customHeight="1">
      <c r="A10" s="1"/>
      <c r="B10" s="308"/>
      <c r="C10" s="206"/>
      <c r="D10" s="309"/>
      <c r="E10" s="298" t="s">
        <v>197</v>
      </c>
      <c r="F10" s="299"/>
      <c r="G10" s="299"/>
      <c r="H10" s="299"/>
      <c r="I10" s="300"/>
      <c r="J10" s="98" t="str">
        <f>IF(AND('Mapa final'!$AD$28="Muy Alta",'Mapa final'!$AF$28="Leve"),CONCATENATE("R1C",'Mapa final'!$T$28),"")</f>
        <v/>
      </c>
      <c r="K10" s="98" t="str">
        <f>IF(AND('Mapa final'!$AD$29="Muy Alta",'Mapa final'!$AF$29="Leve"),CONCATENATE("R1C",'Mapa final'!$T$29),"")</f>
        <v/>
      </c>
      <c r="L10" s="98" t="str">
        <f>IF(AND('Mapa final'!$AD$28="Muy Alta",'Mapa final'!$AF$28="Menor"),CONCATENATE("R1C",'Mapa final'!$T$28),"")</f>
        <v/>
      </c>
      <c r="M10" s="98" t="str">
        <f>IF(AND('Mapa final'!$AD$29="Muy Alta",'Mapa final'!$AF$29="Menor"),CONCATENATE("R1C",'Mapa final'!$T$29),"")</f>
        <v/>
      </c>
      <c r="N10" s="98" t="str">
        <f>IF(AND('Mapa final'!$AD$28="Muy Alta",'Mapa final'!$AF$28="Moderado"),CONCATENATE("R1C",'Mapa final'!$T$28),"")</f>
        <v/>
      </c>
      <c r="O10" s="98" t="str">
        <f>IF(AND('Mapa final'!$AD$29="Muy Alta",'Mapa final'!$AF$29="Moderado"),CONCATENATE("R1C",'Mapa final'!$T$29),"")</f>
        <v/>
      </c>
      <c r="P10" s="98" t="str">
        <f>IF(AND('Mapa final'!$AD$28="Muy Alta",'Mapa final'!$AF$28="Mayor"),CONCATENATE("R1C",'Mapa final'!$T$28),"")</f>
        <v/>
      </c>
      <c r="Q10" s="98" t="str">
        <f>IF(AND('Mapa final'!$AD$29="Muy Alta",'Mapa final'!$AF$29="Mayor"),CONCATENATE("R1C",'Mapa final'!$T$29),"")</f>
        <v/>
      </c>
      <c r="R10" s="98" t="str">
        <f>IF(AND('Mapa final'!$AD$28="Muy Alta",'Mapa final'!$AF$28="Catastrofico"),CONCATENATE("R1C",'Mapa final'!$T$28),"")</f>
        <v/>
      </c>
      <c r="S10" s="98" t="str">
        <f>IF(AND('Mapa final'!$AD$29="Muy Alta",'Mapa final'!$AF$29="Catastrofico"),CONCATENATE("R1C",'Mapa final'!$T$29),"")</f>
        <v/>
      </c>
      <c r="T10" s="98"/>
      <c r="U10" s="98"/>
      <c r="V10" s="98"/>
      <c r="W10" s="98"/>
      <c r="X10" s="98"/>
      <c r="Y10" s="98"/>
      <c r="Z10" s="99"/>
      <c r="AA10" s="99"/>
      <c r="AB10" s="99"/>
      <c r="AC10" s="99"/>
      <c r="AD10" s="1"/>
      <c r="AE10" s="287" t="s">
        <v>198</v>
      </c>
      <c r="AF10" s="288"/>
      <c r="AG10" s="288"/>
      <c r="AH10" s="288"/>
      <c r="AI10" s="288"/>
      <c r="AJ10" s="28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row>
    <row r="11" spans="1:66" ht="15" customHeight="1">
      <c r="A11" s="1"/>
      <c r="B11" s="308"/>
      <c r="C11" s="206"/>
      <c r="D11" s="309"/>
      <c r="E11" s="218"/>
      <c r="F11" s="206"/>
      <c r="G11" s="206"/>
      <c r="H11" s="206"/>
      <c r="I11" s="207"/>
      <c r="J11" s="100"/>
      <c r="K11" s="100"/>
      <c r="L11" s="100"/>
      <c r="M11" s="100"/>
      <c r="N11" s="100"/>
      <c r="O11" s="100"/>
      <c r="P11" s="100"/>
      <c r="Q11" s="100"/>
      <c r="R11" s="98"/>
      <c r="S11" s="98"/>
      <c r="T11" s="98"/>
      <c r="U11" s="98"/>
      <c r="V11" s="98"/>
      <c r="W11" s="98"/>
      <c r="X11" s="98"/>
      <c r="Y11" s="98"/>
      <c r="Z11" s="99"/>
      <c r="AA11" s="99"/>
      <c r="AB11" s="99"/>
      <c r="AC11" s="99"/>
      <c r="AD11" s="1"/>
      <c r="AE11" s="290"/>
      <c r="AF11" s="206"/>
      <c r="AG11" s="206"/>
      <c r="AH11" s="206"/>
      <c r="AI11" s="206"/>
      <c r="AJ11" s="29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row>
    <row r="12" spans="1:66" ht="15" customHeight="1">
      <c r="A12" s="1"/>
      <c r="B12" s="308"/>
      <c r="C12" s="206"/>
      <c r="D12" s="309"/>
      <c r="E12" s="218"/>
      <c r="F12" s="206"/>
      <c r="G12" s="206"/>
      <c r="H12" s="206"/>
      <c r="I12" s="207"/>
      <c r="J12" s="100"/>
      <c r="K12" s="100"/>
      <c r="L12" s="100"/>
      <c r="M12" s="100"/>
      <c r="N12" s="100"/>
      <c r="O12" s="100"/>
      <c r="P12" s="100"/>
      <c r="Q12" s="100"/>
      <c r="R12" s="98"/>
      <c r="S12" s="98"/>
      <c r="T12" s="98"/>
      <c r="U12" s="98"/>
      <c r="V12" s="98"/>
      <c r="W12" s="98"/>
      <c r="X12" s="98"/>
      <c r="Y12" s="98"/>
      <c r="Z12" s="99"/>
      <c r="AA12" s="99"/>
      <c r="AB12" s="99"/>
      <c r="AC12" s="99"/>
      <c r="AD12" s="1"/>
      <c r="AE12" s="290"/>
      <c r="AF12" s="206"/>
      <c r="AG12" s="206"/>
      <c r="AH12" s="206"/>
      <c r="AI12" s="206"/>
      <c r="AJ12" s="29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row>
    <row r="13" spans="1:66" ht="15" customHeight="1">
      <c r="A13" s="1"/>
      <c r="B13" s="308"/>
      <c r="C13" s="206"/>
      <c r="D13" s="309"/>
      <c r="E13" s="218"/>
      <c r="F13" s="206"/>
      <c r="G13" s="206"/>
      <c r="H13" s="206"/>
      <c r="I13" s="207"/>
      <c r="J13" s="100"/>
      <c r="K13" s="100"/>
      <c r="L13" s="100"/>
      <c r="M13" s="100"/>
      <c r="N13" s="100"/>
      <c r="O13" s="100"/>
      <c r="P13" s="100"/>
      <c r="Q13" s="100"/>
      <c r="R13" s="98"/>
      <c r="S13" s="98"/>
      <c r="T13" s="98"/>
      <c r="U13" s="98"/>
      <c r="V13" s="98"/>
      <c r="W13" s="98"/>
      <c r="X13" s="98"/>
      <c r="Y13" s="98"/>
      <c r="Z13" s="99"/>
      <c r="AA13" s="99"/>
      <c r="AB13" s="99"/>
      <c r="AC13" s="99"/>
      <c r="AD13" s="1"/>
      <c r="AE13" s="292"/>
      <c r="AF13" s="293"/>
      <c r="AG13" s="293"/>
      <c r="AH13" s="293"/>
      <c r="AI13" s="293"/>
      <c r="AJ13" s="29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row>
    <row r="14" spans="1:66" ht="15" customHeight="1">
      <c r="A14" s="1"/>
      <c r="B14" s="308"/>
      <c r="C14" s="206"/>
      <c r="D14" s="309"/>
      <c r="E14" s="298" t="s">
        <v>199</v>
      </c>
      <c r="F14" s="299"/>
      <c r="G14" s="299"/>
      <c r="H14" s="299"/>
      <c r="I14" s="300"/>
      <c r="J14" s="98" t="str">
        <f>IF(AND('Mapa final'!$AD$28="Muy Alta",'Mapa final'!$AF$28="Leve"),CONCATENATE("R1C",'Mapa final'!$T$28),"")</f>
        <v/>
      </c>
      <c r="K14" s="98" t="str">
        <f>IF(AND('Mapa final'!$AD$29="Muy Alta",'Mapa final'!$AF$29="Leve"),CONCATENATE("R1C",'Mapa final'!$T$29),"")</f>
        <v/>
      </c>
      <c r="L14" s="98" t="str">
        <f>IF(AND('Mapa final'!$AD$28="Muy Alta",'Mapa final'!$AF$28="Menor"),CONCATENATE("R1C",'Mapa final'!$T$28),"")</f>
        <v/>
      </c>
      <c r="M14" s="98" t="str">
        <f>IF(AND('Mapa final'!$AD$29="Muy Alta",'Mapa final'!$AF$29="Menor"),CONCATENATE("R1C",'Mapa final'!$T$29),"")</f>
        <v/>
      </c>
      <c r="N14" s="98" t="str">
        <f>IF(AND('Mapa final'!$AD$28="Muy Alta",'Mapa final'!$AF$28="Moderado"),CONCATENATE("R1C",'Mapa final'!$T$28),"")</f>
        <v/>
      </c>
      <c r="O14" s="98" t="str">
        <f>IF(AND('Mapa final'!$AD$29="Muy Alta",'Mapa final'!$AF$29="Moderado"),CONCATENATE("R1C",'Mapa final'!$T$29),"")</f>
        <v/>
      </c>
      <c r="P14" s="98" t="str">
        <f>IF(AND('Mapa final'!$AD$28="Muy Alta",'Mapa final'!$AF$28="Mayor"),CONCATENATE("R1C",'Mapa final'!$T$28),"")</f>
        <v/>
      </c>
      <c r="Q14" s="98" t="str">
        <f>IF(AND('Mapa final'!$AD$29="Muy Alta",'Mapa final'!$AF$29="Mayor"),CONCATENATE("R1C",'Mapa final'!$T$29),"")</f>
        <v/>
      </c>
      <c r="R14" s="98" t="str">
        <f>IF(AND('Mapa final'!$AD$28="Muy Alta",'Mapa final'!$AF$28="Catastrofico"),CONCATENATE("R1C",'Mapa final'!$T$28),"")</f>
        <v/>
      </c>
      <c r="S14" s="98" t="str">
        <f>IF(AND('Mapa final'!$AD$29="Muy Alta",'Mapa final'!$AF$29="Catastrofico"),CONCATENATE("R1C",'Mapa final'!$T$29),"")</f>
        <v/>
      </c>
      <c r="T14" s="98"/>
      <c r="U14" s="98"/>
      <c r="V14" s="98"/>
      <c r="W14" s="98"/>
      <c r="X14" s="98"/>
      <c r="Y14" s="98"/>
      <c r="Z14" s="99"/>
      <c r="AA14" s="99"/>
      <c r="AB14" s="99"/>
      <c r="AC14" s="99"/>
      <c r="AD14" s="1"/>
      <c r="AE14" s="295" t="s">
        <v>200</v>
      </c>
      <c r="AF14" s="288"/>
      <c r="AG14" s="288"/>
      <c r="AH14" s="288"/>
      <c r="AI14" s="288"/>
      <c r="AJ14" s="289"/>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row>
    <row r="15" spans="1:66" ht="15" customHeight="1">
      <c r="A15" s="1"/>
      <c r="B15" s="308"/>
      <c r="C15" s="206"/>
      <c r="D15" s="309"/>
      <c r="E15" s="218"/>
      <c r="F15" s="206"/>
      <c r="G15" s="206"/>
      <c r="H15" s="206"/>
      <c r="I15" s="207"/>
      <c r="J15" s="100"/>
      <c r="K15" s="100"/>
      <c r="L15" s="100"/>
      <c r="M15" s="100"/>
      <c r="N15" s="100"/>
      <c r="O15" s="100"/>
      <c r="P15" s="100"/>
      <c r="Q15" s="100"/>
      <c r="R15" s="100"/>
      <c r="S15" s="100"/>
      <c r="T15" s="100"/>
      <c r="U15" s="100"/>
      <c r="V15" s="98"/>
      <c r="W15" s="98"/>
      <c r="X15" s="98"/>
      <c r="Y15" s="98"/>
      <c r="Z15" s="99"/>
      <c r="AA15" s="99"/>
      <c r="AB15" s="99"/>
      <c r="AC15" s="99"/>
      <c r="AD15" s="1"/>
      <c r="AE15" s="290"/>
      <c r="AF15" s="206"/>
      <c r="AG15" s="206"/>
      <c r="AH15" s="206"/>
      <c r="AI15" s="206"/>
      <c r="AJ15" s="29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row>
    <row r="16" spans="1:66" ht="15" customHeight="1">
      <c r="A16" s="1"/>
      <c r="B16" s="308"/>
      <c r="C16" s="206"/>
      <c r="D16" s="309"/>
      <c r="E16" s="218"/>
      <c r="F16" s="206"/>
      <c r="G16" s="206"/>
      <c r="H16" s="206"/>
      <c r="I16" s="207"/>
      <c r="J16" s="100"/>
      <c r="K16" s="100"/>
      <c r="L16" s="100"/>
      <c r="M16" s="100"/>
      <c r="N16" s="100"/>
      <c r="O16" s="100"/>
      <c r="P16" s="100"/>
      <c r="Q16" s="100"/>
      <c r="R16" s="100"/>
      <c r="S16" s="100"/>
      <c r="T16" s="100"/>
      <c r="U16" s="100"/>
      <c r="V16" s="98"/>
      <c r="W16" s="98"/>
      <c r="X16" s="98"/>
      <c r="Y16" s="98"/>
      <c r="Z16" s="99"/>
      <c r="AA16" s="99"/>
      <c r="AB16" s="99"/>
      <c r="AC16" s="99"/>
      <c r="AD16" s="1"/>
      <c r="AE16" s="290"/>
      <c r="AF16" s="206"/>
      <c r="AG16" s="206"/>
      <c r="AH16" s="206"/>
      <c r="AI16" s="206"/>
      <c r="AJ16" s="29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row>
    <row r="17" spans="1:66" ht="15" customHeight="1">
      <c r="A17" s="1"/>
      <c r="B17" s="308"/>
      <c r="C17" s="206"/>
      <c r="D17" s="309"/>
      <c r="E17" s="218"/>
      <c r="F17" s="206"/>
      <c r="G17" s="206"/>
      <c r="H17" s="206"/>
      <c r="I17" s="207"/>
      <c r="J17" s="100"/>
      <c r="K17" s="100"/>
      <c r="L17" s="100"/>
      <c r="M17" s="100"/>
      <c r="N17" s="100"/>
      <c r="O17" s="100"/>
      <c r="P17" s="100"/>
      <c r="Q17" s="100"/>
      <c r="R17" s="100"/>
      <c r="S17" s="100"/>
      <c r="T17" s="100"/>
      <c r="U17" s="100"/>
      <c r="V17" s="98"/>
      <c r="W17" s="98"/>
      <c r="X17" s="98"/>
      <c r="Y17" s="98"/>
      <c r="Z17" s="99"/>
      <c r="AA17" s="99"/>
      <c r="AB17" s="99"/>
      <c r="AC17" s="99"/>
      <c r="AD17" s="1"/>
      <c r="AE17" s="292"/>
      <c r="AF17" s="293"/>
      <c r="AG17" s="293"/>
      <c r="AH17" s="293"/>
      <c r="AI17" s="293"/>
      <c r="AJ17" s="29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row>
    <row r="18" spans="1:66" ht="15" customHeight="1">
      <c r="A18" s="1"/>
      <c r="B18" s="308"/>
      <c r="C18" s="206"/>
      <c r="D18" s="309"/>
      <c r="E18" s="298" t="s">
        <v>201</v>
      </c>
      <c r="F18" s="299"/>
      <c r="G18" s="299"/>
      <c r="H18" s="299"/>
      <c r="I18" s="300"/>
      <c r="J18" s="98" t="str">
        <f>IF(AND('Mapa final'!$AD$28="Muy Alta",'Mapa final'!$AF$28="Leve"),CONCATENATE("R1C",'Mapa final'!$T$28),"")</f>
        <v/>
      </c>
      <c r="K18" s="98" t="str">
        <f>IF(AND('Mapa final'!$AD$29="Muy Alta",'Mapa final'!$AF$29="Leve"),CONCATENATE("R1C",'Mapa final'!$T$29),"")</f>
        <v/>
      </c>
      <c r="L18" s="98" t="str">
        <f>IF(AND('Mapa final'!$AD$28="Muy Alta",'Mapa final'!$AF$28="Menor"),CONCATENATE("R1C",'Mapa final'!$T$28),"")</f>
        <v/>
      </c>
      <c r="M18" s="98" t="str">
        <f>IF(AND('Mapa final'!$AD$29="Muy Alta",'Mapa final'!$AF$29="Menor"),CONCATENATE("R1C",'Mapa final'!$T$29),"")</f>
        <v/>
      </c>
      <c r="N18" s="98" t="str">
        <f>IF(AND('Mapa final'!$AD$28="Muy Alta",'Mapa final'!$AF$28="Moderado"),CONCATENATE("R1C",'Mapa final'!$T$28),"")</f>
        <v/>
      </c>
      <c r="O18" s="98" t="str">
        <f>IF(AND('Mapa final'!$AD$29="Muy Alta",'Mapa final'!$AF$29="Moderado"),CONCATENATE("R1C",'Mapa final'!$T$29),"")</f>
        <v/>
      </c>
      <c r="P18" s="98" t="str">
        <f>IF(AND('Mapa final'!$AD$28="Muy Alta",'Mapa final'!$AF$28="Mayor"),CONCATENATE("R1C",'Mapa final'!$T$28),"")</f>
        <v/>
      </c>
      <c r="Q18" s="98" t="str">
        <f>IF(AND('Mapa final'!$AD$29="Muy Alta",'Mapa final'!$AF$29="Mayor"),CONCATENATE("R1C",'Mapa final'!$T$29),"")</f>
        <v/>
      </c>
      <c r="R18" s="98" t="str">
        <f>IF(AND('Mapa final'!$AD$28="Muy Alta",'Mapa final'!$AF$28="Catastrofico"),CONCATENATE("R1C",'Mapa final'!$T$28),"")</f>
        <v/>
      </c>
      <c r="S18" s="98" t="str">
        <f>IF(AND('Mapa final'!$AD$29="Muy Alta",'Mapa final'!$AF$29="Catastrofico"),CONCATENATE("R1C",'Mapa final'!$T$29),"")</f>
        <v/>
      </c>
      <c r="T18" s="100"/>
      <c r="U18" s="100"/>
      <c r="V18" s="98"/>
      <c r="W18" s="98"/>
      <c r="X18" s="98"/>
      <c r="Y18" s="98"/>
      <c r="Z18" s="99"/>
      <c r="AA18" s="99"/>
      <c r="AB18" s="99"/>
      <c r="AC18" s="99"/>
      <c r="AD18" s="1"/>
      <c r="AE18" s="297" t="s">
        <v>202</v>
      </c>
      <c r="AF18" s="288"/>
      <c r="AG18" s="288"/>
      <c r="AH18" s="288"/>
      <c r="AI18" s="288"/>
      <c r="AJ18" s="289"/>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row>
    <row r="19" spans="1:66" ht="15" customHeight="1">
      <c r="A19" s="1"/>
      <c r="B19" s="308"/>
      <c r="C19" s="206"/>
      <c r="D19" s="309"/>
      <c r="E19" s="218"/>
      <c r="F19" s="206"/>
      <c r="G19" s="206"/>
      <c r="H19" s="206"/>
      <c r="I19" s="207"/>
      <c r="J19" s="101"/>
      <c r="K19" s="101"/>
      <c r="L19" s="101"/>
      <c r="M19" s="101"/>
      <c r="N19" s="100"/>
      <c r="O19" s="100"/>
      <c r="P19" s="100"/>
      <c r="Q19" s="100"/>
      <c r="R19" s="100"/>
      <c r="S19" s="100"/>
      <c r="T19" s="100"/>
      <c r="U19" s="100"/>
      <c r="V19" s="98"/>
      <c r="W19" s="98"/>
      <c r="X19" s="98"/>
      <c r="Y19" s="98"/>
      <c r="Z19" s="99"/>
      <c r="AA19" s="99"/>
      <c r="AB19" s="99"/>
      <c r="AC19" s="99"/>
      <c r="AD19" s="1"/>
      <c r="AE19" s="290"/>
      <c r="AF19" s="206"/>
      <c r="AG19" s="206"/>
      <c r="AH19" s="206"/>
      <c r="AI19" s="206"/>
      <c r="AJ19" s="29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row>
    <row r="20" spans="1:66" ht="15" customHeight="1">
      <c r="A20" s="1"/>
      <c r="B20" s="308"/>
      <c r="C20" s="206"/>
      <c r="D20" s="309"/>
      <c r="E20" s="218"/>
      <c r="F20" s="206"/>
      <c r="G20" s="206"/>
      <c r="H20" s="206"/>
      <c r="I20" s="207"/>
      <c r="J20" s="101"/>
      <c r="K20" s="101"/>
      <c r="L20" s="101"/>
      <c r="M20" s="101"/>
      <c r="N20" s="100"/>
      <c r="O20" s="100"/>
      <c r="P20" s="100"/>
      <c r="Q20" s="100"/>
      <c r="R20" s="100"/>
      <c r="S20" s="100"/>
      <c r="T20" s="100"/>
      <c r="U20" s="100"/>
      <c r="V20" s="98"/>
      <c r="W20" s="98"/>
      <c r="X20" s="98"/>
      <c r="Y20" s="98"/>
      <c r="Z20" s="99"/>
      <c r="AA20" s="99"/>
      <c r="AB20" s="99"/>
      <c r="AC20" s="99"/>
      <c r="AD20" s="1"/>
      <c r="AE20" s="290"/>
      <c r="AF20" s="206"/>
      <c r="AG20" s="206"/>
      <c r="AH20" s="206"/>
      <c r="AI20" s="206"/>
      <c r="AJ20" s="29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row>
    <row r="21" spans="1:66" ht="24.75" customHeight="1">
      <c r="A21" s="1"/>
      <c r="B21" s="308"/>
      <c r="C21" s="206"/>
      <c r="D21" s="309"/>
      <c r="E21" s="218"/>
      <c r="F21" s="206"/>
      <c r="G21" s="206"/>
      <c r="H21" s="206"/>
      <c r="I21" s="207"/>
      <c r="J21" s="101"/>
      <c r="K21" s="101"/>
      <c r="L21" s="101"/>
      <c r="M21" s="101"/>
      <c r="N21" s="100"/>
      <c r="O21" s="100"/>
      <c r="P21" s="100"/>
      <c r="Q21" s="100"/>
      <c r="R21" s="100"/>
      <c r="S21" s="100"/>
      <c r="T21" s="100"/>
      <c r="U21" s="100"/>
      <c r="V21" s="98"/>
      <c r="W21" s="98"/>
      <c r="X21" s="98"/>
      <c r="Y21" s="98"/>
      <c r="Z21" s="99"/>
      <c r="AA21" s="99"/>
      <c r="AB21" s="99"/>
      <c r="AC21" s="99"/>
      <c r="AD21" s="1"/>
      <c r="AE21" s="292"/>
      <c r="AF21" s="293"/>
      <c r="AG21" s="293"/>
      <c r="AH21" s="293"/>
      <c r="AI21" s="293"/>
      <c r="AJ21" s="29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row>
    <row r="22" spans="1:66" ht="27.75" customHeight="1">
      <c r="A22" s="1"/>
      <c r="B22" s="308"/>
      <c r="C22" s="206"/>
      <c r="D22" s="309"/>
      <c r="E22" s="298" t="s">
        <v>203</v>
      </c>
      <c r="F22" s="299"/>
      <c r="G22" s="299"/>
      <c r="H22" s="299"/>
      <c r="I22" s="300"/>
      <c r="J22" s="98" t="str">
        <f>IF(AND('Mapa final'!$AD$28="Muy Alta",'Mapa final'!$AF$28="Leve"),CONCATENATE("R1C",'Mapa final'!$T$28),"")</f>
        <v/>
      </c>
      <c r="K22" s="98" t="str">
        <f>IF(AND('Mapa final'!$AD$29="Muy Alta",'Mapa final'!$AF$29="Leve"),CONCATENATE("R1C",'Mapa final'!$T$29),"")</f>
        <v/>
      </c>
      <c r="L22" s="98" t="str">
        <f>IF(AND('Mapa final'!$AD$28="Muy Alta",'Mapa final'!$AF$28="Menor"),CONCATENATE("R1C",'Mapa final'!$T$28),"")</f>
        <v/>
      </c>
      <c r="M22" s="98" t="str">
        <f>IF(AND('Mapa final'!$AD$29="Muy Alta",'Mapa final'!$AF$29="Menor"),CONCATENATE("R1C",'Mapa final'!$T$29),"")</f>
        <v/>
      </c>
      <c r="N22" s="98" t="str">
        <f>IF(AND('Mapa final'!$AD$28="Muy Alta",'Mapa final'!$AF$28="Moderado"),CONCATENATE("R1C",'Mapa final'!$T$28),"")</f>
        <v/>
      </c>
      <c r="O22" s="98" t="str">
        <f>IF(AND('Mapa final'!$AD$29="Muy Alta",'Mapa final'!$AF$29="Moderado"),CONCATENATE("R1C",'Mapa final'!$T$29),"")</f>
        <v/>
      </c>
      <c r="P22" s="98" t="str">
        <f>IF(AND('Mapa final'!$AD$28="Muy Alta",'Mapa final'!$AF$28="Mayor"),CONCATENATE("R1C",'Mapa final'!$T$28),"")</f>
        <v/>
      </c>
      <c r="Q22" s="98" t="str">
        <f>IF(AND('Mapa final'!$AD$29="Muy Alta",'Mapa final'!$AF$29="Mayor"),CONCATENATE("R1C",'Mapa final'!$T$29),"")</f>
        <v/>
      </c>
      <c r="R22" s="98" t="str">
        <f>IF(AND('Mapa final'!$AD$28="Muy Alta",'Mapa final'!$AF$28="Catastrofico"),CONCATENATE("R1C",'Mapa final'!$T$28),"")</f>
        <v/>
      </c>
      <c r="S22" s="98" t="str">
        <f>IF(AND('Mapa final'!$AD$29="Muy Alta",'Mapa final'!$AF$29="Catastrofico"),CONCATENATE("R1C",'Mapa final'!$T$29),"")</f>
        <v/>
      </c>
      <c r="T22" s="100"/>
      <c r="U22" s="100"/>
      <c r="V22" s="98"/>
      <c r="W22" s="98"/>
      <c r="X22" s="98"/>
      <c r="Y22" s="98"/>
      <c r="Z22" s="99"/>
      <c r="AA22" s="99"/>
      <c r="AB22" s="99"/>
      <c r="AC22" s="99"/>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row>
    <row r="23" spans="1:66" ht="15" customHeight="1">
      <c r="A23" s="1"/>
      <c r="B23" s="308"/>
      <c r="C23" s="206"/>
      <c r="D23" s="309"/>
      <c r="E23" s="218"/>
      <c r="F23" s="206"/>
      <c r="G23" s="206"/>
      <c r="H23" s="206"/>
      <c r="I23" s="207"/>
      <c r="J23" s="101"/>
      <c r="K23" s="101"/>
      <c r="L23" s="101"/>
      <c r="M23" s="101"/>
      <c r="N23" s="101"/>
      <c r="O23" s="101"/>
      <c r="P23" s="101"/>
      <c r="Q23" s="101"/>
      <c r="R23" s="100"/>
      <c r="S23" s="100"/>
      <c r="T23" s="100"/>
      <c r="U23" s="100"/>
      <c r="V23" s="98"/>
      <c r="W23" s="98"/>
      <c r="X23" s="98"/>
      <c r="Y23" s="98"/>
      <c r="Z23" s="99"/>
      <c r="AA23" s="99"/>
      <c r="AB23" s="99"/>
      <c r="AC23" s="99"/>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row>
    <row r="24" spans="1:66" ht="15" customHeight="1">
      <c r="A24" s="1"/>
      <c r="B24" s="308"/>
      <c r="C24" s="206"/>
      <c r="D24" s="309"/>
      <c r="E24" s="218"/>
      <c r="F24" s="206"/>
      <c r="G24" s="206"/>
      <c r="H24" s="206"/>
      <c r="I24" s="207"/>
      <c r="J24" s="101"/>
      <c r="K24" s="101"/>
      <c r="L24" s="101"/>
      <c r="M24" s="101"/>
      <c r="N24" s="101"/>
      <c r="O24" s="101"/>
      <c r="P24" s="101"/>
      <c r="Q24" s="101"/>
      <c r="R24" s="100"/>
      <c r="S24" s="100"/>
      <c r="T24" s="100"/>
      <c r="U24" s="100"/>
      <c r="V24" s="98"/>
      <c r="W24" s="98"/>
      <c r="X24" s="98"/>
      <c r="Y24" s="98"/>
      <c r="Z24" s="99"/>
      <c r="AA24" s="99"/>
      <c r="AB24" s="99"/>
      <c r="AC24" s="99"/>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row>
    <row r="25" spans="1:66" ht="15" customHeight="1">
      <c r="A25" s="1"/>
      <c r="B25" s="310"/>
      <c r="C25" s="293"/>
      <c r="D25" s="311"/>
      <c r="E25" s="218"/>
      <c r="F25" s="206"/>
      <c r="G25" s="206"/>
      <c r="H25" s="206"/>
      <c r="I25" s="207"/>
      <c r="J25" s="101"/>
      <c r="K25" s="101"/>
      <c r="L25" s="101"/>
      <c r="M25" s="101"/>
      <c r="N25" s="101"/>
      <c r="O25" s="101"/>
      <c r="P25" s="101"/>
      <c r="Q25" s="101"/>
      <c r="R25" s="100"/>
      <c r="S25" s="100"/>
      <c r="T25" s="100"/>
      <c r="U25" s="100"/>
      <c r="V25" s="98"/>
      <c r="W25" s="98"/>
      <c r="X25" s="98"/>
      <c r="Y25" s="98"/>
      <c r="Z25" s="99"/>
      <c r="AA25" s="99"/>
      <c r="AB25" s="99"/>
      <c r="AC25" s="99"/>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row>
    <row r="26" spans="1:66" ht="14.25" customHeight="1">
      <c r="A26" s="1"/>
      <c r="B26" s="1"/>
      <c r="C26" s="1"/>
      <c r="D26" s="1"/>
      <c r="E26" s="1"/>
      <c r="F26" s="1"/>
      <c r="G26" s="1"/>
      <c r="H26" s="1"/>
      <c r="I26" s="1"/>
      <c r="J26" s="298" t="s">
        <v>204</v>
      </c>
      <c r="K26" s="299"/>
      <c r="L26" s="299"/>
      <c r="M26" s="300"/>
      <c r="N26" s="298" t="s">
        <v>205</v>
      </c>
      <c r="O26" s="299"/>
      <c r="P26" s="299"/>
      <c r="Q26" s="300"/>
      <c r="R26" s="298" t="s">
        <v>206</v>
      </c>
      <c r="S26" s="299"/>
      <c r="T26" s="299"/>
      <c r="U26" s="300"/>
      <c r="V26" s="298" t="s">
        <v>207</v>
      </c>
      <c r="W26" s="299"/>
      <c r="X26" s="299"/>
      <c r="Y26" s="300"/>
      <c r="Z26" s="298" t="s">
        <v>208</v>
      </c>
      <c r="AA26" s="299"/>
      <c r="AB26" s="299"/>
      <c r="AC26" s="300"/>
      <c r="AD26" s="1"/>
      <c r="AE26" s="1"/>
      <c r="AF26" s="1"/>
      <c r="AG26" s="1"/>
      <c r="AH26" s="1"/>
      <c r="AI26" s="1"/>
      <c r="AJ26" s="1"/>
      <c r="AK26" s="102"/>
      <c r="AL26" s="103"/>
      <c r="AM26" s="103"/>
      <c r="AN26" s="103"/>
      <c r="AO26" s="103"/>
      <c r="AP26" s="104"/>
      <c r="AQ26" s="102"/>
      <c r="AR26" s="103"/>
      <c r="AS26" s="103"/>
      <c r="AT26" s="103"/>
      <c r="AU26" s="103"/>
      <c r="AV26" s="104"/>
      <c r="AW26" s="102"/>
      <c r="AX26" s="103"/>
      <c r="AY26" s="103"/>
      <c r="AZ26" s="103"/>
      <c r="BA26" s="103"/>
      <c r="BB26" s="104"/>
      <c r="BC26" s="102"/>
      <c r="BD26" s="103"/>
      <c r="BE26" s="103"/>
      <c r="BF26" s="103"/>
      <c r="BG26" s="103"/>
      <c r="BH26" s="104"/>
      <c r="BI26" s="105"/>
      <c r="BJ26" s="106"/>
      <c r="BK26" s="106"/>
      <c r="BL26" s="106"/>
      <c r="BM26" s="106"/>
      <c r="BN26" s="107"/>
    </row>
    <row r="27" spans="1:66" ht="14.25" customHeight="1">
      <c r="A27" s="1"/>
      <c r="B27" s="1"/>
      <c r="C27" s="1"/>
      <c r="D27" s="1"/>
      <c r="E27" s="1"/>
      <c r="F27" s="1"/>
      <c r="G27" s="1"/>
      <c r="H27" s="1"/>
      <c r="I27" s="1"/>
      <c r="J27" s="218"/>
      <c r="K27" s="206"/>
      <c r="L27" s="206"/>
      <c r="M27" s="207"/>
      <c r="N27" s="218"/>
      <c r="O27" s="206"/>
      <c r="P27" s="206"/>
      <c r="Q27" s="207"/>
      <c r="R27" s="218"/>
      <c r="S27" s="206"/>
      <c r="T27" s="206"/>
      <c r="U27" s="207"/>
      <c r="V27" s="218"/>
      <c r="W27" s="206"/>
      <c r="X27" s="206"/>
      <c r="Y27" s="207"/>
      <c r="Z27" s="218"/>
      <c r="AA27" s="206"/>
      <c r="AB27" s="206"/>
      <c r="AC27" s="207"/>
      <c r="AD27" s="1"/>
      <c r="AE27" s="1"/>
      <c r="AF27" s="1"/>
      <c r="AG27" s="1"/>
      <c r="AH27" s="1"/>
      <c r="AI27" s="1"/>
      <c r="AJ27" s="1"/>
      <c r="AK27" s="108"/>
      <c r="AL27" s="109"/>
      <c r="AM27" s="109"/>
      <c r="AN27" s="109"/>
      <c r="AO27" s="109"/>
      <c r="AP27" s="110"/>
      <c r="AQ27" s="108"/>
      <c r="AR27" s="109"/>
      <c r="AS27" s="109"/>
      <c r="AT27" s="109"/>
      <c r="AU27" s="109"/>
      <c r="AV27" s="110"/>
      <c r="AW27" s="108"/>
      <c r="AX27" s="109"/>
      <c r="AY27" s="109"/>
      <c r="AZ27" s="109"/>
      <c r="BA27" s="109"/>
      <c r="BB27" s="110"/>
      <c r="BC27" s="108"/>
      <c r="BD27" s="109"/>
      <c r="BE27" s="109"/>
      <c r="BF27" s="109"/>
      <c r="BG27" s="109"/>
      <c r="BH27" s="110"/>
      <c r="BI27" s="111"/>
      <c r="BJ27" s="112"/>
      <c r="BK27" s="112"/>
      <c r="BL27" s="112"/>
      <c r="BM27" s="112"/>
      <c r="BN27" s="113"/>
    </row>
    <row r="28" spans="1:66" ht="14.25" customHeight="1">
      <c r="A28" s="1"/>
      <c r="B28" s="1"/>
      <c r="C28" s="1"/>
      <c r="D28" s="1"/>
      <c r="E28" s="1"/>
      <c r="F28" s="1"/>
      <c r="G28" s="1"/>
      <c r="H28" s="1"/>
      <c r="I28" s="1"/>
      <c r="J28" s="218"/>
      <c r="K28" s="206"/>
      <c r="L28" s="206"/>
      <c r="M28" s="207"/>
      <c r="N28" s="218"/>
      <c r="O28" s="206"/>
      <c r="P28" s="206"/>
      <c r="Q28" s="207"/>
      <c r="R28" s="218"/>
      <c r="S28" s="206"/>
      <c r="T28" s="206"/>
      <c r="U28" s="207"/>
      <c r="V28" s="218"/>
      <c r="W28" s="206"/>
      <c r="X28" s="206"/>
      <c r="Y28" s="207"/>
      <c r="Z28" s="218"/>
      <c r="AA28" s="206"/>
      <c r="AB28" s="206"/>
      <c r="AC28" s="207"/>
      <c r="AD28" s="1"/>
      <c r="AE28" s="1"/>
      <c r="AF28" s="1"/>
      <c r="AG28" s="1"/>
      <c r="AH28" s="1"/>
      <c r="AI28" s="1"/>
      <c r="AJ28" s="1"/>
      <c r="AK28" s="108"/>
      <c r="AL28" s="109"/>
      <c r="AM28" s="109"/>
      <c r="AN28" s="109"/>
      <c r="AO28" s="109"/>
      <c r="AP28" s="110"/>
      <c r="AQ28" s="108"/>
      <c r="AR28" s="109"/>
      <c r="AS28" s="109"/>
      <c r="AT28" s="109"/>
      <c r="AU28" s="109"/>
      <c r="AV28" s="110"/>
      <c r="AW28" s="108"/>
      <c r="AX28" s="109"/>
      <c r="AY28" s="109"/>
      <c r="AZ28" s="109"/>
      <c r="BA28" s="109"/>
      <c r="BB28" s="110"/>
      <c r="BC28" s="108"/>
      <c r="BD28" s="109"/>
      <c r="BE28" s="109"/>
      <c r="BF28" s="109"/>
      <c r="BG28" s="109"/>
      <c r="BH28" s="110"/>
      <c r="BI28" s="111"/>
      <c r="BJ28" s="112"/>
      <c r="BK28" s="112"/>
      <c r="BL28" s="112"/>
      <c r="BM28" s="112"/>
      <c r="BN28" s="113"/>
    </row>
    <row r="29" spans="1:66" ht="14.25" customHeight="1">
      <c r="A29" s="1"/>
      <c r="B29" s="1"/>
      <c r="C29" s="1"/>
      <c r="D29" s="1"/>
      <c r="E29" s="1"/>
      <c r="F29" s="1"/>
      <c r="G29" s="1"/>
      <c r="H29" s="1"/>
      <c r="I29" s="1"/>
      <c r="J29" s="218"/>
      <c r="K29" s="206"/>
      <c r="L29" s="206"/>
      <c r="M29" s="207"/>
      <c r="N29" s="218"/>
      <c r="O29" s="206"/>
      <c r="P29" s="206"/>
      <c r="Q29" s="207"/>
      <c r="R29" s="218"/>
      <c r="S29" s="206"/>
      <c r="T29" s="206"/>
      <c r="U29" s="207"/>
      <c r="V29" s="218"/>
      <c r="W29" s="206"/>
      <c r="X29" s="206"/>
      <c r="Y29" s="207"/>
      <c r="Z29" s="218"/>
      <c r="AA29" s="206"/>
      <c r="AB29" s="206"/>
      <c r="AC29" s="207"/>
      <c r="AD29" s="1"/>
      <c r="AE29" s="1"/>
      <c r="AF29" s="1"/>
      <c r="AG29" s="1"/>
      <c r="AH29" s="1"/>
      <c r="AI29" s="1"/>
      <c r="AJ29" s="1"/>
      <c r="AK29" s="108"/>
      <c r="AL29" s="109"/>
      <c r="AM29" s="109"/>
      <c r="AN29" s="109"/>
      <c r="AO29" s="109"/>
      <c r="AP29" s="110"/>
      <c r="AQ29" s="108"/>
      <c r="AR29" s="109"/>
      <c r="AS29" s="109"/>
      <c r="AT29" s="109"/>
      <c r="AU29" s="109"/>
      <c r="AV29" s="110"/>
      <c r="AW29" s="108"/>
      <c r="AX29" s="109"/>
      <c r="AY29" s="109"/>
      <c r="AZ29" s="109"/>
      <c r="BA29" s="109"/>
      <c r="BB29" s="110"/>
      <c r="BC29" s="108"/>
      <c r="BD29" s="109"/>
      <c r="BE29" s="109"/>
      <c r="BF29" s="109"/>
      <c r="BG29" s="109"/>
      <c r="BH29" s="110"/>
      <c r="BI29" s="111"/>
      <c r="BJ29" s="112"/>
      <c r="BK29" s="112"/>
      <c r="BL29" s="112"/>
      <c r="BM29" s="112"/>
      <c r="BN29" s="113"/>
    </row>
    <row r="30" spans="1:66" ht="14.25" customHeight="1">
      <c r="A30" s="1"/>
      <c r="B30" s="1"/>
      <c r="C30" s="1"/>
      <c r="D30" s="1"/>
      <c r="E30" s="1"/>
      <c r="F30" s="1"/>
      <c r="G30" s="1"/>
      <c r="H30" s="1"/>
      <c r="I30" s="1"/>
      <c r="J30" s="218"/>
      <c r="K30" s="206"/>
      <c r="L30" s="206"/>
      <c r="M30" s="207"/>
      <c r="N30" s="218"/>
      <c r="O30" s="206"/>
      <c r="P30" s="206"/>
      <c r="Q30" s="207"/>
      <c r="R30" s="218"/>
      <c r="S30" s="206"/>
      <c r="T30" s="206"/>
      <c r="U30" s="207"/>
      <c r="V30" s="218"/>
      <c r="W30" s="206"/>
      <c r="X30" s="206"/>
      <c r="Y30" s="207"/>
      <c r="Z30" s="218"/>
      <c r="AA30" s="206"/>
      <c r="AB30" s="206"/>
      <c r="AC30" s="207"/>
      <c r="AD30" s="1"/>
      <c r="AE30" s="1"/>
      <c r="AF30" s="1"/>
      <c r="AG30" s="1"/>
      <c r="AH30" s="1"/>
      <c r="AI30" s="1"/>
      <c r="AJ30" s="1"/>
      <c r="AK30" s="108"/>
      <c r="AL30" s="109"/>
      <c r="AM30" s="109"/>
      <c r="AN30" s="109"/>
      <c r="AO30" s="109"/>
      <c r="AP30" s="110"/>
      <c r="AQ30" s="108"/>
      <c r="AR30" s="109"/>
      <c r="AS30" s="109"/>
      <c r="AT30" s="109"/>
      <c r="AU30" s="109"/>
      <c r="AV30" s="110"/>
      <c r="AW30" s="108"/>
      <c r="AX30" s="109"/>
      <c r="AY30" s="109"/>
      <c r="AZ30" s="109"/>
      <c r="BA30" s="109"/>
      <c r="BB30" s="110"/>
      <c r="BC30" s="108"/>
      <c r="BD30" s="109"/>
      <c r="BE30" s="109"/>
      <c r="BF30" s="109"/>
      <c r="BG30" s="109"/>
      <c r="BH30" s="110"/>
      <c r="BI30" s="111"/>
      <c r="BJ30" s="112"/>
      <c r="BK30" s="112"/>
      <c r="BL30" s="112"/>
      <c r="BM30" s="112"/>
      <c r="BN30" s="113"/>
    </row>
    <row r="31" spans="1:66" ht="14.25" customHeight="1">
      <c r="A31" s="1"/>
      <c r="B31" s="1"/>
      <c r="C31" s="1"/>
      <c r="D31" s="1"/>
      <c r="E31" s="1"/>
      <c r="F31" s="1"/>
      <c r="G31" s="1"/>
      <c r="H31" s="1"/>
      <c r="I31" s="1"/>
      <c r="J31" s="301"/>
      <c r="K31" s="302"/>
      <c r="L31" s="302"/>
      <c r="M31" s="303"/>
      <c r="N31" s="301"/>
      <c r="O31" s="302"/>
      <c r="P31" s="302"/>
      <c r="Q31" s="303"/>
      <c r="R31" s="301"/>
      <c r="S31" s="302"/>
      <c r="T31" s="302"/>
      <c r="U31" s="303"/>
      <c r="V31" s="301"/>
      <c r="W31" s="302"/>
      <c r="X31" s="302"/>
      <c r="Y31" s="303"/>
      <c r="Z31" s="301"/>
      <c r="AA31" s="302"/>
      <c r="AB31" s="302"/>
      <c r="AC31" s="303"/>
      <c r="AD31" s="1"/>
      <c r="AE31" s="1"/>
      <c r="AF31" s="1"/>
      <c r="AG31" s="1"/>
      <c r="AH31" s="1"/>
      <c r="AI31" s="1"/>
      <c r="AJ31" s="1"/>
      <c r="AK31" s="108"/>
      <c r="AL31" s="109"/>
      <c r="AM31" s="109"/>
      <c r="AN31" s="109"/>
      <c r="AO31" s="109"/>
      <c r="AP31" s="110"/>
      <c r="AQ31" s="108"/>
      <c r="AR31" s="109"/>
      <c r="AS31" s="109"/>
      <c r="AT31" s="109"/>
      <c r="AU31" s="109"/>
      <c r="AV31" s="110"/>
      <c r="AW31" s="108"/>
      <c r="AX31" s="109"/>
      <c r="AY31" s="109"/>
      <c r="AZ31" s="109"/>
      <c r="BA31" s="109"/>
      <c r="BB31" s="110"/>
      <c r="BC31" s="108"/>
      <c r="BD31" s="109"/>
      <c r="BE31" s="109"/>
      <c r="BF31" s="109"/>
      <c r="BG31" s="109"/>
      <c r="BH31" s="110"/>
      <c r="BI31" s="111"/>
      <c r="BJ31" s="112"/>
      <c r="BK31" s="112"/>
      <c r="BL31" s="112"/>
      <c r="BM31" s="112"/>
      <c r="BN31" s="113"/>
    </row>
    <row r="32" spans="1:6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08"/>
      <c r="AL32" s="109"/>
      <c r="AM32" s="109"/>
      <c r="AN32" s="109"/>
      <c r="AO32" s="109"/>
      <c r="AP32" s="110"/>
      <c r="AQ32" s="108"/>
      <c r="AR32" s="109"/>
      <c r="AS32" s="109"/>
      <c r="AT32" s="109"/>
      <c r="AU32" s="109"/>
      <c r="AV32" s="110"/>
      <c r="AW32" s="108"/>
      <c r="AX32" s="109"/>
      <c r="AY32" s="109"/>
      <c r="AZ32" s="109"/>
      <c r="BA32" s="109"/>
      <c r="BB32" s="110"/>
      <c r="BC32" s="108"/>
      <c r="BD32" s="109"/>
      <c r="BE32" s="109"/>
      <c r="BF32" s="109"/>
      <c r="BG32" s="109"/>
      <c r="BH32" s="110"/>
      <c r="BI32" s="111"/>
      <c r="BJ32" s="112"/>
      <c r="BK32" s="112"/>
      <c r="BL32" s="112"/>
      <c r="BM32" s="112"/>
      <c r="BN32" s="113"/>
    </row>
    <row r="33" spans="1:66" ht="15" customHeight="1">
      <c r="A33" s="1"/>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08"/>
      <c r="AL33" s="109"/>
      <c r="AM33" s="109"/>
      <c r="AN33" s="109"/>
      <c r="AO33" s="109"/>
      <c r="AP33" s="110"/>
      <c r="AQ33" s="108"/>
      <c r="AR33" s="109"/>
      <c r="AS33" s="109"/>
      <c r="AT33" s="109"/>
      <c r="AU33" s="109"/>
      <c r="AV33" s="110"/>
      <c r="AW33" s="108"/>
      <c r="AX33" s="109"/>
      <c r="AY33" s="109"/>
      <c r="AZ33" s="109"/>
      <c r="BA33" s="109"/>
      <c r="BB33" s="110"/>
      <c r="BC33" s="108"/>
      <c r="BD33" s="109"/>
      <c r="BE33" s="109"/>
      <c r="BF33" s="109"/>
      <c r="BG33" s="109"/>
      <c r="BH33" s="110"/>
      <c r="BI33" s="111"/>
      <c r="BJ33" s="112"/>
      <c r="BK33" s="112"/>
      <c r="BL33" s="112"/>
      <c r="BM33" s="112"/>
      <c r="BN33" s="113"/>
    </row>
    <row r="34" spans="1:66" ht="15" customHeight="1">
      <c r="A34" s="1"/>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08"/>
      <c r="AL34" s="109"/>
      <c r="AM34" s="109"/>
      <c r="AN34" s="109"/>
      <c r="AO34" s="109"/>
      <c r="AP34" s="110"/>
      <c r="AQ34" s="108"/>
      <c r="AR34" s="109"/>
      <c r="AS34" s="109"/>
      <c r="AT34" s="109"/>
      <c r="AU34" s="109"/>
      <c r="AV34" s="110"/>
      <c r="AW34" s="108"/>
      <c r="AX34" s="109"/>
      <c r="AY34" s="109"/>
      <c r="AZ34" s="109"/>
      <c r="BA34" s="109"/>
      <c r="BB34" s="110"/>
      <c r="BC34" s="108"/>
      <c r="BD34" s="109"/>
      <c r="BE34" s="109"/>
      <c r="BF34" s="109"/>
      <c r="BG34" s="109"/>
      <c r="BH34" s="110"/>
      <c r="BI34" s="111"/>
      <c r="BJ34" s="112"/>
      <c r="BK34" s="112"/>
      <c r="BL34" s="112"/>
      <c r="BM34" s="112"/>
      <c r="BN34" s="113"/>
    </row>
    <row r="35" spans="1:6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15"/>
      <c r="AL35" s="116"/>
      <c r="AM35" s="116"/>
      <c r="AN35" s="116"/>
      <c r="AO35" s="116"/>
      <c r="AP35" s="117"/>
      <c r="AQ35" s="115"/>
      <c r="AR35" s="116"/>
      <c r="AS35" s="116"/>
      <c r="AT35" s="116"/>
      <c r="AU35" s="116"/>
      <c r="AV35" s="117"/>
      <c r="AW35" s="115"/>
      <c r="AX35" s="116"/>
      <c r="AY35" s="116"/>
      <c r="AZ35" s="116"/>
      <c r="BA35" s="116"/>
      <c r="BB35" s="117"/>
      <c r="BC35" s="115"/>
      <c r="BD35" s="116"/>
      <c r="BE35" s="116"/>
      <c r="BF35" s="116"/>
      <c r="BG35" s="116"/>
      <c r="BH35" s="117"/>
      <c r="BI35" s="118"/>
      <c r="BJ35" s="119"/>
      <c r="BK35" s="119"/>
      <c r="BL35" s="119"/>
      <c r="BM35" s="119"/>
      <c r="BN35" s="120"/>
    </row>
    <row r="36" spans="1:6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21"/>
      <c r="AL36" s="122"/>
      <c r="AM36" s="122"/>
      <c r="AN36" s="122"/>
      <c r="AO36" s="122"/>
      <c r="AP36" s="123"/>
      <c r="AQ36" s="121"/>
      <c r="AR36" s="122"/>
      <c r="AS36" s="122"/>
      <c r="AT36" s="122"/>
      <c r="AU36" s="122"/>
      <c r="AV36" s="123"/>
      <c r="AW36" s="102"/>
      <c r="AX36" s="103"/>
      <c r="AY36" s="103"/>
      <c r="AZ36" s="103"/>
      <c r="BA36" s="103"/>
      <c r="BB36" s="104"/>
      <c r="BC36" s="109"/>
      <c r="BD36" s="109"/>
      <c r="BE36" s="109"/>
      <c r="BF36" s="109"/>
      <c r="BG36" s="109"/>
      <c r="BH36" s="109"/>
      <c r="BI36" s="105"/>
      <c r="BJ36" s="106"/>
      <c r="BK36" s="106"/>
      <c r="BL36" s="106"/>
      <c r="BM36" s="106"/>
      <c r="BN36" s="107"/>
    </row>
    <row r="37" spans="1:6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24"/>
      <c r="AL37" s="125"/>
      <c r="AM37" s="125"/>
      <c r="AN37" s="125"/>
      <c r="AO37" s="125"/>
      <c r="AP37" s="126"/>
      <c r="AQ37" s="124"/>
      <c r="AR37" s="125"/>
      <c r="AS37" s="125"/>
      <c r="AT37" s="125"/>
      <c r="AU37" s="125"/>
      <c r="AV37" s="126"/>
      <c r="AW37" s="108"/>
      <c r="AX37" s="109"/>
      <c r="AY37" s="109"/>
      <c r="AZ37" s="109"/>
      <c r="BA37" s="109"/>
      <c r="BB37" s="110"/>
      <c r="BC37" s="109"/>
      <c r="BD37" s="109"/>
      <c r="BE37" s="109"/>
      <c r="BF37" s="109"/>
      <c r="BG37" s="109"/>
      <c r="BH37" s="109"/>
      <c r="BI37" s="111"/>
      <c r="BJ37" s="112"/>
      <c r="BK37" s="112"/>
      <c r="BL37" s="112"/>
      <c r="BM37" s="112"/>
      <c r="BN37" s="113"/>
    </row>
    <row r="38" spans="1:6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24"/>
      <c r="AL38" s="125"/>
      <c r="AM38" s="125"/>
      <c r="AN38" s="125"/>
      <c r="AO38" s="125"/>
      <c r="AP38" s="126"/>
      <c r="AQ38" s="124"/>
      <c r="AR38" s="125"/>
      <c r="AS38" s="125"/>
      <c r="AT38" s="125"/>
      <c r="AU38" s="125"/>
      <c r="AV38" s="126"/>
      <c r="AW38" s="108"/>
      <c r="AX38" s="109"/>
      <c r="AY38" s="109"/>
      <c r="AZ38" s="109"/>
      <c r="BA38" s="109"/>
      <c r="BB38" s="110"/>
      <c r="BC38" s="109"/>
      <c r="BD38" s="109"/>
      <c r="BE38" s="109"/>
      <c r="BF38" s="109"/>
      <c r="BG38" s="109"/>
      <c r="BH38" s="109"/>
      <c r="BI38" s="111"/>
      <c r="BJ38" s="112"/>
      <c r="BK38" s="112"/>
      <c r="BL38" s="112"/>
      <c r="BM38" s="112"/>
      <c r="BN38" s="113"/>
    </row>
    <row r="39" spans="1:6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24"/>
      <c r="AL39" s="125"/>
      <c r="AM39" s="125"/>
      <c r="AN39" s="125"/>
      <c r="AO39" s="125"/>
      <c r="AP39" s="126"/>
      <c r="AQ39" s="124"/>
      <c r="AR39" s="125"/>
      <c r="AS39" s="125"/>
      <c r="AT39" s="125"/>
      <c r="AU39" s="125"/>
      <c r="AV39" s="126"/>
      <c r="AW39" s="108"/>
      <c r="AX39" s="109"/>
      <c r="AY39" s="109"/>
      <c r="AZ39" s="109"/>
      <c r="BA39" s="109"/>
      <c r="BB39" s="110"/>
      <c r="BC39" s="109"/>
      <c r="BD39" s="109"/>
      <c r="BE39" s="109"/>
      <c r="BF39" s="109"/>
      <c r="BG39" s="109"/>
      <c r="BH39" s="109"/>
      <c r="BI39" s="111"/>
      <c r="BJ39" s="112"/>
      <c r="BK39" s="112"/>
      <c r="BL39" s="112"/>
      <c r="BM39" s="112"/>
      <c r="BN39" s="113"/>
    </row>
    <row r="40" spans="1:6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24"/>
      <c r="AL40" s="125"/>
      <c r="AM40" s="125"/>
      <c r="AN40" s="125"/>
      <c r="AO40" s="125"/>
      <c r="AP40" s="126"/>
      <c r="AQ40" s="124"/>
      <c r="AR40" s="125"/>
      <c r="AS40" s="125"/>
      <c r="AT40" s="125"/>
      <c r="AU40" s="125"/>
      <c r="AV40" s="126"/>
      <c r="AW40" s="108"/>
      <c r="AX40" s="109"/>
      <c r="AY40" s="109"/>
      <c r="AZ40" s="109"/>
      <c r="BA40" s="109"/>
      <c r="BB40" s="110"/>
      <c r="BC40" s="109"/>
      <c r="BD40" s="109"/>
      <c r="BE40" s="109"/>
      <c r="BF40" s="109"/>
      <c r="BG40" s="109"/>
      <c r="BH40" s="109"/>
      <c r="BI40" s="111"/>
      <c r="BJ40" s="112"/>
      <c r="BK40" s="112"/>
      <c r="BL40" s="112"/>
      <c r="BM40" s="112"/>
      <c r="BN40" s="113"/>
    </row>
    <row r="41" spans="1:6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24"/>
      <c r="AL41" s="125"/>
      <c r="AM41" s="125"/>
      <c r="AN41" s="125"/>
      <c r="AO41" s="125"/>
      <c r="AP41" s="126"/>
      <c r="AQ41" s="124"/>
      <c r="AR41" s="125"/>
      <c r="AS41" s="125"/>
      <c r="AT41" s="125"/>
      <c r="AU41" s="125"/>
      <c r="AV41" s="126"/>
      <c r="AW41" s="108"/>
      <c r="AX41" s="109"/>
      <c r="AY41" s="109"/>
      <c r="AZ41" s="109"/>
      <c r="BA41" s="109"/>
      <c r="BB41" s="110"/>
      <c r="BC41" s="109"/>
      <c r="BD41" s="109"/>
      <c r="BE41" s="109"/>
      <c r="BF41" s="109"/>
      <c r="BG41" s="109"/>
      <c r="BH41" s="109"/>
      <c r="BI41" s="111"/>
      <c r="BJ41" s="112"/>
      <c r="BK41" s="112"/>
      <c r="BL41" s="112"/>
      <c r="BM41" s="112"/>
      <c r="BN41" s="113"/>
    </row>
    <row r="42" spans="1:6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24"/>
      <c r="AL42" s="125"/>
      <c r="AM42" s="125"/>
      <c r="AN42" s="125"/>
      <c r="AO42" s="125"/>
      <c r="AP42" s="126"/>
      <c r="AQ42" s="124"/>
      <c r="AR42" s="125"/>
      <c r="AS42" s="125"/>
      <c r="AT42" s="125"/>
      <c r="AU42" s="125"/>
      <c r="AV42" s="126"/>
      <c r="AW42" s="108"/>
      <c r="AX42" s="109"/>
      <c r="AY42" s="109"/>
      <c r="AZ42" s="109"/>
      <c r="BA42" s="109"/>
      <c r="BB42" s="110"/>
      <c r="BC42" s="109"/>
      <c r="BD42" s="109"/>
      <c r="BE42" s="109"/>
      <c r="BF42" s="109"/>
      <c r="BG42" s="109"/>
      <c r="BH42" s="109"/>
      <c r="BI42" s="111"/>
      <c r="BJ42" s="112"/>
      <c r="BK42" s="112"/>
      <c r="BL42" s="112"/>
      <c r="BM42" s="112"/>
      <c r="BN42" s="113"/>
    </row>
    <row r="43" spans="1:6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24"/>
      <c r="AL43" s="125"/>
      <c r="AM43" s="125"/>
      <c r="AN43" s="125"/>
      <c r="AO43" s="125"/>
      <c r="AP43" s="126"/>
      <c r="AQ43" s="124"/>
      <c r="AR43" s="125"/>
      <c r="AS43" s="125"/>
      <c r="AT43" s="125"/>
      <c r="AU43" s="125"/>
      <c r="AV43" s="126"/>
      <c r="AW43" s="108"/>
      <c r="AX43" s="109"/>
      <c r="AY43" s="109"/>
      <c r="AZ43" s="109"/>
      <c r="BA43" s="109"/>
      <c r="BB43" s="110"/>
      <c r="BC43" s="109"/>
      <c r="BD43" s="109"/>
      <c r="BE43" s="109"/>
      <c r="BF43" s="109"/>
      <c r="BG43" s="109"/>
      <c r="BH43" s="109"/>
      <c r="BI43" s="111"/>
      <c r="BJ43" s="112"/>
      <c r="BK43" s="112"/>
      <c r="BL43" s="112"/>
      <c r="BM43" s="112"/>
      <c r="BN43" s="113"/>
    </row>
    <row r="44" spans="1:6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24"/>
      <c r="AL44" s="125"/>
      <c r="AM44" s="125"/>
      <c r="AN44" s="125"/>
      <c r="AO44" s="125"/>
      <c r="AP44" s="126"/>
      <c r="AQ44" s="124"/>
      <c r="AR44" s="125"/>
      <c r="AS44" s="125"/>
      <c r="AT44" s="125"/>
      <c r="AU44" s="125"/>
      <c r="AV44" s="126"/>
      <c r="AW44" s="108"/>
      <c r="AX44" s="109"/>
      <c r="AY44" s="109"/>
      <c r="AZ44" s="109"/>
      <c r="BA44" s="109"/>
      <c r="BB44" s="110"/>
      <c r="BC44" s="109"/>
      <c r="BD44" s="109"/>
      <c r="BE44" s="109"/>
      <c r="BF44" s="109"/>
      <c r="BG44" s="109"/>
      <c r="BH44" s="109"/>
      <c r="BI44" s="111"/>
      <c r="BJ44" s="112"/>
      <c r="BK44" s="112"/>
      <c r="BL44" s="112"/>
      <c r="BM44" s="112"/>
      <c r="BN44" s="113"/>
    </row>
    <row r="45" spans="1:6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27"/>
      <c r="AL45" s="128"/>
      <c r="AM45" s="128"/>
      <c r="AN45" s="128"/>
      <c r="AO45" s="128"/>
      <c r="AP45" s="129"/>
      <c r="AQ45" s="127"/>
      <c r="AR45" s="128"/>
      <c r="AS45" s="128"/>
      <c r="AT45" s="128"/>
      <c r="AU45" s="128"/>
      <c r="AV45" s="129"/>
      <c r="AW45" s="115"/>
      <c r="AX45" s="116"/>
      <c r="AY45" s="116"/>
      <c r="AZ45" s="116"/>
      <c r="BA45" s="116"/>
      <c r="BB45" s="117"/>
      <c r="BC45" s="109"/>
      <c r="BD45" s="109"/>
      <c r="BE45" s="109"/>
      <c r="BF45" s="109"/>
      <c r="BG45" s="109"/>
      <c r="BH45" s="109"/>
      <c r="BI45" s="118"/>
      <c r="BJ45" s="119"/>
      <c r="BK45" s="119"/>
      <c r="BL45" s="119"/>
      <c r="BM45" s="119"/>
      <c r="BN45" s="120"/>
    </row>
    <row r="46" spans="1:6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21"/>
      <c r="AL46" s="122"/>
      <c r="AM46" s="122"/>
      <c r="AN46" s="122"/>
      <c r="AO46" s="122"/>
      <c r="AP46" s="123"/>
      <c r="AQ46" s="121"/>
      <c r="AR46" s="122"/>
      <c r="AS46" s="122"/>
      <c r="AT46" s="122"/>
      <c r="AU46" s="122"/>
      <c r="AV46" s="123"/>
      <c r="AW46" s="121"/>
      <c r="AX46" s="122"/>
      <c r="AY46" s="122"/>
      <c r="AZ46" s="122"/>
      <c r="BA46" s="122"/>
      <c r="BB46" s="123"/>
      <c r="BC46" s="102"/>
      <c r="BD46" s="103"/>
      <c r="BE46" s="103"/>
      <c r="BF46" s="103"/>
      <c r="BG46" s="103"/>
      <c r="BH46" s="104"/>
      <c r="BI46" s="105"/>
      <c r="BJ46" s="106"/>
      <c r="BK46" s="106"/>
      <c r="BL46" s="106"/>
      <c r="BM46" s="106"/>
      <c r="BN46" s="107"/>
    </row>
    <row r="47" spans="1:6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24"/>
      <c r="AL47" s="125"/>
      <c r="AM47" s="125"/>
      <c r="AN47" s="125"/>
      <c r="AO47" s="125"/>
      <c r="AP47" s="126"/>
      <c r="AQ47" s="124"/>
      <c r="AR47" s="125"/>
      <c r="AS47" s="125"/>
      <c r="AT47" s="125"/>
      <c r="AU47" s="125"/>
      <c r="AV47" s="126"/>
      <c r="AW47" s="124"/>
      <c r="AX47" s="125"/>
      <c r="AY47" s="125"/>
      <c r="AZ47" s="125"/>
      <c r="BA47" s="125"/>
      <c r="BB47" s="126"/>
      <c r="BC47" s="108"/>
      <c r="BD47" s="109"/>
      <c r="BE47" s="109"/>
      <c r="BF47" s="109"/>
      <c r="BG47" s="109"/>
      <c r="BH47" s="110"/>
      <c r="BI47" s="111"/>
      <c r="BJ47" s="112"/>
      <c r="BK47" s="112"/>
      <c r="BL47" s="112"/>
      <c r="BM47" s="112"/>
      <c r="BN47" s="113"/>
    </row>
    <row r="48" spans="1:6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24"/>
      <c r="AL48" s="125"/>
      <c r="AM48" s="125"/>
      <c r="AN48" s="125"/>
      <c r="AO48" s="125"/>
      <c r="AP48" s="126"/>
      <c r="AQ48" s="124"/>
      <c r="AR48" s="125"/>
      <c r="AS48" s="125"/>
      <c r="AT48" s="125"/>
      <c r="AU48" s="125"/>
      <c r="AV48" s="126"/>
      <c r="AW48" s="124"/>
      <c r="AX48" s="125"/>
      <c r="AY48" s="125"/>
      <c r="AZ48" s="125"/>
      <c r="BA48" s="125"/>
      <c r="BB48" s="126"/>
      <c r="BC48" s="108"/>
      <c r="BD48" s="109"/>
      <c r="BE48" s="109"/>
      <c r="BF48" s="109"/>
      <c r="BG48" s="109"/>
      <c r="BH48" s="110"/>
      <c r="BI48" s="111"/>
      <c r="BJ48" s="112"/>
      <c r="BK48" s="112"/>
      <c r="BL48" s="112"/>
      <c r="BM48" s="112"/>
      <c r="BN48" s="113"/>
    </row>
    <row r="49" spans="1:6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24"/>
      <c r="AL49" s="125"/>
      <c r="AM49" s="125"/>
      <c r="AN49" s="125"/>
      <c r="AO49" s="125"/>
      <c r="AP49" s="126"/>
      <c r="AQ49" s="124"/>
      <c r="AR49" s="125"/>
      <c r="AS49" s="125"/>
      <c r="AT49" s="125"/>
      <c r="AU49" s="125"/>
      <c r="AV49" s="126"/>
      <c r="AW49" s="124"/>
      <c r="AX49" s="125"/>
      <c r="AY49" s="125"/>
      <c r="AZ49" s="125"/>
      <c r="BA49" s="125"/>
      <c r="BB49" s="126"/>
      <c r="BC49" s="108"/>
      <c r="BD49" s="109"/>
      <c r="BE49" s="109"/>
      <c r="BF49" s="109"/>
      <c r="BG49" s="109"/>
      <c r="BH49" s="110"/>
      <c r="BI49" s="111"/>
      <c r="BJ49" s="112"/>
      <c r="BK49" s="112"/>
      <c r="BL49" s="112"/>
      <c r="BM49" s="112"/>
      <c r="BN49" s="113"/>
    </row>
    <row r="50" spans="1:6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24"/>
      <c r="AL50" s="125"/>
      <c r="AM50" s="125"/>
      <c r="AN50" s="125"/>
      <c r="AO50" s="125"/>
      <c r="AP50" s="126"/>
      <c r="AQ50" s="124"/>
      <c r="AR50" s="125"/>
      <c r="AS50" s="125"/>
      <c r="AT50" s="125"/>
      <c r="AU50" s="125"/>
      <c r="AV50" s="126"/>
      <c r="AW50" s="124"/>
      <c r="AX50" s="125"/>
      <c r="AY50" s="125"/>
      <c r="AZ50" s="125"/>
      <c r="BA50" s="125"/>
      <c r="BB50" s="126"/>
      <c r="BC50" s="108"/>
      <c r="BD50" s="109"/>
      <c r="BE50" s="109"/>
      <c r="BF50" s="109"/>
      <c r="BG50" s="109"/>
      <c r="BH50" s="110"/>
      <c r="BI50" s="111"/>
      <c r="BJ50" s="112"/>
      <c r="BK50" s="112"/>
      <c r="BL50" s="112"/>
      <c r="BM50" s="112"/>
      <c r="BN50" s="113"/>
    </row>
    <row r="51" spans="1:6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24"/>
      <c r="AL51" s="125"/>
      <c r="AM51" s="125"/>
      <c r="AN51" s="125"/>
      <c r="AO51" s="125"/>
      <c r="AP51" s="126"/>
      <c r="AQ51" s="124"/>
      <c r="AR51" s="125"/>
      <c r="AS51" s="125"/>
      <c r="AT51" s="125"/>
      <c r="AU51" s="125"/>
      <c r="AV51" s="126"/>
      <c r="AW51" s="124"/>
      <c r="AX51" s="125"/>
      <c r="AY51" s="125"/>
      <c r="AZ51" s="125"/>
      <c r="BA51" s="125"/>
      <c r="BB51" s="126"/>
      <c r="BC51" s="108"/>
      <c r="BD51" s="109"/>
      <c r="BE51" s="109"/>
      <c r="BF51" s="109"/>
      <c r="BG51" s="109"/>
      <c r="BH51" s="110"/>
      <c r="BI51" s="111"/>
      <c r="BJ51" s="112"/>
      <c r="BK51" s="112"/>
      <c r="BL51" s="112"/>
      <c r="BM51" s="112"/>
      <c r="BN51" s="113"/>
    </row>
    <row r="52" spans="1:6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24"/>
      <c r="AL52" s="125"/>
      <c r="AM52" s="125"/>
      <c r="AN52" s="125"/>
      <c r="AO52" s="125"/>
      <c r="AP52" s="126"/>
      <c r="AQ52" s="124"/>
      <c r="AR52" s="125"/>
      <c r="AS52" s="125"/>
      <c r="AT52" s="125"/>
      <c r="AU52" s="125"/>
      <c r="AV52" s="126"/>
      <c r="AW52" s="124"/>
      <c r="AX52" s="125"/>
      <c r="AY52" s="125"/>
      <c r="AZ52" s="125"/>
      <c r="BA52" s="125"/>
      <c r="BB52" s="126"/>
      <c r="BC52" s="108"/>
      <c r="BD52" s="109"/>
      <c r="BE52" s="109"/>
      <c r="BF52" s="109"/>
      <c r="BG52" s="109"/>
      <c r="BH52" s="110"/>
      <c r="BI52" s="111"/>
      <c r="BJ52" s="112"/>
      <c r="BK52" s="112"/>
      <c r="BL52" s="112"/>
      <c r="BM52" s="112"/>
      <c r="BN52" s="113"/>
    </row>
    <row r="53" spans="1:6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24"/>
      <c r="AL53" s="125"/>
      <c r="AM53" s="125"/>
      <c r="AN53" s="125"/>
      <c r="AO53" s="125"/>
      <c r="AP53" s="126"/>
      <c r="AQ53" s="124"/>
      <c r="AR53" s="125"/>
      <c r="AS53" s="125"/>
      <c r="AT53" s="125"/>
      <c r="AU53" s="125"/>
      <c r="AV53" s="126"/>
      <c r="AW53" s="124"/>
      <c r="AX53" s="125"/>
      <c r="AY53" s="125"/>
      <c r="AZ53" s="125"/>
      <c r="BA53" s="125"/>
      <c r="BB53" s="126"/>
      <c r="BC53" s="108"/>
      <c r="BD53" s="109"/>
      <c r="BE53" s="109"/>
      <c r="BF53" s="109"/>
      <c r="BG53" s="109"/>
      <c r="BH53" s="110"/>
      <c r="BI53" s="111"/>
      <c r="BJ53" s="112"/>
      <c r="BK53" s="112"/>
      <c r="BL53" s="112"/>
      <c r="BM53" s="112"/>
      <c r="BN53" s="113"/>
    </row>
    <row r="54" spans="1:6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24"/>
      <c r="AL54" s="125"/>
      <c r="AM54" s="125"/>
      <c r="AN54" s="125"/>
      <c r="AO54" s="125"/>
      <c r="AP54" s="126"/>
      <c r="AQ54" s="124"/>
      <c r="AR54" s="125"/>
      <c r="AS54" s="125"/>
      <c r="AT54" s="125"/>
      <c r="AU54" s="125"/>
      <c r="AV54" s="126"/>
      <c r="AW54" s="124"/>
      <c r="AX54" s="125"/>
      <c r="AY54" s="125"/>
      <c r="AZ54" s="125"/>
      <c r="BA54" s="125"/>
      <c r="BB54" s="126"/>
      <c r="BC54" s="108"/>
      <c r="BD54" s="109"/>
      <c r="BE54" s="109"/>
      <c r="BF54" s="109"/>
      <c r="BG54" s="109"/>
      <c r="BH54" s="110"/>
      <c r="BI54" s="111"/>
      <c r="BJ54" s="112"/>
      <c r="BK54" s="112"/>
      <c r="BL54" s="112"/>
      <c r="BM54" s="112"/>
      <c r="BN54" s="113"/>
    </row>
    <row r="55" spans="1:6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27"/>
      <c r="AL55" s="128"/>
      <c r="AM55" s="128"/>
      <c r="AN55" s="128"/>
      <c r="AO55" s="128"/>
      <c r="AP55" s="129"/>
      <c r="AQ55" s="127"/>
      <c r="AR55" s="128"/>
      <c r="AS55" s="128"/>
      <c r="AT55" s="128"/>
      <c r="AU55" s="128"/>
      <c r="AV55" s="129"/>
      <c r="AW55" s="127"/>
      <c r="AX55" s="128"/>
      <c r="AY55" s="128"/>
      <c r="AZ55" s="128"/>
      <c r="BA55" s="128"/>
      <c r="BB55" s="129"/>
      <c r="BC55" s="115"/>
      <c r="BD55" s="116"/>
      <c r="BE55" s="116"/>
      <c r="BF55" s="116"/>
      <c r="BG55" s="116"/>
      <c r="BH55" s="117"/>
      <c r="BI55" s="118"/>
      <c r="BJ55" s="119"/>
      <c r="BK55" s="119"/>
      <c r="BL55" s="119"/>
      <c r="BM55" s="119"/>
      <c r="BN55" s="120"/>
    </row>
    <row r="56" spans="1:6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30"/>
      <c r="AL56" s="131"/>
      <c r="AM56" s="131"/>
      <c r="AN56" s="131"/>
      <c r="AO56" s="131"/>
      <c r="AP56" s="132"/>
      <c r="AQ56" s="121"/>
      <c r="AR56" s="122"/>
      <c r="AS56" s="122"/>
      <c r="AT56" s="122"/>
      <c r="AU56" s="122"/>
      <c r="AV56" s="123"/>
      <c r="AW56" s="121"/>
      <c r="AX56" s="122"/>
      <c r="AY56" s="122"/>
      <c r="AZ56" s="122"/>
      <c r="BA56" s="122"/>
      <c r="BB56" s="123"/>
      <c r="BC56" s="102"/>
      <c r="BD56" s="103"/>
      <c r="BE56" s="103"/>
      <c r="BF56" s="103"/>
      <c r="BG56" s="103"/>
      <c r="BH56" s="104"/>
      <c r="BI56" s="105"/>
      <c r="BJ56" s="106"/>
      <c r="BK56" s="106"/>
      <c r="BL56" s="106"/>
      <c r="BM56" s="106"/>
      <c r="BN56" s="107"/>
    </row>
    <row r="57" spans="1:6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33"/>
      <c r="AL57" s="134"/>
      <c r="AM57" s="134"/>
      <c r="AN57" s="134"/>
      <c r="AO57" s="134"/>
      <c r="AP57" s="135"/>
      <c r="AQ57" s="124"/>
      <c r="AR57" s="125"/>
      <c r="AS57" s="125"/>
      <c r="AT57" s="125"/>
      <c r="AU57" s="125"/>
      <c r="AV57" s="126"/>
      <c r="AW57" s="124"/>
      <c r="AX57" s="125"/>
      <c r="AY57" s="125"/>
      <c r="AZ57" s="125"/>
      <c r="BA57" s="125"/>
      <c r="BB57" s="126"/>
      <c r="BC57" s="108"/>
      <c r="BD57" s="109"/>
      <c r="BE57" s="109"/>
      <c r="BF57" s="109"/>
      <c r="BG57" s="109"/>
      <c r="BH57" s="110"/>
      <c r="BI57" s="111"/>
      <c r="BJ57" s="112"/>
      <c r="BK57" s="112"/>
      <c r="BL57" s="112"/>
      <c r="BM57" s="112"/>
      <c r="BN57" s="113"/>
    </row>
    <row r="58" spans="1:6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33"/>
      <c r="AL58" s="134"/>
      <c r="AM58" s="134"/>
      <c r="AN58" s="134"/>
      <c r="AO58" s="134"/>
      <c r="AP58" s="135"/>
      <c r="AQ58" s="124"/>
      <c r="AR58" s="125"/>
      <c r="AS58" s="125"/>
      <c r="AT58" s="125"/>
      <c r="AU58" s="125"/>
      <c r="AV58" s="126"/>
      <c r="AW58" s="124"/>
      <c r="AX58" s="125"/>
      <c r="AY58" s="125"/>
      <c r="AZ58" s="125"/>
      <c r="BA58" s="125"/>
      <c r="BB58" s="126"/>
      <c r="BC58" s="108"/>
      <c r="BD58" s="109"/>
      <c r="BE58" s="109"/>
      <c r="BF58" s="109"/>
      <c r="BG58" s="109"/>
      <c r="BH58" s="110"/>
      <c r="BI58" s="111"/>
      <c r="BJ58" s="112"/>
      <c r="BK58" s="112"/>
      <c r="BL58" s="112"/>
      <c r="BM58" s="112"/>
      <c r="BN58" s="113"/>
    </row>
    <row r="59" spans="1:6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33"/>
      <c r="AL59" s="134"/>
      <c r="AM59" s="134"/>
      <c r="AN59" s="134"/>
      <c r="AO59" s="134"/>
      <c r="AP59" s="135"/>
      <c r="AQ59" s="124"/>
      <c r="AR59" s="125"/>
      <c r="AS59" s="125"/>
      <c r="AT59" s="125"/>
      <c r="AU59" s="125"/>
      <c r="AV59" s="126"/>
      <c r="AW59" s="124"/>
      <c r="AX59" s="125"/>
      <c r="AY59" s="125"/>
      <c r="AZ59" s="125"/>
      <c r="BA59" s="125"/>
      <c r="BB59" s="126"/>
      <c r="BC59" s="108"/>
      <c r="BD59" s="109"/>
      <c r="BE59" s="109"/>
      <c r="BF59" s="109"/>
      <c r="BG59" s="109"/>
      <c r="BH59" s="110"/>
      <c r="BI59" s="111"/>
      <c r="BJ59" s="112"/>
      <c r="BK59" s="112"/>
      <c r="BL59" s="112"/>
      <c r="BM59" s="112"/>
      <c r="BN59" s="113"/>
    </row>
    <row r="60" spans="1:6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33"/>
      <c r="AL60" s="134"/>
      <c r="AM60" s="134"/>
      <c r="AN60" s="134"/>
      <c r="AO60" s="134"/>
      <c r="AP60" s="135"/>
      <c r="AQ60" s="124"/>
      <c r="AR60" s="125"/>
      <c r="AS60" s="125"/>
      <c r="AT60" s="125"/>
      <c r="AU60" s="125"/>
      <c r="AV60" s="126"/>
      <c r="AW60" s="124"/>
      <c r="AX60" s="125"/>
      <c r="AY60" s="125"/>
      <c r="AZ60" s="125"/>
      <c r="BA60" s="125"/>
      <c r="BB60" s="126"/>
      <c r="BC60" s="108"/>
      <c r="BD60" s="109"/>
      <c r="BE60" s="109"/>
      <c r="BF60" s="109"/>
      <c r="BG60" s="109"/>
      <c r="BH60" s="110"/>
      <c r="BI60" s="111"/>
      <c r="BJ60" s="112"/>
      <c r="BK60" s="112"/>
      <c r="BL60" s="112"/>
      <c r="BM60" s="112"/>
      <c r="BN60" s="113"/>
    </row>
    <row r="61" spans="1:6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33"/>
      <c r="AL61" s="134"/>
      <c r="AM61" s="134"/>
      <c r="AN61" s="134"/>
      <c r="AO61" s="134"/>
      <c r="AP61" s="135"/>
      <c r="AQ61" s="124"/>
      <c r="AR61" s="125"/>
      <c r="AS61" s="125"/>
      <c r="AT61" s="125"/>
      <c r="AU61" s="125"/>
      <c r="AV61" s="126"/>
      <c r="AW61" s="124"/>
      <c r="AX61" s="125"/>
      <c r="AY61" s="125"/>
      <c r="AZ61" s="125"/>
      <c r="BA61" s="125"/>
      <c r="BB61" s="126"/>
      <c r="BC61" s="108"/>
      <c r="BD61" s="109"/>
      <c r="BE61" s="109"/>
      <c r="BF61" s="109"/>
      <c r="BG61" s="109"/>
      <c r="BH61" s="110"/>
      <c r="BI61" s="111"/>
      <c r="BJ61" s="112"/>
      <c r="BK61" s="112"/>
      <c r="BL61" s="112"/>
      <c r="BM61" s="112"/>
      <c r="BN61" s="113"/>
    </row>
    <row r="62" spans="1:6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33"/>
      <c r="AL62" s="134"/>
      <c r="AM62" s="134"/>
      <c r="AN62" s="134"/>
      <c r="AO62" s="134"/>
      <c r="AP62" s="135"/>
      <c r="AQ62" s="124"/>
      <c r="AR62" s="125"/>
      <c r="AS62" s="125"/>
      <c r="AT62" s="125"/>
      <c r="AU62" s="125"/>
      <c r="AV62" s="126"/>
      <c r="AW62" s="124"/>
      <c r="AX62" s="125"/>
      <c r="AY62" s="125"/>
      <c r="AZ62" s="125"/>
      <c r="BA62" s="125"/>
      <c r="BB62" s="126"/>
      <c r="BC62" s="108"/>
      <c r="BD62" s="109"/>
      <c r="BE62" s="109"/>
      <c r="BF62" s="109"/>
      <c r="BG62" s="109"/>
      <c r="BH62" s="110"/>
      <c r="BI62" s="111"/>
      <c r="BJ62" s="112"/>
      <c r="BK62" s="112"/>
      <c r="BL62" s="112"/>
      <c r="BM62" s="112"/>
      <c r="BN62" s="113"/>
    </row>
    <row r="63" spans="1:6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33"/>
      <c r="AL63" s="134"/>
      <c r="AM63" s="134"/>
      <c r="AN63" s="134"/>
      <c r="AO63" s="134"/>
      <c r="AP63" s="135"/>
      <c r="AQ63" s="124"/>
      <c r="AR63" s="125"/>
      <c r="AS63" s="125"/>
      <c r="AT63" s="125"/>
      <c r="AU63" s="125"/>
      <c r="AV63" s="126"/>
      <c r="AW63" s="124"/>
      <c r="AX63" s="125"/>
      <c r="AY63" s="125"/>
      <c r="AZ63" s="125"/>
      <c r="BA63" s="125"/>
      <c r="BB63" s="126"/>
      <c r="BC63" s="108"/>
      <c r="BD63" s="109"/>
      <c r="BE63" s="109"/>
      <c r="BF63" s="109"/>
      <c r="BG63" s="109"/>
      <c r="BH63" s="110"/>
      <c r="BI63" s="111"/>
      <c r="BJ63" s="112"/>
      <c r="BK63" s="112"/>
      <c r="BL63" s="112"/>
      <c r="BM63" s="112"/>
      <c r="BN63" s="113"/>
    </row>
    <row r="64" spans="1:6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33"/>
      <c r="AL64" s="134"/>
      <c r="AM64" s="134"/>
      <c r="AN64" s="134"/>
      <c r="AO64" s="134"/>
      <c r="AP64" s="135"/>
      <c r="AQ64" s="124"/>
      <c r="AR64" s="125"/>
      <c r="AS64" s="125"/>
      <c r="AT64" s="125"/>
      <c r="AU64" s="125"/>
      <c r="AV64" s="126"/>
      <c r="AW64" s="124"/>
      <c r="AX64" s="125"/>
      <c r="AY64" s="125"/>
      <c r="AZ64" s="125"/>
      <c r="BA64" s="125"/>
      <c r="BB64" s="126"/>
      <c r="BC64" s="108"/>
      <c r="BD64" s="109"/>
      <c r="BE64" s="109"/>
      <c r="BF64" s="109"/>
      <c r="BG64" s="109"/>
      <c r="BH64" s="110"/>
      <c r="BI64" s="111"/>
      <c r="BJ64" s="112"/>
      <c r="BK64" s="112"/>
      <c r="BL64" s="112"/>
      <c r="BM64" s="112"/>
      <c r="BN64" s="113"/>
    </row>
    <row r="65" spans="1:6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36"/>
      <c r="AL65" s="137"/>
      <c r="AM65" s="137"/>
      <c r="AN65" s="137"/>
      <c r="AO65" s="137"/>
      <c r="AP65" s="138"/>
      <c r="AQ65" s="127"/>
      <c r="AR65" s="128"/>
      <c r="AS65" s="128"/>
      <c r="AT65" s="128"/>
      <c r="AU65" s="128"/>
      <c r="AV65" s="129"/>
      <c r="AW65" s="127"/>
      <c r="AX65" s="128"/>
      <c r="AY65" s="128"/>
      <c r="AZ65" s="128"/>
      <c r="BA65" s="128"/>
      <c r="BB65" s="129"/>
      <c r="BC65" s="115"/>
      <c r="BD65" s="116"/>
      <c r="BE65" s="116"/>
      <c r="BF65" s="116"/>
      <c r="BG65" s="116"/>
      <c r="BH65" s="117"/>
      <c r="BI65" s="118"/>
      <c r="BJ65" s="119"/>
      <c r="BK65" s="119"/>
      <c r="BL65" s="119"/>
      <c r="BM65" s="119"/>
      <c r="BN65" s="120"/>
    </row>
    <row r="66" spans="1: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30"/>
      <c r="AL66" s="131"/>
      <c r="AM66" s="131"/>
      <c r="AN66" s="131"/>
      <c r="AO66" s="131"/>
      <c r="AP66" s="132"/>
      <c r="AQ66" s="130"/>
      <c r="AR66" s="131"/>
      <c r="AS66" s="131"/>
      <c r="AT66" s="131"/>
      <c r="AU66" s="131"/>
      <c r="AV66" s="131"/>
      <c r="AW66" s="121"/>
      <c r="AX66" s="122"/>
      <c r="AY66" s="122"/>
      <c r="AZ66" s="122"/>
      <c r="BA66" s="122"/>
      <c r="BB66" s="123"/>
      <c r="BC66" s="102"/>
      <c r="BD66" s="103"/>
      <c r="BE66" s="103"/>
      <c r="BF66" s="103"/>
      <c r="BG66" s="103"/>
      <c r="BH66" s="104"/>
      <c r="BI66" s="112"/>
      <c r="BJ66" s="112"/>
      <c r="BK66" s="112"/>
      <c r="BL66" s="112"/>
      <c r="BM66" s="112"/>
      <c r="BN66" s="112"/>
    </row>
    <row r="67" spans="1:6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33"/>
      <c r="AL67" s="134"/>
      <c r="AM67" s="134"/>
      <c r="AN67" s="134"/>
      <c r="AO67" s="134"/>
      <c r="AP67" s="135"/>
      <c r="AQ67" s="133"/>
      <c r="AR67" s="134"/>
      <c r="AS67" s="134"/>
      <c r="AT67" s="134"/>
      <c r="AU67" s="134"/>
      <c r="AV67" s="134"/>
      <c r="AW67" s="124"/>
      <c r="AX67" s="125"/>
      <c r="AY67" s="125"/>
      <c r="AZ67" s="125"/>
      <c r="BA67" s="125"/>
      <c r="BB67" s="126"/>
      <c r="BC67" s="108"/>
      <c r="BD67" s="109"/>
      <c r="BE67" s="109"/>
      <c r="BF67" s="109"/>
      <c r="BG67" s="109"/>
      <c r="BH67" s="110"/>
      <c r="BI67" s="112"/>
      <c r="BJ67" s="112"/>
      <c r="BK67" s="112"/>
      <c r="BL67" s="112"/>
      <c r="BM67" s="112"/>
      <c r="BN67" s="112"/>
    </row>
    <row r="68" spans="1:6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33"/>
      <c r="AL68" s="134"/>
      <c r="AM68" s="134"/>
      <c r="AN68" s="134"/>
      <c r="AO68" s="134"/>
      <c r="AP68" s="135"/>
      <c r="AQ68" s="133"/>
      <c r="AR68" s="134"/>
      <c r="AS68" s="134"/>
      <c r="AT68" s="134"/>
      <c r="AU68" s="134"/>
      <c r="AV68" s="134"/>
      <c r="AW68" s="124"/>
      <c r="AX68" s="125"/>
      <c r="AY68" s="125"/>
      <c r="AZ68" s="125"/>
      <c r="BA68" s="125"/>
      <c r="BB68" s="126"/>
      <c r="BC68" s="108"/>
      <c r="BD68" s="109"/>
      <c r="BE68" s="109"/>
      <c r="BF68" s="109"/>
      <c r="BG68" s="109"/>
      <c r="BH68" s="110"/>
      <c r="BI68" s="112"/>
      <c r="BJ68" s="112"/>
      <c r="BK68" s="112"/>
      <c r="BL68" s="112"/>
      <c r="BM68" s="112"/>
      <c r="BN68" s="112"/>
    </row>
    <row r="69" spans="1:6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33"/>
      <c r="AL69" s="134"/>
      <c r="AM69" s="134"/>
      <c r="AN69" s="134"/>
      <c r="AO69" s="134"/>
      <c r="AP69" s="135"/>
      <c r="AQ69" s="133"/>
      <c r="AR69" s="134"/>
      <c r="AS69" s="134"/>
      <c r="AT69" s="134"/>
      <c r="AU69" s="134"/>
      <c r="AV69" s="134"/>
      <c r="AW69" s="124"/>
      <c r="AX69" s="125"/>
      <c r="AY69" s="125"/>
      <c r="AZ69" s="125"/>
      <c r="BA69" s="125"/>
      <c r="BB69" s="126"/>
      <c r="BC69" s="108"/>
      <c r="BD69" s="109"/>
      <c r="BE69" s="109"/>
      <c r="BF69" s="109"/>
      <c r="BG69" s="109"/>
      <c r="BH69" s="110"/>
      <c r="BI69" s="112"/>
      <c r="BJ69" s="112"/>
      <c r="BK69" s="112"/>
      <c r="BL69" s="112"/>
      <c r="BM69" s="112"/>
      <c r="BN69" s="112"/>
    </row>
    <row r="70" spans="1:6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33"/>
      <c r="AL70" s="134"/>
      <c r="AM70" s="134"/>
      <c r="AN70" s="134"/>
      <c r="AO70" s="134"/>
      <c r="AP70" s="135"/>
      <c r="AQ70" s="133"/>
      <c r="AR70" s="134"/>
      <c r="AS70" s="134"/>
      <c r="AT70" s="134"/>
      <c r="AU70" s="134"/>
      <c r="AV70" s="134"/>
      <c r="AW70" s="124"/>
      <c r="AX70" s="125"/>
      <c r="AY70" s="125"/>
      <c r="AZ70" s="125"/>
      <c r="BA70" s="125"/>
      <c r="BB70" s="126"/>
      <c r="BC70" s="108"/>
      <c r="BD70" s="109"/>
      <c r="BE70" s="109"/>
      <c r="BF70" s="109"/>
      <c r="BG70" s="109"/>
      <c r="BH70" s="110"/>
      <c r="BI70" s="112"/>
      <c r="BJ70" s="112"/>
      <c r="BK70" s="112"/>
      <c r="BL70" s="112"/>
      <c r="BM70" s="112"/>
      <c r="BN70" s="112"/>
    </row>
    <row r="71" spans="1:6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33"/>
      <c r="AL71" s="134"/>
      <c r="AM71" s="134"/>
      <c r="AN71" s="134"/>
      <c r="AO71" s="134"/>
      <c r="AP71" s="135"/>
      <c r="AQ71" s="133"/>
      <c r="AR71" s="134"/>
      <c r="AS71" s="134"/>
      <c r="AT71" s="134"/>
      <c r="AU71" s="134"/>
      <c r="AV71" s="134"/>
      <c r="AW71" s="124"/>
      <c r="AX71" s="125"/>
      <c r="AY71" s="125"/>
      <c r="AZ71" s="125"/>
      <c r="BA71" s="125"/>
      <c r="BB71" s="126"/>
      <c r="BC71" s="108"/>
      <c r="BD71" s="109"/>
      <c r="BE71" s="109"/>
      <c r="BF71" s="109"/>
      <c r="BG71" s="109"/>
      <c r="BH71" s="110"/>
      <c r="BI71" s="112"/>
      <c r="BJ71" s="112"/>
      <c r="BK71" s="112"/>
      <c r="BL71" s="112"/>
      <c r="BM71" s="112"/>
      <c r="BN71" s="112"/>
    </row>
    <row r="72" spans="1:6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33"/>
      <c r="AL72" s="134"/>
      <c r="AM72" s="134"/>
      <c r="AN72" s="134"/>
      <c r="AO72" s="134"/>
      <c r="AP72" s="135"/>
      <c r="AQ72" s="133"/>
      <c r="AR72" s="134"/>
      <c r="AS72" s="134"/>
      <c r="AT72" s="134"/>
      <c r="AU72" s="134"/>
      <c r="AV72" s="134"/>
      <c r="AW72" s="124"/>
      <c r="AX72" s="125"/>
      <c r="AY72" s="125"/>
      <c r="AZ72" s="125"/>
      <c r="BA72" s="125"/>
      <c r="BB72" s="126"/>
      <c r="BC72" s="108"/>
      <c r="BD72" s="109"/>
      <c r="BE72" s="109"/>
      <c r="BF72" s="109"/>
      <c r="BG72" s="109"/>
      <c r="BH72" s="110"/>
      <c r="BI72" s="112"/>
      <c r="BJ72" s="112"/>
      <c r="BK72" s="112"/>
      <c r="BL72" s="112"/>
      <c r="BM72" s="112"/>
      <c r="BN72" s="112"/>
    </row>
    <row r="73" spans="1:6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33"/>
      <c r="AL73" s="134"/>
      <c r="AM73" s="134"/>
      <c r="AN73" s="134"/>
      <c r="AO73" s="134"/>
      <c r="AP73" s="135"/>
      <c r="AQ73" s="133"/>
      <c r="AR73" s="134"/>
      <c r="AS73" s="134"/>
      <c r="AT73" s="134"/>
      <c r="AU73" s="134"/>
      <c r="AV73" s="134"/>
      <c r="AW73" s="124"/>
      <c r="AX73" s="125"/>
      <c r="AY73" s="125"/>
      <c r="AZ73" s="125"/>
      <c r="BA73" s="125"/>
      <c r="BB73" s="126"/>
      <c r="BC73" s="108"/>
      <c r="BD73" s="109"/>
      <c r="BE73" s="109"/>
      <c r="BF73" s="109"/>
      <c r="BG73" s="109"/>
      <c r="BH73" s="110"/>
      <c r="BI73" s="112"/>
      <c r="BJ73" s="112"/>
      <c r="BK73" s="112"/>
      <c r="BL73" s="112"/>
      <c r="BM73" s="112"/>
      <c r="BN73" s="112"/>
    </row>
    <row r="74" spans="1:6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33"/>
      <c r="AL74" s="134"/>
      <c r="AM74" s="134"/>
      <c r="AN74" s="134"/>
      <c r="AO74" s="134"/>
      <c r="AP74" s="135"/>
      <c r="AQ74" s="133"/>
      <c r="AR74" s="134"/>
      <c r="AS74" s="134"/>
      <c r="AT74" s="134"/>
      <c r="AU74" s="134"/>
      <c r="AV74" s="134"/>
      <c r="AW74" s="124"/>
      <c r="AX74" s="125"/>
      <c r="AY74" s="125"/>
      <c r="AZ74" s="125"/>
      <c r="BA74" s="125"/>
      <c r="BB74" s="126"/>
      <c r="BC74" s="108"/>
      <c r="BD74" s="109"/>
      <c r="BE74" s="109"/>
      <c r="BF74" s="109"/>
      <c r="BG74" s="109"/>
      <c r="BH74" s="110"/>
      <c r="BI74" s="112"/>
      <c r="BJ74" s="112"/>
      <c r="BK74" s="112"/>
      <c r="BL74" s="112"/>
      <c r="BM74" s="112"/>
      <c r="BN74" s="112"/>
    </row>
    <row r="75" spans="1:6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36"/>
      <c r="AL75" s="137"/>
      <c r="AM75" s="137"/>
      <c r="AN75" s="137"/>
      <c r="AO75" s="137"/>
      <c r="AP75" s="138"/>
      <c r="AQ75" s="136"/>
      <c r="AR75" s="137"/>
      <c r="AS75" s="137"/>
      <c r="AT75" s="137"/>
      <c r="AU75" s="137"/>
      <c r="AV75" s="137"/>
      <c r="AW75" s="127"/>
      <c r="AX75" s="128"/>
      <c r="AY75" s="128"/>
      <c r="AZ75" s="128"/>
      <c r="BA75" s="128"/>
      <c r="BB75" s="129"/>
      <c r="BC75" s="115"/>
      <c r="BD75" s="116"/>
      <c r="BE75" s="116"/>
      <c r="BF75" s="116"/>
      <c r="BG75" s="116"/>
      <c r="BH75" s="117"/>
      <c r="BI75" s="112"/>
      <c r="BJ75" s="112"/>
      <c r="BK75" s="112"/>
      <c r="BL75" s="112"/>
      <c r="BM75" s="112"/>
      <c r="BN75" s="112"/>
    </row>
    <row r="76" spans="1:6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row>
    <row r="77" spans="1:6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row>
    <row r="78" spans="1:6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row>
    <row r="79" spans="1:6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row>
    <row r="80" spans="1:6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row>
    <row r="81" spans="1:50"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row>
    <row r="82" spans="1:50"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row>
    <row r="83" spans="1:50"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row>
    <row r="84" spans="1:50"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row>
    <row r="85" spans="1:50"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row>
    <row r="86" spans="1:50"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row>
    <row r="87" spans="1:50"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row>
    <row r="88" spans="1:50"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row>
    <row r="89" spans="1:50"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row>
    <row r="90" spans="1:5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row>
    <row r="91" spans="1:50"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row>
    <row r="92" spans="1:50"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row>
    <row r="93" spans="1:50"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row>
    <row r="94" spans="1:50"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row>
    <row r="95" spans="1:50"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row>
    <row r="96" spans="1:50"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row>
    <row r="97" spans="1:50"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row>
    <row r="98" spans="1:50"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row>
    <row r="99" spans="1:50"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row>
    <row r="100" spans="1:5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row>
    <row r="101" spans="1:50"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row>
    <row r="102" spans="1:50"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row>
    <row r="103" spans="1:50"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row>
    <row r="104" spans="1:50"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row>
    <row r="105" spans="1:50"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row>
    <row r="106" spans="1:50"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row>
    <row r="107" spans="1:50"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row>
    <row r="108" spans="1:50"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row>
    <row r="109" spans="1:50"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row>
    <row r="110" spans="1:5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row>
    <row r="111" spans="1:50"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row>
    <row r="112" spans="1:50"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row>
    <row r="113" spans="1:5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row>
    <row r="114" spans="1:5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row>
    <row r="115" spans="1:5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row>
    <row r="116" spans="1:5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row>
    <row r="117" spans="1:5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row>
    <row r="118" spans="1:5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row>
    <row r="119" spans="1:5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row>
    <row r="120" spans="1:5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row>
    <row r="121" spans="1:5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row>
    <row r="124" spans="1:5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row>
    <row r="127" spans="1:5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row>
    <row r="131" spans="1:5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row>
    <row r="134" spans="1:5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row>
    <row r="138" spans="1:5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row>
    <row r="139" spans="1:5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row>
    <row r="142" spans="1:5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row>
    <row r="143" spans="1:5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row>
    <row r="144" spans="1:5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row>
    <row r="145" spans="1:5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row>
    <row r="146" spans="1:5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row>
    <row r="147" spans="1:5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row>
    <row r="150" spans="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row>
    <row r="151" spans="1:5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row>
    <row r="152" spans="1:5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row>
    <row r="153" spans="1:5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row>
    <row r="154" spans="1:5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row>
    <row r="155" spans="1:5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row>
    <row r="156" spans="1:5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row>
    <row r="157" spans="1:5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row>
    <row r="158" spans="1:5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row>
    <row r="159" spans="1:5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row>
    <row r="160" spans="1:5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ht="14.25" customHeight="1">
      <c r="A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14.25" customHeight="1">
      <c r="A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row>
    <row r="163" spans="1:50" ht="14.25" customHeight="1">
      <c r="A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row>
    <row r="164" spans="1:50" ht="14.25" customHeight="1">
      <c r="A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row>
    <row r="165" spans="1:50" ht="14.25" customHeight="1">
      <c r="A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row>
    <row r="166" spans="1:50" ht="14.25" customHeight="1">
      <c r="A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row>
    <row r="167" spans="1:50" ht="14.25" customHeight="1">
      <c r="A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row>
    <row r="168" spans="1:50" ht="14.25" customHeight="1">
      <c r="A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row>
    <row r="169" spans="1:50" ht="14.25" customHeight="1">
      <c r="A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row>
    <row r="170" spans="1:50" ht="14.25" customHeight="1">
      <c r="A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row>
    <row r="171" spans="1:50" ht="14.25" customHeight="1">
      <c r="A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row>
    <row r="172" spans="1:50" ht="14.25" customHeight="1">
      <c r="A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row>
    <row r="173" spans="1:50" ht="14.25" customHeight="1">
      <c r="A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ht="14.25" customHeight="1">
      <c r="A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14.25" customHeight="1">
      <c r="A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row>
    <row r="176" spans="1:50" ht="14.25" customHeight="1">
      <c r="A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row>
    <row r="177" spans="1:50" ht="14.25" customHeight="1">
      <c r="A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row>
    <row r="178" spans="1:50" ht="14.25" customHeight="1">
      <c r="A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row>
    <row r="179" spans="1:50" ht="14.25" customHeight="1">
      <c r="A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row>
    <row r="180" spans="1:50" ht="14.25" customHeight="1">
      <c r="A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row>
    <row r="181" spans="1:50" ht="14.25" customHeight="1">
      <c r="A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row>
    <row r="182" spans="1:50" ht="14.25" customHeight="1">
      <c r="A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row>
    <row r="183" spans="1:50" ht="14.25" customHeight="1">
      <c r="A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row>
    <row r="184" spans="1:50" ht="14.25" customHeight="1">
      <c r="A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row>
    <row r="185" spans="1:50" ht="14.25" customHeight="1">
      <c r="A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row>
    <row r="186" spans="1:50" ht="14.25" customHeight="1">
      <c r="A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ht="14.25" customHeight="1">
      <c r="A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14.25" customHeight="1">
      <c r="A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row>
    <row r="189" spans="1:50" ht="14.25" customHeight="1">
      <c r="A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row>
    <row r="190" spans="1:50" ht="14.25" customHeight="1">
      <c r="A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row>
    <row r="191" spans="1:5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row>
    <row r="192" spans="1:5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row>
    <row r="193" spans="1:5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row>
    <row r="194" spans="1:5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row>
    <row r="195" spans="1:5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row>
    <row r="196" spans="1:5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row>
    <row r="197" spans="1:5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row>
    <row r="198" spans="1:5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row>
    <row r="199" spans="1:5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row>
    <row r="200" spans="1:5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row>
    <row r="202" spans="1:5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row>
    <row r="203" spans="1:5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row>
    <row r="204" spans="1:5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row>
    <row r="205" spans="1:5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row>
    <row r="206" spans="1:5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row>
    <row r="207" spans="1:5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row>
    <row r="208" spans="1:5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row>
    <row r="209" spans="1:5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row>
    <row r="210" spans="1:5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row>
    <row r="211" spans="1:5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row>
    <row r="212" spans="1:5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row>
    <row r="213" spans="1:5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row>
    <row r="215" spans="1:50" ht="14.25" customHeight="1">
      <c r="A215" s="1"/>
    </row>
    <row r="216" spans="1:50" ht="14.25" customHeight="1">
      <c r="A216" s="1"/>
    </row>
    <row r="217" spans="1:50" ht="14.25" customHeight="1">
      <c r="A217" s="1"/>
    </row>
    <row r="218" spans="1:50" ht="14.25" customHeight="1">
      <c r="A218" s="1"/>
    </row>
    <row r="219" spans="1:50" ht="14.25" customHeight="1"/>
    <row r="220" spans="1:50" ht="14.25" customHeight="1"/>
    <row r="221" spans="1:50" ht="14.25" customHeight="1"/>
    <row r="222" spans="1:50" ht="14.25" customHeight="1"/>
    <row r="223" spans="1:50" ht="14.25" customHeight="1"/>
    <row r="224" spans="1:50"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sheetData>
  <mergeCells count="17">
    <mergeCell ref="B2:I4"/>
    <mergeCell ref="J2:AC4"/>
    <mergeCell ref="B6:D25"/>
    <mergeCell ref="E6:I9"/>
    <mergeCell ref="E10:I13"/>
    <mergeCell ref="E14:I17"/>
    <mergeCell ref="E18:I21"/>
    <mergeCell ref="J26:M31"/>
    <mergeCell ref="N26:Q31"/>
    <mergeCell ref="R26:U31"/>
    <mergeCell ref="V26:Y31"/>
    <mergeCell ref="Z26:AC31"/>
    <mergeCell ref="AE10:AJ13"/>
    <mergeCell ref="AE14:AJ17"/>
    <mergeCell ref="AE6:AJ9"/>
    <mergeCell ref="AE18:AJ21"/>
    <mergeCell ref="E22:I25"/>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000"/>
  <sheetViews>
    <sheetView workbookViewId="0"/>
  </sheetViews>
  <sheetFormatPr defaultColWidth="14.42578125" defaultRowHeight="15" customHeight="1"/>
  <cols>
    <col min="1" max="1" width="10.7109375" customWidth="1"/>
    <col min="2" max="39" width="5.7109375" customWidth="1"/>
    <col min="40" max="40" width="10.7109375" customWidth="1"/>
    <col min="41" max="46" width="5.7109375" customWidth="1"/>
    <col min="47" max="61" width="10.710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43" t="s">
        <v>209</v>
      </c>
      <c r="C2" s="206"/>
      <c r="D2" s="206"/>
      <c r="E2" s="206"/>
      <c r="F2" s="206"/>
      <c r="G2" s="206"/>
      <c r="H2" s="206"/>
      <c r="I2" s="206"/>
      <c r="J2" s="305" t="s">
        <v>15</v>
      </c>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7"/>
      <c r="AN2" s="1"/>
      <c r="AO2" s="1"/>
      <c r="AP2" s="1"/>
      <c r="AQ2" s="1"/>
      <c r="AR2" s="1"/>
      <c r="AS2" s="1"/>
      <c r="AT2" s="1"/>
      <c r="AU2" s="1"/>
      <c r="AV2" s="1"/>
      <c r="AW2" s="1"/>
      <c r="AX2" s="1"/>
      <c r="AY2" s="1"/>
      <c r="AZ2" s="1"/>
      <c r="BA2" s="1"/>
      <c r="BB2" s="1"/>
      <c r="BC2" s="1"/>
      <c r="BD2" s="1"/>
      <c r="BE2" s="1"/>
      <c r="BF2" s="1"/>
      <c r="BG2" s="1"/>
      <c r="BH2" s="1"/>
      <c r="BI2" s="1"/>
    </row>
    <row r="3" spans="1:61" ht="18.75" customHeight="1">
      <c r="A3" s="1"/>
      <c r="B3" s="206"/>
      <c r="C3" s="206"/>
      <c r="D3" s="206"/>
      <c r="E3" s="206"/>
      <c r="F3" s="206"/>
      <c r="G3" s="206"/>
      <c r="H3" s="206"/>
      <c r="I3" s="206"/>
      <c r="J3" s="308"/>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309"/>
      <c r="AN3" s="1"/>
      <c r="AO3" s="1"/>
      <c r="AP3" s="1"/>
      <c r="AQ3" s="1"/>
      <c r="AR3" s="1"/>
      <c r="AS3" s="1"/>
      <c r="AT3" s="1"/>
      <c r="AU3" s="1"/>
      <c r="AV3" s="1"/>
      <c r="AW3" s="1"/>
      <c r="AX3" s="1"/>
      <c r="AY3" s="1"/>
      <c r="AZ3" s="1"/>
      <c r="BA3" s="1"/>
      <c r="BB3" s="1"/>
      <c r="BC3" s="1"/>
      <c r="BD3" s="1"/>
      <c r="BE3" s="1"/>
      <c r="BF3" s="1"/>
      <c r="BG3" s="1"/>
      <c r="BH3" s="1"/>
      <c r="BI3" s="1"/>
    </row>
    <row r="4" spans="1:61" ht="70.5" customHeight="1">
      <c r="A4" s="1"/>
      <c r="B4" s="206"/>
      <c r="C4" s="206"/>
      <c r="D4" s="206"/>
      <c r="E4" s="206"/>
      <c r="F4" s="206"/>
      <c r="G4" s="206"/>
      <c r="H4" s="206"/>
      <c r="I4" s="206"/>
      <c r="J4" s="310"/>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c r="AK4" s="293"/>
      <c r="AL4" s="293"/>
      <c r="AM4" s="311"/>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12" t="s">
        <v>194</v>
      </c>
      <c r="C6" s="306"/>
      <c r="D6" s="314"/>
      <c r="E6" s="339" t="s">
        <v>195</v>
      </c>
      <c r="F6" s="299"/>
      <c r="G6" s="299"/>
      <c r="H6" s="299"/>
      <c r="I6" s="300"/>
      <c r="J6" s="320" t="str">
        <f ca="1">IF(AND('Mapa final'!$N$28="Muy Alta",'Mapa final'!$R$28="Leve"),CONCATENATE("R",'Mapa final'!$A$28),"")</f>
        <v/>
      </c>
      <c r="K6" s="321"/>
      <c r="L6" s="322" t="str">
        <f ca="1">IF(AND('Mapa final'!$N$30="Muy Alta",'Mapa final'!$R$30="Leve"),CONCATENATE("R",'Mapa final'!$A$30),"")</f>
        <v/>
      </c>
      <c r="M6" s="321"/>
      <c r="N6" s="322" t="str">
        <f ca="1">IF(AND('Mapa final'!$N$33="Muy Alta",'Mapa final'!$R$33="Leve"),CONCATENATE("R",'Mapa final'!$A$33),"")</f>
        <v/>
      </c>
      <c r="O6" s="300"/>
      <c r="P6" s="320" t="str">
        <f ca="1">IF(AND('Mapa final'!$N$28="Muy Alta",'Mapa final'!$R$28="Menor"),CONCATENATE("R",'Mapa final'!$A$28),"")</f>
        <v/>
      </c>
      <c r="Q6" s="321"/>
      <c r="R6" s="322" t="str">
        <f ca="1">IF(AND('Mapa final'!$N$30="Muy Alta",'Mapa final'!$R$30="Menor"),CONCATENATE("R",'Mapa final'!$A$30),"")</f>
        <v/>
      </c>
      <c r="S6" s="321"/>
      <c r="T6" s="322" t="str">
        <f ca="1">IF(AND('Mapa final'!$N$33="Muy Alta",'Mapa final'!$R$33="Menor"),CONCATENATE("R",'Mapa final'!$A$33),"")</f>
        <v/>
      </c>
      <c r="U6" s="300"/>
      <c r="V6" s="320" t="str">
        <f ca="1">IF(AND('Mapa final'!$N$28="Muy Alta",'Mapa final'!$R$28="Moderado"),CONCATENATE("R",'Mapa final'!$A$28),"")</f>
        <v/>
      </c>
      <c r="W6" s="321"/>
      <c r="X6" s="322" t="str">
        <f ca="1">IF(AND('Mapa final'!$N$30="Muy Alta",'Mapa final'!$R$30="Moderado"),CONCATENATE("R",'Mapa final'!$A$30),"")</f>
        <v/>
      </c>
      <c r="Y6" s="321"/>
      <c r="Z6" s="322" t="str">
        <f ca="1">IF(AND('Mapa final'!$N$33="Muy Alta",'Mapa final'!$R$33="Moderado"),CONCATENATE("R",'Mapa final'!$A$33),"")</f>
        <v/>
      </c>
      <c r="AA6" s="300"/>
      <c r="AB6" s="320" t="str">
        <f ca="1">IF(AND('Mapa final'!$N$28="Muy Alta",'Mapa final'!$R$28="Mayor"),CONCATENATE("R",'Mapa final'!$A$28),"")</f>
        <v/>
      </c>
      <c r="AC6" s="321"/>
      <c r="AD6" s="322" t="str">
        <f ca="1">IF(AND('Mapa final'!$N$30="Muy Alta",'Mapa final'!$R$30="Mayor"),CONCATENATE("R",'Mapa final'!$A$30),"")</f>
        <v/>
      </c>
      <c r="AE6" s="321"/>
      <c r="AF6" s="322" t="str">
        <f ca="1">IF(AND('Mapa final'!$N$33="Muy Alta",'Mapa final'!$R$33="Mayor"),CONCATENATE("R",'Mapa final'!$A$33),"")</f>
        <v/>
      </c>
      <c r="AG6" s="300"/>
      <c r="AH6" s="327" t="str">
        <f ca="1">IF(AND('Mapa final'!$N$28="Muy Alta",'Mapa final'!$R$28="Catastrófico"),CONCATENATE("R",'Mapa final'!$A$28),"")</f>
        <v/>
      </c>
      <c r="AI6" s="321"/>
      <c r="AJ6" s="328" t="str">
        <f ca="1">IF(AND('Mapa final'!$N$30="Muy Alta",'Mapa final'!$R$30="Catastrófico"),CONCATENATE("R",'Mapa final'!$A$30),"")</f>
        <v/>
      </c>
      <c r="AK6" s="321"/>
      <c r="AL6" s="328" t="str">
        <f ca="1">IF(AND('Mapa final'!$N$33="Muy Alta",'Mapa final'!$R$33="Catastrófico"),CONCATENATE("R",'Mapa final'!$A$33),"")</f>
        <v/>
      </c>
      <c r="AM6" s="300"/>
      <c r="AO6" s="335" t="s">
        <v>196</v>
      </c>
      <c r="AP6" s="288"/>
      <c r="AQ6" s="288"/>
      <c r="AR6" s="288"/>
      <c r="AS6" s="288"/>
      <c r="AT6" s="289"/>
      <c r="AU6" s="1"/>
      <c r="AV6" s="1"/>
      <c r="AW6" s="1"/>
      <c r="AX6" s="1"/>
      <c r="AY6" s="1"/>
      <c r="AZ6" s="1"/>
      <c r="BA6" s="1"/>
      <c r="BB6" s="1"/>
      <c r="BC6" s="1"/>
      <c r="BD6" s="1"/>
      <c r="BE6" s="1"/>
      <c r="BF6" s="1"/>
      <c r="BG6" s="1"/>
      <c r="BH6" s="1"/>
      <c r="BI6" s="1"/>
    </row>
    <row r="7" spans="1:61" ht="15" customHeight="1">
      <c r="A7" s="1"/>
      <c r="B7" s="308"/>
      <c r="C7" s="206"/>
      <c r="D7" s="207"/>
      <c r="E7" s="218"/>
      <c r="F7" s="206"/>
      <c r="G7" s="206"/>
      <c r="H7" s="206"/>
      <c r="I7" s="207"/>
      <c r="J7" s="317"/>
      <c r="K7" s="311"/>
      <c r="L7" s="310"/>
      <c r="M7" s="311"/>
      <c r="N7" s="310"/>
      <c r="O7" s="315"/>
      <c r="P7" s="317"/>
      <c r="Q7" s="311"/>
      <c r="R7" s="310"/>
      <c r="S7" s="311"/>
      <c r="T7" s="310"/>
      <c r="U7" s="315"/>
      <c r="V7" s="317"/>
      <c r="W7" s="311"/>
      <c r="X7" s="310"/>
      <c r="Y7" s="311"/>
      <c r="Z7" s="310"/>
      <c r="AA7" s="315"/>
      <c r="AB7" s="317"/>
      <c r="AC7" s="311"/>
      <c r="AD7" s="310"/>
      <c r="AE7" s="311"/>
      <c r="AF7" s="310"/>
      <c r="AG7" s="315"/>
      <c r="AH7" s="317"/>
      <c r="AI7" s="311"/>
      <c r="AJ7" s="310"/>
      <c r="AK7" s="311"/>
      <c r="AL7" s="310"/>
      <c r="AM7" s="315"/>
      <c r="AN7" s="1"/>
      <c r="AO7" s="290"/>
      <c r="AP7" s="206"/>
      <c r="AQ7" s="206"/>
      <c r="AR7" s="206"/>
      <c r="AS7" s="206"/>
      <c r="AT7" s="291"/>
      <c r="AU7" s="1"/>
      <c r="AV7" s="1"/>
      <c r="AW7" s="1"/>
      <c r="AX7" s="1"/>
      <c r="AY7" s="1"/>
      <c r="AZ7" s="1"/>
      <c r="BA7" s="1"/>
      <c r="BB7" s="1"/>
      <c r="BC7" s="1"/>
      <c r="BD7" s="1"/>
      <c r="BE7" s="1"/>
      <c r="BF7" s="1"/>
      <c r="BG7" s="1"/>
      <c r="BH7" s="1"/>
      <c r="BI7" s="1"/>
    </row>
    <row r="8" spans="1:61" ht="15" customHeight="1">
      <c r="A8" s="1"/>
      <c r="B8" s="308"/>
      <c r="C8" s="206"/>
      <c r="D8" s="207"/>
      <c r="E8" s="218"/>
      <c r="F8" s="206"/>
      <c r="G8" s="206"/>
      <c r="H8" s="206"/>
      <c r="I8" s="207"/>
      <c r="J8" s="316" t="str">
        <f ca="1">IF(AND('Mapa final'!$N$36="Muy Alta",'Mapa final'!$R$36="Leve"),CONCATENATE("R",'Mapa final'!$A$36),"")</f>
        <v/>
      </c>
      <c r="K8" s="307"/>
      <c r="L8" s="313"/>
      <c r="M8" s="307"/>
      <c r="N8" s="313" t="e">
        <f>IF(AND('Mapa final'!#REF!="Muy Alta",'Mapa final'!#REF!="Leve"),CONCATENATE("R",'Mapa final'!#REF!),"")</f>
        <v>#REF!</v>
      </c>
      <c r="O8" s="314"/>
      <c r="P8" s="316" t="str">
        <f ca="1">IF(AND('Mapa final'!$N$36="Muy Alta",'Mapa final'!$R$36="Menor"),CONCATENATE("R",'Mapa final'!$A$36),"")</f>
        <v/>
      </c>
      <c r="Q8" s="307"/>
      <c r="R8" s="313"/>
      <c r="S8" s="307"/>
      <c r="T8" s="313" t="e">
        <f>IF(AND('Mapa final'!#REF!="Muy Alta",'Mapa final'!#REF!="Menor"),CONCATENATE("R",'Mapa final'!#REF!),"")</f>
        <v>#REF!</v>
      </c>
      <c r="U8" s="314"/>
      <c r="V8" s="316" t="str">
        <f ca="1">IF(AND('Mapa final'!$N$36="Muy Alta",'Mapa final'!$R$36="Moderado"),CONCATENATE("R",'Mapa final'!$A$36),"")</f>
        <v/>
      </c>
      <c r="W8" s="307"/>
      <c r="X8" s="313"/>
      <c r="Y8" s="307"/>
      <c r="Z8" s="313" t="e">
        <f>IF(AND('Mapa final'!#REF!="Muy Alta",'Mapa final'!#REF!="Moderado"),CONCATENATE("R",'Mapa final'!#REF!),"")</f>
        <v>#REF!</v>
      </c>
      <c r="AA8" s="314"/>
      <c r="AB8" s="316" t="str">
        <f ca="1">IF(AND('Mapa final'!$N$36="Muy Alta",'Mapa final'!$R$36="Mayor"),CONCATENATE("R",'Mapa final'!$A$36),"")</f>
        <v/>
      </c>
      <c r="AC8" s="307"/>
      <c r="AD8" s="313"/>
      <c r="AE8" s="307"/>
      <c r="AF8" s="313" t="e">
        <f>IF(AND('Mapa final'!#REF!="Muy Alta",'Mapa final'!#REF!="Mayor"),CONCATENATE("R",'Mapa final'!#REF!),"")</f>
        <v>#REF!</v>
      </c>
      <c r="AG8" s="314"/>
      <c r="AH8" s="318" t="str">
        <f ca="1">IF(AND('Mapa final'!$N$36="Muy Alta",'Mapa final'!$R$36="Catastrófico"),CONCATENATE("R",'Mapa final'!$A$36),"")</f>
        <v/>
      </c>
      <c r="AI8" s="307"/>
      <c r="AJ8" s="319"/>
      <c r="AK8" s="307"/>
      <c r="AL8" s="319" t="e">
        <f>IF(AND('Mapa final'!#REF!="Muy Alta",'Mapa final'!#REF!="Catastrófico"),CONCATENATE("R",'Mapa final'!#REF!),"")</f>
        <v>#REF!</v>
      </c>
      <c r="AM8" s="314"/>
      <c r="AN8" s="1"/>
      <c r="AO8" s="290"/>
      <c r="AP8" s="206"/>
      <c r="AQ8" s="206"/>
      <c r="AR8" s="206"/>
      <c r="AS8" s="206"/>
      <c r="AT8" s="291"/>
      <c r="AU8" s="1"/>
      <c r="AV8" s="1"/>
      <c r="AW8" s="1"/>
      <c r="AX8" s="1"/>
      <c r="AY8" s="1"/>
      <c r="AZ8" s="1"/>
      <c r="BA8" s="1"/>
      <c r="BB8" s="1"/>
      <c r="BC8" s="1"/>
      <c r="BD8" s="1"/>
      <c r="BE8" s="1"/>
      <c r="BF8" s="1"/>
      <c r="BG8" s="1"/>
      <c r="BH8" s="1"/>
      <c r="BI8" s="1"/>
    </row>
    <row r="9" spans="1:61" ht="15" customHeight="1">
      <c r="A9" s="1"/>
      <c r="B9" s="308"/>
      <c r="C9" s="206"/>
      <c r="D9" s="207"/>
      <c r="E9" s="218"/>
      <c r="F9" s="206"/>
      <c r="G9" s="206"/>
      <c r="H9" s="206"/>
      <c r="I9" s="207"/>
      <c r="J9" s="317"/>
      <c r="K9" s="311"/>
      <c r="L9" s="310"/>
      <c r="M9" s="311"/>
      <c r="N9" s="310"/>
      <c r="O9" s="315"/>
      <c r="P9" s="317"/>
      <c r="Q9" s="311"/>
      <c r="R9" s="310"/>
      <c r="S9" s="311"/>
      <c r="T9" s="310"/>
      <c r="U9" s="315"/>
      <c r="V9" s="317"/>
      <c r="W9" s="311"/>
      <c r="X9" s="310"/>
      <c r="Y9" s="311"/>
      <c r="Z9" s="310"/>
      <c r="AA9" s="315"/>
      <c r="AB9" s="317"/>
      <c r="AC9" s="311"/>
      <c r="AD9" s="310"/>
      <c r="AE9" s="311"/>
      <c r="AF9" s="310"/>
      <c r="AG9" s="315"/>
      <c r="AH9" s="317"/>
      <c r="AI9" s="311"/>
      <c r="AJ9" s="310"/>
      <c r="AK9" s="311"/>
      <c r="AL9" s="310"/>
      <c r="AM9" s="315"/>
      <c r="AN9" s="1"/>
      <c r="AO9" s="290"/>
      <c r="AP9" s="206"/>
      <c r="AQ9" s="206"/>
      <c r="AR9" s="206"/>
      <c r="AS9" s="206"/>
      <c r="AT9" s="291"/>
      <c r="AU9" s="1"/>
      <c r="AV9" s="1"/>
      <c r="AW9" s="1"/>
      <c r="AX9" s="1"/>
      <c r="AY9" s="1"/>
      <c r="AZ9" s="1"/>
      <c r="BA9" s="1"/>
      <c r="BB9" s="1"/>
      <c r="BC9" s="1"/>
      <c r="BD9" s="1"/>
      <c r="BE9" s="1"/>
      <c r="BF9" s="1"/>
      <c r="BG9" s="1"/>
      <c r="BH9" s="1"/>
      <c r="BI9" s="1"/>
    </row>
    <row r="10" spans="1:61" ht="15" customHeight="1">
      <c r="A10" s="1"/>
      <c r="B10" s="308"/>
      <c r="C10" s="206"/>
      <c r="D10" s="207"/>
      <c r="E10" s="218"/>
      <c r="F10" s="206"/>
      <c r="G10" s="206"/>
      <c r="H10" s="206"/>
      <c r="I10" s="207"/>
      <c r="J10" s="316" t="e">
        <f>IF(AND('Mapa final'!#REF!="Muy Alta",'Mapa final'!#REF!="Leve"),CONCATENATE("R",'Mapa final'!#REF!),"")</f>
        <v>#REF!</v>
      </c>
      <c r="K10" s="307"/>
      <c r="L10" s="313" t="e">
        <f>IF(AND('Mapa final'!#REF!="Muy Alta",'Mapa final'!#REF!="Leve"),CONCATENATE("R",'Mapa final'!#REF!),"")</f>
        <v>#REF!</v>
      </c>
      <c r="M10" s="307"/>
      <c r="N10" s="313" t="e">
        <f>IF(AND('Mapa final'!#REF!="Muy Alta",'Mapa final'!#REF!="Leve"),CONCATENATE("R",'Mapa final'!#REF!),"")</f>
        <v>#REF!</v>
      </c>
      <c r="O10" s="314"/>
      <c r="P10" s="316" t="e">
        <f>IF(AND('Mapa final'!#REF!="Muy Alta",'Mapa final'!#REF!="Menor"),CONCATENATE("R",'Mapa final'!#REF!),"")</f>
        <v>#REF!</v>
      </c>
      <c r="Q10" s="307"/>
      <c r="R10" s="313" t="e">
        <f>IF(AND('Mapa final'!#REF!="Muy Alta",'Mapa final'!#REF!="Menor"),CONCATENATE("R",'Mapa final'!#REF!),"")</f>
        <v>#REF!</v>
      </c>
      <c r="S10" s="307"/>
      <c r="T10" s="313" t="e">
        <f>IF(AND('Mapa final'!#REF!="Muy Alta",'Mapa final'!#REF!="Menor"),CONCATENATE("R",'Mapa final'!#REF!),"")</f>
        <v>#REF!</v>
      </c>
      <c r="U10" s="314"/>
      <c r="V10" s="316" t="e">
        <f>IF(AND('Mapa final'!#REF!="Muy Alta",'Mapa final'!#REF!="Moderado"),CONCATENATE("R",'Mapa final'!#REF!),"")</f>
        <v>#REF!</v>
      </c>
      <c r="W10" s="307"/>
      <c r="X10" s="313" t="e">
        <f>IF(AND('Mapa final'!#REF!="Muy Alta",'Mapa final'!#REF!="Moderado"),CONCATENATE("R",'Mapa final'!#REF!),"")</f>
        <v>#REF!</v>
      </c>
      <c r="Y10" s="307"/>
      <c r="Z10" s="313" t="e">
        <f>IF(AND('Mapa final'!#REF!="Muy Alta",'Mapa final'!#REF!="Moderado"),CONCATENATE("R",'Mapa final'!#REF!),"")</f>
        <v>#REF!</v>
      </c>
      <c r="AA10" s="314"/>
      <c r="AB10" s="316" t="e">
        <f>IF(AND('Mapa final'!#REF!="Muy Alta",'Mapa final'!#REF!="Mayor"),CONCATENATE("R",'Mapa final'!#REF!),"")</f>
        <v>#REF!</v>
      </c>
      <c r="AC10" s="307"/>
      <c r="AD10" s="313" t="e">
        <f>IF(AND('Mapa final'!#REF!="Muy Alta",'Mapa final'!#REF!="Mayor"),CONCATENATE("R",'Mapa final'!#REF!),"")</f>
        <v>#REF!</v>
      </c>
      <c r="AE10" s="307"/>
      <c r="AF10" s="313" t="e">
        <f>IF(AND('Mapa final'!#REF!="Muy Alta",'Mapa final'!#REF!="Mayor"),CONCATENATE("R",'Mapa final'!#REF!),"")</f>
        <v>#REF!</v>
      </c>
      <c r="AG10" s="314"/>
      <c r="AH10" s="318" t="e">
        <f>IF(AND('Mapa final'!#REF!="Muy Alta",'Mapa final'!#REF!="Catastrófico"),CONCATENATE("R",'Mapa final'!#REF!),"")</f>
        <v>#REF!</v>
      </c>
      <c r="AI10" s="307"/>
      <c r="AJ10" s="319" t="e">
        <f>IF(AND('Mapa final'!#REF!="Muy Alta",'Mapa final'!#REF!="Catastrófico"),CONCATENATE("R",'Mapa final'!#REF!),"")</f>
        <v>#REF!</v>
      </c>
      <c r="AK10" s="307"/>
      <c r="AL10" s="319" t="e">
        <f>IF(AND('Mapa final'!#REF!="Muy Alta",'Mapa final'!#REF!="Catastrófico"),CONCATENATE("R",'Mapa final'!#REF!),"")</f>
        <v>#REF!</v>
      </c>
      <c r="AM10" s="314"/>
      <c r="AN10" s="1"/>
      <c r="AO10" s="290"/>
      <c r="AP10" s="206"/>
      <c r="AQ10" s="206"/>
      <c r="AR10" s="206"/>
      <c r="AS10" s="206"/>
      <c r="AT10" s="291"/>
      <c r="AU10" s="1"/>
      <c r="AV10" s="1"/>
      <c r="AW10" s="1"/>
      <c r="AX10" s="1"/>
      <c r="AY10" s="1"/>
      <c r="AZ10" s="1"/>
      <c r="BA10" s="1"/>
      <c r="BB10" s="1"/>
      <c r="BC10" s="1"/>
      <c r="BD10" s="1"/>
      <c r="BE10" s="1"/>
      <c r="BF10" s="1"/>
      <c r="BG10" s="1"/>
      <c r="BH10" s="1"/>
      <c r="BI10" s="1"/>
    </row>
    <row r="11" spans="1:61" ht="15" customHeight="1">
      <c r="A11" s="1"/>
      <c r="B11" s="308"/>
      <c r="C11" s="206"/>
      <c r="D11" s="207"/>
      <c r="E11" s="218"/>
      <c r="F11" s="206"/>
      <c r="G11" s="206"/>
      <c r="H11" s="206"/>
      <c r="I11" s="207"/>
      <c r="J11" s="317"/>
      <c r="K11" s="311"/>
      <c r="L11" s="310"/>
      <c r="M11" s="311"/>
      <c r="N11" s="310"/>
      <c r="O11" s="315"/>
      <c r="P11" s="317"/>
      <c r="Q11" s="311"/>
      <c r="R11" s="310"/>
      <c r="S11" s="311"/>
      <c r="T11" s="310"/>
      <c r="U11" s="315"/>
      <c r="V11" s="317"/>
      <c r="W11" s="311"/>
      <c r="X11" s="310"/>
      <c r="Y11" s="311"/>
      <c r="Z11" s="310"/>
      <c r="AA11" s="315"/>
      <c r="AB11" s="317"/>
      <c r="AC11" s="311"/>
      <c r="AD11" s="310"/>
      <c r="AE11" s="311"/>
      <c r="AF11" s="310"/>
      <c r="AG11" s="315"/>
      <c r="AH11" s="317"/>
      <c r="AI11" s="311"/>
      <c r="AJ11" s="310"/>
      <c r="AK11" s="311"/>
      <c r="AL11" s="310"/>
      <c r="AM11" s="315"/>
      <c r="AN11" s="1"/>
      <c r="AO11" s="290"/>
      <c r="AP11" s="206"/>
      <c r="AQ11" s="206"/>
      <c r="AR11" s="206"/>
      <c r="AS11" s="206"/>
      <c r="AT11" s="291"/>
      <c r="AU11" s="1"/>
      <c r="AV11" s="1"/>
      <c r="AW11" s="1"/>
      <c r="AX11" s="1"/>
      <c r="AY11" s="1"/>
      <c r="AZ11" s="1"/>
      <c r="BA11" s="1"/>
      <c r="BB11" s="1"/>
      <c r="BC11" s="1"/>
      <c r="BD11" s="1"/>
      <c r="BE11" s="1"/>
      <c r="BF11" s="1"/>
      <c r="BG11" s="1"/>
      <c r="BH11" s="1"/>
      <c r="BI11" s="1"/>
    </row>
    <row r="12" spans="1:61" ht="15" customHeight="1">
      <c r="A12" s="1"/>
      <c r="B12" s="308"/>
      <c r="C12" s="206"/>
      <c r="D12" s="207"/>
      <c r="E12" s="218"/>
      <c r="F12" s="206"/>
      <c r="G12" s="206"/>
      <c r="H12" s="206"/>
      <c r="I12" s="207"/>
      <c r="J12" s="316" t="e">
        <f>IF(AND('Mapa final'!#REF!="Muy Alta",'Mapa final'!#REF!="Leve"),CONCATENATE("R",'Mapa final'!#REF!),"")</f>
        <v>#REF!</v>
      </c>
      <c r="K12" s="307"/>
      <c r="L12" s="313" t="str">
        <f>IF(AND('Mapa final'!$N$37="Muy Alta",'Mapa final'!$R$37="Leve"),CONCATENATE("R",'Mapa final'!$A$37),"")</f>
        <v/>
      </c>
      <c r="M12" s="307"/>
      <c r="N12" s="313" t="e">
        <f>IF(AND('Mapa final'!#REF!="Muy Alta",'Mapa final'!#REF!="Leve"),CONCATENATE("R",'Mapa final'!#REF!),"")</f>
        <v>#REF!</v>
      </c>
      <c r="O12" s="314"/>
      <c r="P12" s="316" t="e">
        <f>IF(AND('Mapa final'!#REF!="Muy Alta",'Mapa final'!#REF!="Menor"),CONCATENATE("R",'Mapa final'!#REF!),"")</f>
        <v>#REF!</v>
      </c>
      <c r="Q12" s="307"/>
      <c r="R12" s="313" t="str">
        <f>IF(AND('Mapa final'!$N$37="Muy Alta",'Mapa final'!$R$37="Menor"),CONCATENATE("R",'Mapa final'!$A$37),"")</f>
        <v/>
      </c>
      <c r="S12" s="307"/>
      <c r="T12" s="313" t="e">
        <f>IF(AND('Mapa final'!#REF!="Muy Alta",'Mapa final'!#REF!="Menor"),CONCATENATE("R",'Mapa final'!#REF!),"")</f>
        <v>#REF!</v>
      </c>
      <c r="U12" s="314"/>
      <c r="V12" s="316" t="e">
        <f>IF(AND('Mapa final'!#REF!="Muy Alta",'Mapa final'!#REF!="Moderado"),CONCATENATE("R",'Mapa final'!#REF!),"")</f>
        <v>#REF!</v>
      </c>
      <c r="W12" s="307"/>
      <c r="X12" s="313" t="str">
        <f>IF(AND('Mapa final'!$N$37="Muy Alta",'Mapa final'!$R$37="Moderado"),CONCATENATE("R",'Mapa final'!$A$37),"")</f>
        <v/>
      </c>
      <c r="Y12" s="307"/>
      <c r="Z12" s="313" t="e">
        <f>IF(AND('Mapa final'!#REF!="Muy Alta",'Mapa final'!#REF!="Moderado"),CONCATENATE("R",'Mapa final'!#REF!),"")</f>
        <v>#REF!</v>
      </c>
      <c r="AA12" s="314"/>
      <c r="AB12" s="316" t="e">
        <f>IF(AND('Mapa final'!#REF!="Muy Alta",'Mapa final'!#REF!="Mayor"),CONCATENATE("R",'Mapa final'!#REF!),"")</f>
        <v>#REF!</v>
      </c>
      <c r="AC12" s="307"/>
      <c r="AD12" s="313" t="str">
        <f>IF(AND('Mapa final'!$N$37="Muy Alta",'Mapa final'!$R$37="Mayor"),CONCATENATE("R",'Mapa final'!$A$37),"")</f>
        <v/>
      </c>
      <c r="AE12" s="307"/>
      <c r="AF12" s="313" t="e">
        <f>IF(AND('Mapa final'!#REF!="Muy Alta",'Mapa final'!#REF!="Mayor"),CONCATENATE("R",'Mapa final'!#REF!),"")</f>
        <v>#REF!</v>
      </c>
      <c r="AG12" s="314"/>
      <c r="AH12" s="318" t="e">
        <f>IF(AND('Mapa final'!#REF!="Muy Alta",'Mapa final'!#REF!="Catastrófico"),CONCATENATE("R",'Mapa final'!#REF!),"")</f>
        <v>#REF!</v>
      </c>
      <c r="AI12" s="307"/>
      <c r="AJ12" s="319" t="str">
        <f>IF(AND('Mapa final'!$N$37="Muy Alta",'Mapa final'!$R$37="Catastrófico"),CONCATENATE("R",'Mapa final'!$A$37),"")</f>
        <v/>
      </c>
      <c r="AK12" s="307"/>
      <c r="AL12" s="319" t="e">
        <f>IF(AND('Mapa final'!#REF!="Muy Alta",'Mapa final'!#REF!="Catastrófico"),CONCATENATE("R",'Mapa final'!#REF!),"")</f>
        <v>#REF!</v>
      </c>
      <c r="AM12" s="314"/>
      <c r="AN12" s="1"/>
      <c r="AO12" s="290"/>
      <c r="AP12" s="206"/>
      <c r="AQ12" s="206"/>
      <c r="AR12" s="206"/>
      <c r="AS12" s="206"/>
      <c r="AT12" s="291"/>
      <c r="AU12" s="1"/>
      <c r="AV12" s="1"/>
      <c r="AW12" s="1"/>
      <c r="AX12" s="1"/>
      <c r="AY12" s="1"/>
      <c r="AZ12" s="1"/>
      <c r="BA12" s="1"/>
      <c r="BB12" s="1"/>
      <c r="BC12" s="1"/>
      <c r="BD12" s="1"/>
      <c r="BE12" s="1"/>
      <c r="BF12" s="1"/>
      <c r="BG12" s="1"/>
      <c r="BH12" s="1"/>
      <c r="BI12" s="1"/>
    </row>
    <row r="13" spans="1:61" ht="15.75" customHeight="1">
      <c r="A13" s="1"/>
      <c r="B13" s="308"/>
      <c r="C13" s="206"/>
      <c r="D13" s="207"/>
      <c r="E13" s="301"/>
      <c r="F13" s="302"/>
      <c r="G13" s="302"/>
      <c r="H13" s="302"/>
      <c r="I13" s="303"/>
      <c r="J13" s="317"/>
      <c r="K13" s="311"/>
      <c r="L13" s="310"/>
      <c r="M13" s="311"/>
      <c r="N13" s="310"/>
      <c r="O13" s="315"/>
      <c r="P13" s="317"/>
      <c r="Q13" s="311"/>
      <c r="R13" s="310"/>
      <c r="S13" s="311"/>
      <c r="T13" s="310"/>
      <c r="U13" s="315"/>
      <c r="V13" s="317"/>
      <c r="W13" s="311"/>
      <c r="X13" s="310"/>
      <c r="Y13" s="311"/>
      <c r="Z13" s="310"/>
      <c r="AA13" s="315"/>
      <c r="AB13" s="317"/>
      <c r="AC13" s="311"/>
      <c r="AD13" s="310"/>
      <c r="AE13" s="311"/>
      <c r="AF13" s="310"/>
      <c r="AG13" s="315"/>
      <c r="AH13" s="301"/>
      <c r="AI13" s="323"/>
      <c r="AJ13" s="324"/>
      <c r="AK13" s="323"/>
      <c r="AL13" s="324"/>
      <c r="AM13" s="303"/>
      <c r="AN13" s="1"/>
      <c r="AO13" s="332"/>
      <c r="AP13" s="333"/>
      <c r="AQ13" s="333"/>
      <c r="AR13" s="333"/>
      <c r="AS13" s="333"/>
      <c r="AT13" s="334"/>
      <c r="AU13" s="1"/>
      <c r="AV13" s="1"/>
      <c r="AW13" s="1"/>
      <c r="AX13" s="1"/>
      <c r="AY13" s="1"/>
      <c r="AZ13" s="1"/>
      <c r="BA13" s="1"/>
      <c r="BB13" s="1"/>
      <c r="BC13" s="1"/>
      <c r="BD13" s="1"/>
      <c r="BE13" s="1"/>
      <c r="BF13" s="1"/>
      <c r="BG13" s="1"/>
      <c r="BH13" s="1"/>
      <c r="BI13" s="1"/>
    </row>
    <row r="14" spans="1:61" ht="15" customHeight="1">
      <c r="A14" s="1"/>
      <c r="B14" s="308"/>
      <c r="C14" s="206"/>
      <c r="D14" s="207"/>
      <c r="E14" s="339" t="s">
        <v>197</v>
      </c>
      <c r="F14" s="299"/>
      <c r="G14" s="299"/>
      <c r="H14" s="299"/>
      <c r="I14" s="299"/>
      <c r="J14" s="326" t="str">
        <f ca="1">IF(AND('Mapa final'!$N$28="Alta",'Mapa final'!$R$28="Leve"),CONCATENATE("R",'Mapa final'!$A$28),"")</f>
        <v/>
      </c>
      <c r="K14" s="321"/>
      <c r="L14" s="325" t="str">
        <f ca="1">IF(AND('Mapa final'!$N$30="Alta",'Mapa final'!$R$30="Leve"),CONCATENATE("R",'Mapa final'!$A$30),"")</f>
        <v/>
      </c>
      <c r="M14" s="321"/>
      <c r="N14" s="325" t="str">
        <f ca="1">IF(AND('Mapa final'!$N$33="Alta",'Mapa final'!$R$33="Leve"),CONCATENATE("R",'Mapa final'!$A$33),"")</f>
        <v/>
      </c>
      <c r="O14" s="300"/>
      <c r="P14" s="326" t="str">
        <f ca="1">IF(AND('Mapa final'!$N$28="Alta",'Mapa final'!$R$28="Menor"),CONCATENATE("R",'Mapa final'!$A$28),"")</f>
        <v/>
      </c>
      <c r="Q14" s="321"/>
      <c r="R14" s="325" t="str">
        <f ca="1">IF(AND('Mapa final'!$N$30="Alta",'Mapa final'!$R$30="Menor"),CONCATENATE("R",'Mapa final'!$A$30),"")</f>
        <v/>
      </c>
      <c r="S14" s="321"/>
      <c r="T14" s="325" t="str">
        <f ca="1">IF(AND('Mapa final'!$N$33="Alta",'Mapa final'!$R$33="Menor"),CONCATENATE("R",'Mapa final'!$A$33),"")</f>
        <v/>
      </c>
      <c r="U14" s="300"/>
      <c r="V14" s="320" t="str">
        <f ca="1">IF(AND('Mapa final'!$N$28="Alta",'Mapa final'!$R$28="Moderado"),CONCATENATE("R",'Mapa final'!$A$28),"")</f>
        <v/>
      </c>
      <c r="W14" s="321"/>
      <c r="X14" s="322" t="str">
        <f ca="1">IF(AND('Mapa final'!$N$30="Alta",'Mapa final'!$R$30="Moderado"),CONCATENATE("R",'Mapa final'!$A$30),"")</f>
        <v/>
      </c>
      <c r="Y14" s="321"/>
      <c r="Z14" s="322" t="str">
        <f ca="1">IF(AND('Mapa final'!$N$33="Alta",'Mapa final'!$R$33="Moderado"),CONCATENATE("R",'Mapa final'!$A$33),"")</f>
        <v/>
      </c>
      <c r="AA14" s="300"/>
      <c r="AB14" s="320" t="str">
        <f ca="1">IF(AND('Mapa final'!$N$28="Alta",'Mapa final'!$R$28="Mayor"),CONCATENATE("R",'Mapa final'!$A$28),"")</f>
        <v/>
      </c>
      <c r="AC14" s="321"/>
      <c r="AD14" s="322" t="str">
        <f ca="1">IF(AND('Mapa final'!$N$30="Alta",'Mapa final'!$R$30="Mayor"),CONCATENATE("R",'Mapa final'!$A$30),"")</f>
        <v/>
      </c>
      <c r="AE14" s="321"/>
      <c r="AF14" s="322" t="str">
        <f ca="1">IF(AND('Mapa final'!$N$33="Alta",'Mapa final'!$R$33="Mayor"),CONCATENATE("R",'Mapa final'!$A$33),"")</f>
        <v/>
      </c>
      <c r="AG14" s="300"/>
      <c r="AH14" s="327" t="str">
        <f ca="1">IF(AND('Mapa final'!$N$28="Alta",'Mapa final'!$R$28="Catastrófico"),CONCATENATE("R",'Mapa final'!$A$28),"")</f>
        <v/>
      </c>
      <c r="AI14" s="321"/>
      <c r="AJ14" s="328" t="str">
        <f ca="1">IF(AND('Mapa final'!$N$30="Alta",'Mapa final'!$R$30="Catastrófico"),CONCATENATE("R",'Mapa final'!$A$30),"")</f>
        <v/>
      </c>
      <c r="AK14" s="321"/>
      <c r="AL14" s="328" t="str">
        <f ca="1">IF(AND('Mapa final'!$N$33="Alta",'Mapa final'!$R$33="Catastrófico"),CONCATENATE("R",'Mapa final'!$A$33),"")</f>
        <v/>
      </c>
      <c r="AM14" s="300"/>
      <c r="AN14" s="1"/>
      <c r="AO14" s="336" t="s">
        <v>198</v>
      </c>
      <c r="AP14" s="288"/>
      <c r="AQ14" s="288"/>
      <c r="AR14" s="288"/>
      <c r="AS14" s="288"/>
      <c r="AT14" s="289"/>
      <c r="AU14" s="1"/>
      <c r="AV14" s="1"/>
      <c r="AW14" s="1"/>
      <c r="AX14" s="1"/>
      <c r="AY14" s="1"/>
      <c r="AZ14" s="1"/>
      <c r="BA14" s="1"/>
      <c r="BB14" s="1"/>
      <c r="BC14" s="1"/>
      <c r="BD14" s="1"/>
      <c r="BE14" s="1"/>
      <c r="BF14" s="1"/>
      <c r="BG14" s="1"/>
      <c r="BH14" s="1"/>
      <c r="BI14" s="1"/>
    </row>
    <row r="15" spans="1:61" ht="15" customHeight="1">
      <c r="A15" s="1"/>
      <c r="B15" s="308"/>
      <c r="C15" s="206"/>
      <c r="D15" s="207"/>
      <c r="E15" s="218"/>
      <c r="F15" s="206"/>
      <c r="G15" s="206"/>
      <c r="H15" s="206"/>
      <c r="I15" s="206"/>
      <c r="J15" s="317"/>
      <c r="K15" s="311"/>
      <c r="L15" s="310"/>
      <c r="M15" s="311"/>
      <c r="N15" s="310"/>
      <c r="O15" s="315"/>
      <c r="P15" s="317"/>
      <c r="Q15" s="311"/>
      <c r="R15" s="310"/>
      <c r="S15" s="311"/>
      <c r="T15" s="310"/>
      <c r="U15" s="315"/>
      <c r="V15" s="317"/>
      <c r="W15" s="311"/>
      <c r="X15" s="310"/>
      <c r="Y15" s="311"/>
      <c r="Z15" s="310"/>
      <c r="AA15" s="315"/>
      <c r="AB15" s="317"/>
      <c r="AC15" s="311"/>
      <c r="AD15" s="310"/>
      <c r="AE15" s="311"/>
      <c r="AF15" s="310"/>
      <c r="AG15" s="315"/>
      <c r="AH15" s="317"/>
      <c r="AI15" s="311"/>
      <c r="AJ15" s="310"/>
      <c r="AK15" s="311"/>
      <c r="AL15" s="310"/>
      <c r="AM15" s="315"/>
      <c r="AN15" s="1"/>
      <c r="AO15" s="290"/>
      <c r="AP15" s="206"/>
      <c r="AQ15" s="206"/>
      <c r="AR15" s="206"/>
      <c r="AS15" s="206"/>
      <c r="AT15" s="291"/>
      <c r="AU15" s="1"/>
      <c r="AV15" s="1"/>
      <c r="AW15" s="1"/>
      <c r="AX15" s="1"/>
      <c r="AY15" s="1"/>
      <c r="AZ15" s="1"/>
      <c r="BA15" s="1"/>
      <c r="BB15" s="1"/>
      <c r="BC15" s="1"/>
      <c r="BD15" s="1"/>
      <c r="BE15" s="1"/>
      <c r="BF15" s="1"/>
      <c r="BG15" s="1"/>
      <c r="BH15" s="1"/>
      <c r="BI15" s="1"/>
    </row>
    <row r="16" spans="1:61" ht="15" customHeight="1">
      <c r="A16" s="1"/>
      <c r="B16" s="308"/>
      <c r="C16" s="206"/>
      <c r="D16" s="207"/>
      <c r="E16" s="218"/>
      <c r="F16" s="206"/>
      <c r="G16" s="206"/>
      <c r="H16" s="206"/>
      <c r="I16" s="206"/>
      <c r="J16" s="330" t="str">
        <f ca="1">IF(AND('Mapa final'!$N$36="Alta",'Mapa final'!$R$36="Leve"),CONCATENATE("R",'Mapa final'!$A$36),"")</f>
        <v/>
      </c>
      <c r="K16" s="307"/>
      <c r="L16" s="329"/>
      <c r="M16" s="307"/>
      <c r="N16" s="329" t="e">
        <f>IF(AND('Mapa final'!#REF!="Alta",'Mapa final'!#REF!="Leve"),CONCATENATE("R",'Mapa final'!#REF!),"")</f>
        <v>#REF!</v>
      </c>
      <c r="O16" s="314"/>
      <c r="P16" s="330" t="str">
        <f ca="1">IF(AND('Mapa final'!$N$36="Alta",'Mapa final'!$R$36="Menor"),CONCATENATE("R",'Mapa final'!$A$36),"")</f>
        <v/>
      </c>
      <c r="Q16" s="307"/>
      <c r="R16" s="329"/>
      <c r="S16" s="307"/>
      <c r="T16" s="329" t="e">
        <f>IF(AND('Mapa final'!#REF!="Alta",'Mapa final'!#REF!="Menor"),CONCATENATE("R",'Mapa final'!#REF!),"")</f>
        <v>#REF!</v>
      </c>
      <c r="U16" s="314"/>
      <c r="V16" s="316" t="str">
        <f ca="1">IF(AND('Mapa final'!$N$36="Alta",'Mapa final'!$R$36="Moderado"),CONCATENATE("R",'Mapa final'!$A$36),"")</f>
        <v>R4</v>
      </c>
      <c r="W16" s="307"/>
      <c r="X16" s="313"/>
      <c r="Y16" s="307"/>
      <c r="Z16" s="313" t="e">
        <f>IF(AND('Mapa final'!#REF!="Alta",'Mapa final'!#REF!="Moderado"),CONCATENATE("R",'Mapa final'!#REF!),"")</f>
        <v>#REF!</v>
      </c>
      <c r="AA16" s="314"/>
      <c r="AB16" s="316" t="str">
        <f ca="1">IF(AND('Mapa final'!$N$36="Alta",'Mapa final'!$R$36="Mayor"),CONCATENATE("R",'Mapa final'!$A$36),"")</f>
        <v/>
      </c>
      <c r="AC16" s="307"/>
      <c r="AD16" s="313"/>
      <c r="AE16" s="307"/>
      <c r="AF16" s="313" t="e">
        <f>IF(AND('Mapa final'!#REF!="Alta",'Mapa final'!#REF!="Mayor"),CONCATENATE("R",'Mapa final'!#REF!),"")</f>
        <v>#REF!</v>
      </c>
      <c r="AG16" s="314"/>
      <c r="AH16" s="318" t="str">
        <f ca="1">IF(AND('Mapa final'!$N$36="Alta",'Mapa final'!$R$36="Catastrófico"),CONCATENATE("R",'Mapa final'!$A$36),"")</f>
        <v/>
      </c>
      <c r="AI16" s="307"/>
      <c r="AJ16" s="319"/>
      <c r="AK16" s="307"/>
      <c r="AL16" s="319" t="e">
        <f>IF(AND('Mapa final'!#REF!="Alta",'Mapa final'!#REF!="Catastrófico"),CONCATENATE("R",'Mapa final'!#REF!),"")</f>
        <v>#REF!</v>
      </c>
      <c r="AM16" s="314"/>
      <c r="AN16" s="1"/>
      <c r="AO16" s="290"/>
      <c r="AP16" s="206"/>
      <c r="AQ16" s="206"/>
      <c r="AR16" s="206"/>
      <c r="AS16" s="206"/>
      <c r="AT16" s="291"/>
      <c r="AU16" s="1"/>
      <c r="AV16" s="1"/>
      <c r="AW16" s="1"/>
      <c r="AX16" s="1"/>
      <c r="AY16" s="1"/>
      <c r="AZ16" s="1"/>
      <c r="BA16" s="1"/>
      <c r="BB16" s="1"/>
      <c r="BC16" s="1"/>
      <c r="BD16" s="1"/>
      <c r="BE16" s="1"/>
      <c r="BF16" s="1"/>
      <c r="BG16" s="1"/>
      <c r="BH16" s="1"/>
      <c r="BI16" s="1"/>
    </row>
    <row r="17" spans="1:61" ht="15" customHeight="1">
      <c r="A17" s="1"/>
      <c r="B17" s="308"/>
      <c r="C17" s="206"/>
      <c r="D17" s="207"/>
      <c r="E17" s="218"/>
      <c r="F17" s="206"/>
      <c r="G17" s="206"/>
      <c r="H17" s="206"/>
      <c r="I17" s="206"/>
      <c r="J17" s="317"/>
      <c r="K17" s="311"/>
      <c r="L17" s="310"/>
      <c r="M17" s="311"/>
      <c r="N17" s="310"/>
      <c r="O17" s="315"/>
      <c r="P17" s="317"/>
      <c r="Q17" s="311"/>
      <c r="R17" s="310"/>
      <c r="S17" s="311"/>
      <c r="T17" s="310"/>
      <c r="U17" s="315"/>
      <c r="V17" s="317"/>
      <c r="W17" s="311"/>
      <c r="X17" s="310"/>
      <c r="Y17" s="311"/>
      <c r="Z17" s="310"/>
      <c r="AA17" s="315"/>
      <c r="AB17" s="317"/>
      <c r="AC17" s="311"/>
      <c r="AD17" s="310"/>
      <c r="AE17" s="311"/>
      <c r="AF17" s="310"/>
      <c r="AG17" s="315"/>
      <c r="AH17" s="317"/>
      <c r="AI17" s="311"/>
      <c r="AJ17" s="310"/>
      <c r="AK17" s="311"/>
      <c r="AL17" s="310"/>
      <c r="AM17" s="315"/>
      <c r="AN17" s="1"/>
      <c r="AO17" s="290"/>
      <c r="AP17" s="206"/>
      <c r="AQ17" s="206"/>
      <c r="AR17" s="206"/>
      <c r="AS17" s="206"/>
      <c r="AT17" s="291"/>
      <c r="AU17" s="1"/>
      <c r="AV17" s="1"/>
      <c r="AW17" s="1"/>
      <c r="AX17" s="1"/>
      <c r="AY17" s="1"/>
      <c r="AZ17" s="1"/>
      <c r="BA17" s="1"/>
      <c r="BB17" s="1"/>
      <c r="BC17" s="1"/>
      <c r="BD17" s="1"/>
      <c r="BE17" s="1"/>
      <c r="BF17" s="1"/>
      <c r="BG17" s="1"/>
      <c r="BH17" s="1"/>
      <c r="BI17" s="1"/>
    </row>
    <row r="18" spans="1:61" ht="15" customHeight="1">
      <c r="A18" s="1"/>
      <c r="B18" s="308"/>
      <c r="C18" s="206"/>
      <c r="D18" s="207"/>
      <c r="E18" s="218"/>
      <c r="F18" s="206"/>
      <c r="G18" s="206"/>
      <c r="H18" s="206"/>
      <c r="I18" s="206"/>
      <c r="J18" s="330" t="e">
        <f>IF(AND('Mapa final'!#REF!="Alta",'Mapa final'!#REF!="Leve"),CONCATENATE("R",'Mapa final'!#REF!),"")</f>
        <v>#REF!</v>
      </c>
      <c r="K18" s="307"/>
      <c r="L18" s="329" t="e">
        <f>IF(AND('Mapa final'!#REF!="Alta",'Mapa final'!#REF!="Leve"),CONCATENATE("R",'Mapa final'!#REF!),"")</f>
        <v>#REF!</v>
      </c>
      <c r="M18" s="307"/>
      <c r="N18" s="329" t="e">
        <f>IF(AND('Mapa final'!#REF!="Alta",'Mapa final'!#REF!="Leve"),CONCATENATE("R",'Mapa final'!#REF!),"")</f>
        <v>#REF!</v>
      </c>
      <c r="O18" s="314"/>
      <c r="P18" s="330" t="e">
        <f>IF(AND('Mapa final'!#REF!="Alta",'Mapa final'!#REF!="Menor"),CONCATENATE("R",'Mapa final'!#REF!),"")</f>
        <v>#REF!</v>
      </c>
      <c r="Q18" s="307"/>
      <c r="R18" s="329" t="e">
        <f>IF(AND('Mapa final'!#REF!="Alta",'Mapa final'!#REF!="Menor"),CONCATENATE("R",'Mapa final'!#REF!),"")</f>
        <v>#REF!</v>
      </c>
      <c r="S18" s="307"/>
      <c r="T18" s="329" t="e">
        <f>IF(AND('Mapa final'!#REF!="Alta",'Mapa final'!#REF!="Menor"),CONCATENATE("R",'Mapa final'!#REF!),"")</f>
        <v>#REF!</v>
      </c>
      <c r="U18" s="314"/>
      <c r="V18" s="316" t="e">
        <f>IF(AND('Mapa final'!#REF!="Alta",'Mapa final'!#REF!="Moderado"),CONCATENATE("R",'Mapa final'!#REF!),"")</f>
        <v>#REF!</v>
      </c>
      <c r="W18" s="307"/>
      <c r="X18" s="313" t="e">
        <f>IF(AND('Mapa final'!#REF!="Alta",'Mapa final'!#REF!="Moderado"),CONCATENATE("R",'Mapa final'!#REF!),"")</f>
        <v>#REF!</v>
      </c>
      <c r="Y18" s="307"/>
      <c r="Z18" s="313" t="e">
        <f>IF(AND('Mapa final'!#REF!="Alta",'Mapa final'!#REF!="Moderado"),CONCATENATE("R",'Mapa final'!#REF!),"")</f>
        <v>#REF!</v>
      </c>
      <c r="AA18" s="314"/>
      <c r="AB18" s="316" t="e">
        <f>IF(AND('Mapa final'!#REF!="Alta",'Mapa final'!#REF!="Mayor"),CONCATENATE("R",'Mapa final'!#REF!),"")</f>
        <v>#REF!</v>
      </c>
      <c r="AC18" s="307"/>
      <c r="AD18" s="313" t="e">
        <f>IF(AND('Mapa final'!#REF!="Alta",'Mapa final'!#REF!="Mayor"),CONCATENATE("R",'Mapa final'!#REF!),"")</f>
        <v>#REF!</v>
      </c>
      <c r="AE18" s="307"/>
      <c r="AF18" s="313" t="e">
        <f>IF(AND('Mapa final'!#REF!="Alta",'Mapa final'!#REF!="Mayor"),CONCATENATE("R",'Mapa final'!#REF!),"")</f>
        <v>#REF!</v>
      </c>
      <c r="AG18" s="314"/>
      <c r="AH18" s="318" t="e">
        <f>IF(AND('Mapa final'!#REF!="Alta",'Mapa final'!#REF!="Catastrófico"),CONCATENATE("R",'Mapa final'!#REF!),"")</f>
        <v>#REF!</v>
      </c>
      <c r="AI18" s="307"/>
      <c r="AJ18" s="319" t="e">
        <f>IF(AND('Mapa final'!#REF!="Alta",'Mapa final'!#REF!="Catastrófico"),CONCATENATE("R",'Mapa final'!#REF!),"")</f>
        <v>#REF!</v>
      </c>
      <c r="AK18" s="307"/>
      <c r="AL18" s="319" t="e">
        <f>IF(AND('Mapa final'!#REF!="Alta",'Mapa final'!#REF!="Catastrófico"),CONCATENATE("R",'Mapa final'!#REF!),"")</f>
        <v>#REF!</v>
      </c>
      <c r="AM18" s="314"/>
      <c r="AN18" s="1"/>
      <c r="AO18" s="290"/>
      <c r="AP18" s="206"/>
      <c r="AQ18" s="206"/>
      <c r="AR18" s="206"/>
      <c r="AS18" s="206"/>
      <c r="AT18" s="291"/>
      <c r="AU18" s="1"/>
      <c r="AV18" s="1"/>
      <c r="AW18" s="1"/>
      <c r="AX18" s="1"/>
      <c r="AY18" s="1"/>
      <c r="AZ18" s="1"/>
      <c r="BA18" s="1"/>
      <c r="BB18" s="1"/>
      <c r="BC18" s="1"/>
      <c r="BD18" s="1"/>
      <c r="BE18" s="1"/>
      <c r="BF18" s="1"/>
      <c r="BG18" s="1"/>
      <c r="BH18" s="1"/>
      <c r="BI18" s="1"/>
    </row>
    <row r="19" spans="1:61" ht="15" customHeight="1">
      <c r="A19" s="1"/>
      <c r="B19" s="308"/>
      <c r="C19" s="206"/>
      <c r="D19" s="207"/>
      <c r="E19" s="218"/>
      <c r="F19" s="206"/>
      <c r="G19" s="206"/>
      <c r="H19" s="206"/>
      <c r="I19" s="206"/>
      <c r="J19" s="317"/>
      <c r="K19" s="311"/>
      <c r="L19" s="310"/>
      <c r="M19" s="311"/>
      <c r="N19" s="310"/>
      <c r="O19" s="315"/>
      <c r="P19" s="317"/>
      <c r="Q19" s="311"/>
      <c r="R19" s="310"/>
      <c r="S19" s="311"/>
      <c r="T19" s="310"/>
      <c r="U19" s="315"/>
      <c r="V19" s="317"/>
      <c r="W19" s="311"/>
      <c r="X19" s="310"/>
      <c r="Y19" s="311"/>
      <c r="Z19" s="310"/>
      <c r="AA19" s="315"/>
      <c r="AB19" s="317"/>
      <c r="AC19" s="311"/>
      <c r="AD19" s="310"/>
      <c r="AE19" s="311"/>
      <c r="AF19" s="310"/>
      <c r="AG19" s="315"/>
      <c r="AH19" s="317"/>
      <c r="AI19" s="311"/>
      <c r="AJ19" s="310"/>
      <c r="AK19" s="311"/>
      <c r="AL19" s="310"/>
      <c r="AM19" s="315"/>
      <c r="AN19" s="1"/>
      <c r="AO19" s="290"/>
      <c r="AP19" s="206"/>
      <c r="AQ19" s="206"/>
      <c r="AR19" s="206"/>
      <c r="AS19" s="206"/>
      <c r="AT19" s="291"/>
      <c r="AU19" s="1"/>
      <c r="AV19" s="1"/>
      <c r="AW19" s="1"/>
      <c r="AX19" s="1"/>
      <c r="AY19" s="1"/>
      <c r="AZ19" s="1"/>
      <c r="BA19" s="1"/>
      <c r="BB19" s="1"/>
      <c r="BC19" s="1"/>
      <c r="BD19" s="1"/>
      <c r="BE19" s="1"/>
      <c r="BF19" s="1"/>
      <c r="BG19" s="1"/>
      <c r="BH19" s="1"/>
      <c r="BI19" s="1"/>
    </row>
    <row r="20" spans="1:61" ht="15" customHeight="1">
      <c r="A20" s="1"/>
      <c r="B20" s="308"/>
      <c r="C20" s="206"/>
      <c r="D20" s="207"/>
      <c r="E20" s="218"/>
      <c r="F20" s="206"/>
      <c r="G20" s="206"/>
      <c r="H20" s="206"/>
      <c r="I20" s="206"/>
      <c r="J20" s="330" t="e">
        <f>IF(AND('Mapa final'!#REF!="Alta",'Mapa final'!#REF!="Leve"),CONCATENATE("R",'Mapa final'!#REF!),"")</f>
        <v>#REF!</v>
      </c>
      <c r="K20" s="307"/>
      <c r="L20" s="329" t="str">
        <f>IF(AND('Mapa final'!$N$37="Alta",'Mapa final'!$R$37="Leve"),CONCATENATE("R",'Mapa final'!$A$37),"")</f>
        <v/>
      </c>
      <c r="M20" s="307"/>
      <c r="N20" s="329" t="e">
        <f>IF(AND('Mapa final'!#REF!="Alta",'Mapa final'!#REF!="Leve"),CONCATENATE("R",'Mapa final'!#REF!),"")</f>
        <v>#REF!</v>
      </c>
      <c r="O20" s="314"/>
      <c r="P20" s="330" t="e">
        <f>IF(AND('Mapa final'!#REF!="Alta",'Mapa final'!#REF!="Menor"),CONCATENATE("R",'Mapa final'!#REF!),"")</f>
        <v>#REF!</v>
      </c>
      <c r="Q20" s="307"/>
      <c r="R20" s="329" t="str">
        <f>IF(AND('Mapa final'!$N$37="Alta",'Mapa final'!$R$37="Menor"),CONCATENATE("R",'Mapa final'!$A$37),"")</f>
        <v/>
      </c>
      <c r="S20" s="307"/>
      <c r="T20" s="329" t="e">
        <f>IF(AND('Mapa final'!#REF!="Alta",'Mapa final'!#REF!="Menor"),CONCATENATE("R",'Mapa final'!#REF!),"")</f>
        <v>#REF!</v>
      </c>
      <c r="U20" s="314"/>
      <c r="V20" s="316" t="e">
        <f>IF(AND('Mapa final'!#REF!="Alta",'Mapa final'!#REF!="Moderado"),CONCATENATE("R",'Mapa final'!#REF!),"")</f>
        <v>#REF!</v>
      </c>
      <c r="W20" s="307"/>
      <c r="X20" s="313" t="str">
        <f>IF(AND('Mapa final'!$N$37="Alta",'Mapa final'!$R$37="Moderado"),CONCATENATE("R",'Mapa final'!$A$37),"")</f>
        <v/>
      </c>
      <c r="Y20" s="307"/>
      <c r="Z20" s="313" t="e">
        <f>IF(AND('Mapa final'!#REF!="Alta",'Mapa final'!#REF!="Moderado"),CONCATENATE("R",'Mapa final'!#REF!),"")</f>
        <v>#REF!</v>
      </c>
      <c r="AA20" s="314"/>
      <c r="AB20" s="316" t="e">
        <f>IF(AND('Mapa final'!#REF!="Alta",'Mapa final'!#REF!="Mayor"),CONCATENATE("R",'Mapa final'!#REF!),"")</f>
        <v>#REF!</v>
      </c>
      <c r="AC20" s="307"/>
      <c r="AD20" s="313" t="str">
        <f>IF(AND('Mapa final'!$N$37="Alta",'Mapa final'!$R$37="Mayor"),CONCATENATE("R",'Mapa final'!$A$37),"")</f>
        <v/>
      </c>
      <c r="AE20" s="307"/>
      <c r="AF20" s="313" t="e">
        <f>IF(AND('Mapa final'!#REF!="Alta",'Mapa final'!#REF!="Mayor"),CONCATENATE("R",'Mapa final'!#REF!),"")</f>
        <v>#REF!</v>
      </c>
      <c r="AG20" s="314"/>
      <c r="AH20" s="318" t="e">
        <f>IF(AND('Mapa final'!#REF!="Alta",'Mapa final'!#REF!="Catastrófico"),CONCATENATE("R",'Mapa final'!#REF!),"")</f>
        <v>#REF!</v>
      </c>
      <c r="AI20" s="307"/>
      <c r="AJ20" s="319" t="str">
        <f>IF(AND('Mapa final'!$N$37="Alta",'Mapa final'!$R$37="Catastrófico"),CONCATENATE("R",'Mapa final'!$A$37),"")</f>
        <v/>
      </c>
      <c r="AK20" s="307"/>
      <c r="AL20" s="319" t="e">
        <f>IF(AND('Mapa final'!#REF!="Alta",'Mapa final'!#REF!="Catastrófico"),CONCATENATE("R",'Mapa final'!#REF!),"")</f>
        <v>#REF!</v>
      </c>
      <c r="AM20" s="314"/>
      <c r="AN20" s="1"/>
      <c r="AO20" s="290"/>
      <c r="AP20" s="206"/>
      <c r="AQ20" s="206"/>
      <c r="AR20" s="206"/>
      <c r="AS20" s="206"/>
      <c r="AT20" s="291"/>
      <c r="AU20" s="1"/>
      <c r="AV20" s="1"/>
      <c r="AW20" s="1"/>
      <c r="AX20" s="1"/>
      <c r="AY20" s="1"/>
      <c r="AZ20" s="1"/>
      <c r="BA20" s="1"/>
      <c r="BB20" s="1"/>
      <c r="BC20" s="1"/>
      <c r="BD20" s="1"/>
      <c r="BE20" s="1"/>
      <c r="BF20" s="1"/>
      <c r="BG20" s="1"/>
      <c r="BH20" s="1"/>
      <c r="BI20" s="1"/>
    </row>
    <row r="21" spans="1:61" ht="15.75" customHeight="1">
      <c r="A21" s="1"/>
      <c r="B21" s="308"/>
      <c r="C21" s="206"/>
      <c r="D21" s="207"/>
      <c r="E21" s="301"/>
      <c r="F21" s="302"/>
      <c r="G21" s="302"/>
      <c r="H21" s="302"/>
      <c r="I21" s="302"/>
      <c r="J21" s="301"/>
      <c r="K21" s="323"/>
      <c r="L21" s="324"/>
      <c r="M21" s="323"/>
      <c r="N21" s="324"/>
      <c r="O21" s="303"/>
      <c r="P21" s="301"/>
      <c r="Q21" s="323"/>
      <c r="R21" s="324"/>
      <c r="S21" s="323"/>
      <c r="T21" s="324"/>
      <c r="U21" s="303"/>
      <c r="V21" s="301"/>
      <c r="W21" s="323"/>
      <c r="X21" s="324"/>
      <c r="Y21" s="323"/>
      <c r="Z21" s="324"/>
      <c r="AA21" s="303"/>
      <c r="AB21" s="301"/>
      <c r="AC21" s="323"/>
      <c r="AD21" s="324"/>
      <c r="AE21" s="323"/>
      <c r="AF21" s="324"/>
      <c r="AG21" s="303"/>
      <c r="AH21" s="301"/>
      <c r="AI21" s="323"/>
      <c r="AJ21" s="324"/>
      <c r="AK21" s="323"/>
      <c r="AL21" s="324"/>
      <c r="AM21" s="303"/>
      <c r="AN21" s="1"/>
      <c r="AO21" s="332"/>
      <c r="AP21" s="333"/>
      <c r="AQ21" s="333"/>
      <c r="AR21" s="333"/>
      <c r="AS21" s="333"/>
      <c r="AT21" s="334"/>
      <c r="AU21" s="1"/>
      <c r="AV21" s="1"/>
      <c r="AW21" s="1"/>
      <c r="AX21" s="1"/>
      <c r="AY21" s="1"/>
      <c r="AZ21" s="1"/>
      <c r="BA21" s="1"/>
      <c r="BB21" s="1"/>
      <c r="BC21" s="1"/>
      <c r="BD21" s="1"/>
      <c r="BE21" s="1"/>
      <c r="BF21" s="1"/>
      <c r="BG21" s="1"/>
      <c r="BH21" s="1"/>
      <c r="BI21" s="1"/>
    </row>
    <row r="22" spans="1:61" ht="14.25" customHeight="1">
      <c r="A22" s="1"/>
      <c r="B22" s="308"/>
      <c r="C22" s="206"/>
      <c r="D22" s="207"/>
      <c r="E22" s="339" t="s">
        <v>199</v>
      </c>
      <c r="F22" s="299"/>
      <c r="G22" s="299"/>
      <c r="H22" s="299"/>
      <c r="I22" s="300"/>
      <c r="J22" s="326" t="str">
        <f ca="1">IF(AND('Mapa final'!$N$28="Media",'Mapa final'!$R$28="Leve"),CONCATENATE("R",'Mapa final'!$A$28),"")</f>
        <v/>
      </c>
      <c r="K22" s="321"/>
      <c r="L22" s="325" t="str">
        <f ca="1">IF(AND('Mapa final'!$N$30="Media",'Mapa final'!$R$30="Leve"),CONCATENATE("R",'Mapa final'!$A$30),"")</f>
        <v/>
      </c>
      <c r="M22" s="321"/>
      <c r="N22" s="325" t="str">
        <f ca="1">IF(AND('Mapa final'!$N$33="Media",'Mapa final'!$R$33="Leve"),CONCATENATE("R",'Mapa final'!$A$33),"")</f>
        <v/>
      </c>
      <c r="O22" s="300"/>
      <c r="P22" s="326" t="str">
        <f ca="1">IF(AND('Mapa final'!$N$28="Media",'Mapa final'!$R$28="Menor"),CONCATENATE("R",'Mapa final'!$A$28),"")</f>
        <v/>
      </c>
      <c r="Q22" s="321"/>
      <c r="R22" s="325" t="str">
        <f ca="1">IF(AND('Mapa final'!$N$30="Media",'Mapa final'!$R$30="Menor"),CONCATENATE("R",'Mapa final'!$A$30),"")</f>
        <v/>
      </c>
      <c r="S22" s="321"/>
      <c r="T22" s="325" t="str">
        <f ca="1">IF(AND('Mapa final'!$N$33="Media",'Mapa final'!$R$33="Menor"),CONCATENATE("R",'Mapa final'!$A$33),"")</f>
        <v/>
      </c>
      <c r="U22" s="300"/>
      <c r="V22" s="326" t="str">
        <f ca="1">IF(AND('Mapa final'!$N$28="Media",'Mapa final'!$R$28="Moderado"),CONCATENATE("R",'Mapa final'!$A$28),"")</f>
        <v/>
      </c>
      <c r="W22" s="321"/>
      <c r="X22" s="325" t="str">
        <f ca="1">IF(AND('Mapa final'!$N$30="Media",'Mapa final'!$R$30="Moderado"),CONCATENATE("R",'Mapa final'!$A$30),"")</f>
        <v/>
      </c>
      <c r="Y22" s="321"/>
      <c r="Z22" s="325" t="str">
        <f ca="1">IF(AND('Mapa final'!$N$33="Media",'Mapa final'!$R$33="Moderado"),CONCATENATE("R",'Mapa final'!$A$33),"")</f>
        <v/>
      </c>
      <c r="AA22" s="300"/>
      <c r="AB22" s="320" t="str">
        <f ca="1">IF(AND('Mapa final'!$N$28="Media",'Mapa final'!$R$28="Mayor"),CONCATENATE("R",'Mapa final'!$A$28),"")</f>
        <v/>
      </c>
      <c r="AC22" s="321"/>
      <c r="AD22" s="322" t="str">
        <f ca="1">IF(AND('Mapa final'!$N$30="Media",'Mapa final'!$R$30="Mayor"),CONCATENATE("R",'Mapa final'!$A$30),"")</f>
        <v/>
      </c>
      <c r="AE22" s="321"/>
      <c r="AF22" s="322" t="str">
        <f ca="1">IF(AND('Mapa final'!$N$33="Media",'Mapa final'!$R$33="Mayor"),CONCATENATE("R",'Mapa final'!$A$33),"")</f>
        <v/>
      </c>
      <c r="AG22" s="300"/>
      <c r="AH22" s="327" t="str">
        <f ca="1">IF(AND('Mapa final'!$N$28="Media",'Mapa final'!$R$28="Catastrófico"),CONCATENATE("R",'Mapa final'!$A$28),"")</f>
        <v>R1</v>
      </c>
      <c r="AI22" s="321"/>
      <c r="AJ22" s="328" t="str">
        <f ca="1">IF(AND('Mapa final'!$N$30="Media",'Mapa final'!$R$30="Catastrófico"),CONCATENATE("R",'Mapa final'!$A$30),"")</f>
        <v>R2</v>
      </c>
      <c r="AK22" s="321"/>
      <c r="AL22" s="328" t="str">
        <f ca="1">IF(AND('Mapa final'!$N$33="Media",'Mapa final'!$R$33="Catastrófico"),CONCATENATE("R",'Mapa final'!$A$33),"")</f>
        <v/>
      </c>
      <c r="AM22" s="300"/>
      <c r="AN22" s="1"/>
      <c r="AO22" s="337" t="s">
        <v>200</v>
      </c>
      <c r="AP22" s="288"/>
      <c r="AQ22" s="288"/>
      <c r="AR22" s="288"/>
      <c r="AS22" s="288"/>
      <c r="AT22" s="289"/>
      <c r="AU22" s="1"/>
      <c r="AV22" s="1"/>
      <c r="AW22" s="1"/>
      <c r="AX22" s="1"/>
      <c r="AY22" s="1"/>
      <c r="AZ22" s="1"/>
      <c r="BA22" s="1"/>
      <c r="BB22" s="1"/>
      <c r="BC22" s="1"/>
      <c r="BD22" s="1"/>
      <c r="BE22" s="1"/>
      <c r="BF22" s="1"/>
      <c r="BG22" s="1"/>
      <c r="BH22" s="1"/>
      <c r="BI22" s="1"/>
    </row>
    <row r="23" spans="1:61" ht="14.25" customHeight="1">
      <c r="A23" s="1"/>
      <c r="B23" s="308"/>
      <c r="C23" s="206"/>
      <c r="D23" s="207"/>
      <c r="E23" s="218"/>
      <c r="F23" s="206"/>
      <c r="G23" s="206"/>
      <c r="H23" s="206"/>
      <c r="I23" s="207"/>
      <c r="J23" s="317"/>
      <c r="K23" s="311"/>
      <c r="L23" s="310"/>
      <c r="M23" s="311"/>
      <c r="N23" s="310"/>
      <c r="O23" s="315"/>
      <c r="P23" s="317"/>
      <c r="Q23" s="311"/>
      <c r="R23" s="310"/>
      <c r="S23" s="311"/>
      <c r="T23" s="310"/>
      <c r="U23" s="315"/>
      <c r="V23" s="317"/>
      <c r="W23" s="311"/>
      <c r="X23" s="310"/>
      <c r="Y23" s="311"/>
      <c r="Z23" s="310"/>
      <c r="AA23" s="315"/>
      <c r="AB23" s="317"/>
      <c r="AC23" s="311"/>
      <c r="AD23" s="310"/>
      <c r="AE23" s="311"/>
      <c r="AF23" s="310"/>
      <c r="AG23" s="315"/>
      <c r="AH23" s="317"/>
      <c r="AI23" s="311"/>
      <c r="AJ23" s="310"/>
      <c r="AK23" s="311"/>
      <c r="AL23" s="310"/>
      <c r="AM23" s="315"/>
      <c r="AN23" s="1"/>
      <c r="AO23" s="290"/>
      <c r="AP23" s="206"/>
      <c r="AQ23" s="206"/>
      <c r="AR23" s="206"/>
      <c r="AS23" s="206"/>
      <c r="AT23" s="291"/>
      <c r="AU23" s="1"/>
      <c r="AV23" s="1"/>
      <c r="AW23" s="1"/>
      <c r="AX23" s="1"/>
      <c r="AY23" s="1"/>
      <c r="AZ23" s="1"/>
      <c r="BA23" s="1"/>
      <c r="BB23" s="1"/>
      <c r="BC23" s="1"/>
      <c r="BD23" s="1"/>
      <c r="BE23" s="1"/>
      <c r="BF23" s="1"/>
      <c r="BG23" s="1"/>
      <c r="BH23" s="1"/>
      <c r="BI23" s="1"/>
    </row>
    <row r="24" spans="1:61" ht="14.25" customHeight="1">
      <c r="A24" s="1"/>
      <c r="B24" s="308"/>
      <c r="C24" s="206"/>
      <c r="D24" s="207"/>
      <c r="E24" s="218"/>
      <c r="F24" s="206"/>
      <c r="G24" s="206"/>
      <c r="H24" s="206"/>
      <c r="I24" s="207"/>
      <c r="J24" s="330" t="str">
        <f ca="1">IF(AND('Mapa final'!$N$36="Media",'Mapa final'!$R$36="Leve"),CONCATENATE("R",'Mapa final'!$A$36),"")</f>
        <v/>
      </c>
      <c r="K24" s="307"/>
      <c r="L24" s="329"/>
      <c r="M24" s="307"/>
      <c r="N24" s="329" t="e">
        <f>IF(AND('Mapa final'!#REF!="Media",'Mapa final'!#REF!="Leve"),CONCATENATE("R",'Mapa final'!#REF!),"")</f>
        <v>#REF!</v>
      </c>
      <c r="O24" s="314"/>
      <c r="P24" s="330" t="str">
        <f ca="1">IF(AND('Mapa final'!$N$36="Media",'Mapa final'!$R$36="Menor"),CONCATENATE("R",'Mapa final'!$A$36),"")</f>
        <v/>
      </c>
      <c r="Q24" s="307"/>
      <c r="R24" s="329"/>
      <c r="S24" s="307"/>
      <c r="T24" s="329" t="e">
        <f>IF(AND('Mapa final'!#REF!="Media",'Mapa final'!#REF!="Menor"),CONCATENATE("R",'Mapa final'!#REF!),"")</f>
        <v>#REF!</v>
      </c>
      <c r="U24" s="314"/>
      <c r="V24" s="330" t="str">
        <f ca="1">IF(AND('Mapa final'!$N$36="Media",'Mapa final'!$R$36="Moderado"),CONCATENATE("R",'Mapa final'!$A$36),"")</f>
        <v/>
      </c>
      <c r="W24" s="307"/>
      <c r="X24" s="329"/>
      <c r="Y24" s="307"/>
      <c r="Z24" s="329" t="e">
        <f>IF(AND('Mapa final'!#REF!="Media",'Mapa final'!#REF!="Moderado"),CONCATENATE("R",'Mapa final'!#REF!),"")</f>
        <v>#REF!</v>
      </c>
      <c r="AA24" s="314"/>
      <c r="AB24" s="316" t="str">
        <f ca="1">IF(AND('Mapa final'!$N$36="Media",'Mapa final'!$R$36="Mayor"),CONCATENATE("R",'Mapa final'!$A$36),"")</f>
        <v/>
      </c>
      <c r="AC24" s="307"/>
      <c r="AD24" s="313"/>
      <c r="AE24" s="307"/>
      <c r="AF24" s="313" t="e">
        <f>IF(AND('Mapa final'!#REF!="Media",'Mapa final'!#REF!="Mayor"),CONCATENATE("R",'Mapa final'!#REF!),"")</f>
        <v>#REF!</v>
      </c>
      <c r="AG24" s="314"/>
      <c r="AH24" s="318" t="str">
        <f ca="1">IF(AND('Mapa final'!$N$36="Media",'Mapa final'!$R$36="Catastrófico"),CONCATENATE("R",'Mapa final'!$A$36),"")</f>
        <v/>
      </c>
      <c r="AI24" s="307"/>
      <c r="AJ24" s="319"/>
      <c r="AK24" s="307"/>
      <c r="AL24" s="319" t="e">
        <f>IF(AND('Mapa final'!#REF!="Media",'Mapa final'!#REF!="Catastrófico"),CONCATENATE("R",'Mapa final'!#REF!),"")</f>
        <v>#REF!</v>
      </c>
      <c r="AM24" s="314"/>
      <c r="AN24" s="1"/>
      <c r="AO24" s="290"/>
      <c r="AP24" s="206"/>
      <c r="AQ24" s="206"/>
      <c r="AR24" s="206"/>
      <c r="AS24" s="206"/>
      <c r="AT24" s="291"/>
      <c r="AU24" s="1"/>
      <c r="AV24" s="1"/>
      <c r="AW24" s="1"/>
      <c r="AX24" s="1"/>
      <c r="AY24" s="1"/>
      <c r="AZ24" s="1"/>
      <c r="BA24" s="1"/>
      <c r="BB24" s="1"/>
      <c r="BC24" s="1"/>
      <c r="BD24" s="1"/>
      <c r="BE24" s="1"/>
      <c r="BF24" s="1"/>
      <c r="BG24" s="1"/>
      <c r="BH24" s="1"/>
      <c r="BI24" s="1"/>
    </row>
    <row r="25" spans="1:61" ht="14.25" customHeight="1">
      <c r="A25" s="1"/>
      <c r="B25" s="308"/>
      <c r="C25" s="206"/>
      <c r="D25" s="207"/>
      <c r="E25" s="218"/>
      <c r="F25" s="206"/>
      <c r="G25" s="206"/>
      <c r="H25" s="206"/>
      <c r="I25" s="207"/>
      <c r="J25" s="317"/>
      <c r="K25" s="311"/>
      <c r="L25" s="310"/>
      <c r="M25" s="311"/>
      <c r="N25" s="310"/>
      <c r="O25" s="315"/>
      <c r="P25" s="317"/>
      <c r="Q25" s="311"/>
      <c r="R25" s="310"/>
      <c r="S25" s="311"/>
      <c r="T25" s="310"/>
      <c r="U25" s="315"/>
      <c r="V25" s="317"/>
      <c r="W25" s="311"/>
      <c r="X25" s="310"/>
      <c r="Y25" s="311"/>
      <c r="Z25" s="310"/>
      <c r="AA25" s="315"/>
      <c r="AB25" s="317"/>
      <c r="AC25" s="311"/>
      <c r="AD25" s="310"/>
      <c r="AE25" s="311"/>
      <c r="AF25" s="310"/>
      <c r="AG25" s="315"/>
      <c r="AH25" s="317"/>
      <c r="AI25" s="311"/>
      <c r="AJ25" s="310"/>
      <c r="AK25" s="311"/>
      <c r="AL25" s="310"/>
      <c r="AM25" s="315"/>
      <c r="AN25" s="1"/>
      <c r="AO25" s="290"/>
      <c r="AP25" s="206"/>
      <c r="AQ25" s="206"/>
      <c r="AR25" s="206"/>
      <c r="AS25" s="206"/>
      <c r="AT25" s="291"/>
      <c r="AU25" s="1"/>
      <c r="AV25" s="1"/>
      <c r="AW25" s="1"/>
      <c r="AX25" s="1"/>
      <c r="AY25" s="1"/>
      <c r="AZ25" s="1"/>
      <c r="BA25" s="1"/>
      <c r="BB25" s="1"/>
      <c r="BC25" s="1"/>
      <c r="BD25" s="1"/>
      <c r="BE25" s="1"/>
      <c r="BF25" s="1"/>
      <c r="BG25" s="1"/>
      <c r="BH25" s="1"/>
      <c r="BI25" s="1"/>
    </row>
    <row r="26" spans="1:61" ht="14.25" customHeight="1">
      <c r="A26" s="1"/>
      <c r="B26" s="308"/>
      <c r="C26" s="206"/>
      <c r="D26" s="207"/>
      <c r="E26" s="218"/>
      <c r="F26" s="206"/>
      <c r="G26" s="206"/>
      <c r="H26" s="206"/>
      <c r="I26" s="207"/>
      <c r="J26" s="330" t="e">
        <f>IF(AND('Mapa final'!#REF!="Media",'Mapa final'!#REF!="Leve"),CONCATENATE("R",'Mapa final'!#REF!),"")</f>
        <v>#REF!</v>
      </c>
      <c r="K26" s="307"/>
      <c r="L26" s="329" t="e">
        <f>IF(AND('Mapa final'!#REF!="Media",'Mapa final'!#REF!="Leve"),CONCATENATE("R",'Mapa final'!#REF!),"")</f>
        <v>#REF!</v>
      </c>
      <c r="M26" s="307"/>
      <c r="N26" s="329" t="e">
        <f>IF(AND('Mapa final'!#REF!="Media",'Mapa final'!#REF!="Leve"),CONCATENATE("R",'Mapa final'!#REF!),"")</f>
        <v>#REF!</v>
      </c>
      <c r="O26" s="314"/>
      <c r="P26" s="330" t="e">
        <f>IF(AND('Mapa final'!#REF!="Media",'Mapa final'!#REF!="Menor"),CONCATENATE("R",'Mapa final'!#REF!),"")</f>
        <v>#REF!</v>
      </c>
      <c r="Q26" s="307"/>
      <c r="R26" s="329" t="e">
        <f>IF(AND('Mapa final'!#REF!="Media",'Mapa final'!#REF!="Menor"),CONCATENATE("R",'Mapa final'!#REF!),"")</f>
        <v>#REF!</v>
      </c>
      <c r="S26" s="307"/>
      <c r="T26" s="329" t="e">
        <f>IF(AND('Mapa final'!#REF!="Media",'Mapa final'!#REF!="Menor"),CONCATENATE("R",'Mapa final'!#REF!),"")</f>
        <v>#REF!</v>
      </c>
      <c r="U26" s="314"/>
      <c r="V26" s="330" t="e">
        <f>IF(AND('Mapa final'!#REF!="Media",'Mapa final'!#REF!="Moderado"),CONCATENATE("R",'Mapa final'!#REF!),"")</f>
        <v>#REF!</v>
      </c>
      <c r="W26" s="307"/>
      <c r="X26" s="329" t="e">
        <f>IF(AND('Mapa final'!#REF!="Media",'Mapa final'!#REF!="Moderado"),CONCATENATE("R",'Mapa final'!#REF!),"")</f>
        <v>#REF!</v>
      </c>
      <c r="Y26" s="307"/>
      <c r="Z26" s="329" t="e">
        <f>IF(AND('Mapa final'!#REF!="Media",'Mapa final'!#REF!="Moderado"),CONCATENATE("R",'Mapa final'!#REF!),"")</f>
        <v>#REF!</v>
      </c>
      <c r="AA26" s="314"/>
      <c r="AB26" s="316" t="e">
        <f>IF(AND('Mapa final'!#REF!="Media",'Mapa final'!#REF!="Mayor"),CONCATENATE("R",'Mapa final'!#REF!),"")</f>
        <v>#REF!</v>
      </c>
      <c r="AC26" s="307"/>
      <c r="AD26" s="313" t="e">
        <f>IF(AND('Mapa final'!#REF!="Media",'Mapa final'!#REF!="Mayor"),CONCATENATE("R",'Mapa final'!#REF!),"")</f>
        <v>#REF!</v>
      </c>
      <c r="AE26" s="307"/>
      <c r="AF26" s="313" t="e">
        <f>IF(AND('Mapa final'!#REF!="Media",'Mapa final'!#REF!="Mayor"),CONCATENATE("R",'Mapa final'!#REF!),"")</f>
        <v>#REF!</v>
      </c>
      <c r="AG26" s="314"/>
      <c r="AH26" s="318" t="e">
        <f>IF(AND('Mapa final'!#REF!="Media",'Mapa final'!#REF!="Catastrófico"),CONCATENATE("R",'Mapa final'!#REF!),"")</f>
        <v>#REF!</v>
      </c>
      <c r="AI26" s="307"/>
      <c r="AJ26" s="319" t="e">
        <f>IF(AND('Mapa final'!#REF!="Media",'Mapa final'!#REF!="Catastrófico"),CONCATENATE("R",'Mapa final'!#REF!),"")</f>
        <v>#REF!</v>
      </c>
      <c r="AK26" s="307"/>
      <c r="AL26" s="319" t="e">
        <f>IF(AND('Mapa final'!#REF!="Media",'Mapa final'!#REF!="Catastrófico"),CONCATENATE("R",'Mapa final'!#REF!),"")</f>
        <v>#REF!</v>
      </c>
      <c r="AM26" s="314"/>
      <c r="AN26" s="1"/>
      <c r="AO26" s="290"/>
      <c r="AP26" s="206"/>
      <c r="AQ26" s="206"/>
      <c r="AR26" s="206"/>
      <c r="AS26" s="206"/>
      <c r="AT26" s="291"/>
      <c r="AU26" s="1"/>
      <c r="AV26" s="1"/>
      <c r="AW26" s="1"/>
      <c r="AX26" s="1"/>
      <c r="AY26" s="1"/>
      <c r="AZ26" s="1"/>
      <c r="BA26" s="1"/>
      <c r="BB26" s="1"/>
      <c r="BC26" s="1"/>
      <c r="BD26" s="1"/>
      <c r="BE26" s="1"/>
      <c r="BF26" s="1"/>
      <c r="BG26" s="1"/>
      <c r="BH26" s="1"/>
      <c r="BI26" s="1"/>
    </row>
    <row r="27" spans="1:61" ht="14.25" customHeight="1">
      <c r="A27" s="1"/>
      <c r="B27" s="308"/>
      <c r="C27" s="206"/>
      <c r="D27" s="207"/>
      <c r="E27" s="218"/>
      <c r="F27" s="206"/>
      <c r="G27" s="206"/>
      <c r="H27" s="206"/>
      <c r="I27" s="207"/>
      <c r="J27" s="317"/>
      <c r="K27" s="311"/>
      <c r="L27" s="310"/>
      <c r="M27" s="311"/>
      <c r="N27" s="310"/>
      <c r="O27" s="315"/>
      <c r="P27" s="317"/>
      <c r="Q27" s="311"/>
      <c r="R27" s="310"/>
      <c r="S27" s="311"/>
      <c r="T27" s="310"/>
      <c r="U27" s="315"/>
      <c r="V27" s="317"/>
      <c r="W27" s="311"/>
      <c r="X27" s="310"/>
      <c r="Y27" s="311"/>
      <c r="Z27" s="310"/>
      <c r="AA27" s="315"/>
      <c r="AB27" s="317"/>
      <c r="AC27" s="311"/>
      <c r="AD27" s="310"/>
      <c r="AE27" s="311"/>
      <c r="AF27" s="310"/>
      <c r="AG27" s="315"/>
      <c r="AH27" s="317"/>
      <c r="AI27" s="311"/>
      <c r="AJ27" s="310"/>
      <c r="AK27" s="311"/>
      <c r="AL27" s="310"/>
      <c r="AM27" s="315"/>
      <c r="AN27" s="1"/>
      <c r="AO27" s="290"/>
      <c r="AP27" s="206"/>
      <c r="AQ27" s="206"/>
      <c r="AR27" s="206"/>
      <c r="AS27" s="206"/>
      <c r="AT27" s="291"/>
      <c r="AU27" s="1"/>
      <c r="AV27" s="1"/>
      <c r="AW27" s="1"/>
      <c r="AX27" s="1"/>
      <c r="AY27" s="1"/>
      <c r="AZ27" s="1"/>
      <c r="BA27" s="1"/>
      <c r="BB27" s="1"/>
      <c r="BC27" s="1"/>
      <c r="BD27" s="1"/>
      <c r="BE27" s="1"/>
      <c r="BF27" s="1"/>
      <c r="BG27" s="1"/>
      <c r="BH27" s="1"/>
      <c r="BI27" s="1"/>
    </row>
    <row r="28" spans="1:61" ht="14.25" customHeight="1">
      <c r="A28" s="1"/>
      <c r="B28" s="308"/>
      <c r="C28" s="206"/>
      <c r="D28" s="207"/>
      <c r="E28" s="218"/>
      <c r="F28" s="206"/>
      <c r="G28" s="206"/>
      <c r="H28" s="206"/>
      <c r="I28" s="207"/>
      <c r="J28" s="330" t="e">
        <f>IF(AND('Mapa final'!#REF!="Media",'Mapa final'!#REF!="Leve"),CONCATENATE("R",'Mapa final'!#REF!),"")</f>
        <v>#REF!</v>
      </c>
      <c r="K28" s="307"/>
      <c r="L28" s="329" t="str">
        <f>IF(AND('Mapa final'!$N$37="Media",'Mapa final'!$R$37="Leve"),CONCATENATE("R",'Mapa final'!$A$37),"")</f>
        <v/>
      </c>
      <c r="M28" s="307"/>
      <c r="N28" s="329" t="e">
        <f>IF(AND('Mapa final'!#REF!="Media",'Mapa final'!#REF!="Leve"),CONCATENATE("R",'Mapa final'!#REF!),"")</f>
        <v>#REF!</v>
      </c>
      <c r="O28" s="314"/>
      <c r="P28" s="330" t="e">
        <f>IF(AND('Mapa final'!#REF!="Media",'Mapa final'!#REF!="Menor"),CONCATENATE("R",'Mapa final'!#REF!),"")</f>
        <v>#REF!</v>
      </c>
      <c r="Q28" s="307"/>
      <c r="R28" s="329" t="str">
        <f>IF(AND('Mapa final'!$N$37="Media",'Mapa final'!$R$37="Menor"),CONCATENATE("R",'Mapa final'!$A$37),"")</f>
        <v/>
      </c>
      <c r="S28" s="307"/>
      <c r="T28" s="329" t="e">
        <f>IF(AND('Mapa final'!#REF!="Media",'Mapa final'!#REF!="Menor"),CONCATENATE("R",'Mapa final'!#REF!),"")</f>
        <v>#REF!</v>
      </c>
      <c r="U28" s="314"/>
      <c r="V28" s="330" t="e">
        <f>IF(AND('Mapa final'!#REF!="Media",'Mapa final'!#REF!="Moderado"),CONCATENATE("R",'Mapa final'!#REF!),"")</f>
        <v>#REF!</v>
      </c>
      <c r="W28" s="307"/>
      <c r="X28" s="329" t="str">
        <f>IF(AND('Mapa final'!$N$37="Media",'Mapa final'!$R$37="Moderado"),CONCATENATE("R",'Mapa final'!$A$37),"")</f>
        <v/>
      </c>
      <c r="Y28" s="307"/>
      <c r="Z28" s="329" t="e">
        <f>IF(AND('Mapa final'!#REF!="Media",'Mapa final'!#REF!="Moderado"),CONCATENATE("R",'Mapa final'!#REF!),"")</f>
        <v>#REF!</v>
      </c>
      <c r="AA28" s="314"/>
      <c r="AB28" s="316" t="e">
        <f>IF(AND('Mapa final'!#REF!="Media",'Mapa final'!#REF!="Mayor"),CONCATENATE("R",'Mapa final'!#REF!),"")</f>
        <v>#REF!</v>
      </c>
      <c r="AC28" s="307"/>
      <c r="AD28" s="313" t="str">
        <f>IF(AND('Mapa final'!$N$37="Media",'Mapa final'!$R$37="Mayor"),CONCATENATE("R",'Mapa final'!$A$37),"")</f>
        <v/>
      </c>
      <c r="AE28" s="307"/>
      <c r="AF28" s="313" t="e">
        <f>IF(AND('Mapa final'!#REF!="Media",'Mapa final'!#REF!="Mayor"),CONCATENATE("R",'Mapa final'!#REF!),"")</f>
        <v>#REF!</v>
      </c>
      <c r="AG28" s="314"/>
      <c r="AH28" s="318" t="e">
        <f>IF(AND('Mapa final'!#REF!="Media",'Mapa final'!#REF!="Catastrófico"),CONCATENATE("R",'Mapa final'!#REF!),"")</f>
        <v>#REF!</v>
      </c>
      <c r="AI28" s="307"/>
      <c r="AJ28" s="319" t="str">
        <f>IF(AND('Mapa final'!$N$37="Media",'Mapa final'!$R$37="Catastrófico"),CONCATENATE("R",'Mapa final'!$A$37),"")</f>
        <v/>
      </c>
      <c r="AK28" s="307"/>
      <c r="AL28" s="319" t="e">
        <f>IF(AND('Mapa final'!#REF!="Media",'Mapa final'!#REF!="Catastrófico"),CONCATENATE("R",'Mapa final'!#REF!),"")</f>
        <v>#REF!</v>
      </c>
      <c r="AM28" s="314"/>
      <c r="AN28" s="1"/>
      <c r="AO28" s="290"/>
      <c r="AP28" s="206"/>
      <c r="AQ28" s="206"/>
      <c r="AR28" s="206"/>
      <c r="AS28" s="206"/>
      <c r="AT28" s="291"/>
      <c r="AU28" s="1"/>
      <c r="AV28" s="1"/>
      <c r="AW28" s="1"/>
      <c r="AX28" s="1"/>
      <c r="AY28" s="1"/>
      <c r="AZ28" s="1"/>
      <c r="BA28" s="1"/>
      <c r="BB28" s="1"/>
      <c r="BC28" s="1"/>
      <c r="BD28" s="1"/>
      <c r="BE28" s="1"/>
      <c r="BF28" s="1"/>
      <c r="BG28" s="1"/>
      <c r="BH28" s="1"/>
      <c r="BI28" s="1"/>
    </row>
    <row r="29" spans="1:61" ht="14.25" customHeight="1">
      <c r="A29" s="1"/>
      <c r="B29" s="308"/>
      <c r="C29" s="206"/>
      <c r="D29" s="207"/>
      <c r="E29" s="301"/>
      <c r="F29" s="302"/>
      <c r="G29" s="302"/>
      <c r="H29" s="302"/>
      <c r="I29" s="303"/>
      <c r="J29" s="317"/>
      <c r="K29" s="311"/>
      <c r="L29" s="310"/>
      <c r="M29" s="311"/>
      <c r="N29" s="310"/>
      <c r="O29" s="315"/>
      <c r="P29" s="301"/>
      <c r="Q29" s="323"/>
      <c r="R29" s="324"/>
      <c r="S29" s="323"/>
      <c r="T29" s="324"/>
      <c r="U29" s="303"/>
      <c r="V29" s="301"/>
      <c r="W29" s="323"/>
      <c r="X29" s="324"/>
      <c r="Y29" s="323"/>
      <c r="Z29" s="324"/>
      <c r="AA29" s="303"/>
      <c r="AB29" s="301"/>
      <c r="AC29" s="323"/>
      <c r="AD29" s="324"/>
      <c r="AE29" s="323"/>
      <c r="AF29" s="324"/>
      <c r="AG29" s="303"/>
      <c r="AH29" s="301"/>
      <c r="AI29" s="323"/>
      <c r="AJ29" s="324"/>
      <c r="AK29" s="323"/>
      <c r="AL29" s="324"/>
      <c r="AM29" s="303"/>
      <c r="AN29" s="1"/>
      <c r="AO29" s="332"/>
      <c r="AP29" s="333"/>
      <c r="AQ29" s="333"/>
      <c r="AR29" s="333"/>
      <c r="AS29" s="333"/>
      <c r="AT29" s="334"/>
      <c r="AU29" s="1"/>
      <c r="AV29" s="1"/>
      <c r="AW29" s="1"/>
      <c r="AX29" s="1"/>
      <c r="AY29" s="1"/>
      <c r="AZ29" s="1"/>
      <c r="BA29" s="1"/>
      <c r="BB29" s="1"/>
      <c r="BC29" s="1"/>
      <c r="BD29" s="1"/>
      <c r="BE29" s="1"/>
      <c r="BF29" s="1"/>
      <c r="BG29" s="1"/>
      <c r="BH29" s="1"/>
      <c r="BI29" s="1"/>
    </row>
    <row r="30" spans="1:61" ht="14.25" customHeight="1">
      <c r="A30" s="1"/>
      <c r="B30" s="308"/>
      <c r="C30" s="206"/>
      <c r="D30" s="207"/>
      <c r="E30" s="339" t="s">
        <v>201</v>
      </c>
      <c r="F30" s="299"/>
      <c r="G30" s="299"/>
      <c r="H30" s="299"/>
      <c r="I30" s="299"/>
      <c r="J30" s="340" t="str">
        <f ca="1">IF(AND('Mapa final'!$N$28="Baja",'Mapa final'!$R$28="Leve"),CONCATENATE("R",'Mapa final'!$A$28),"")</f>
        <v/>
      </c>
      <c r="K30" s="321"/>
      <c r="L30" s="342" t="str">
        <f ca="1">IF(AND('Mapa final'!$N$30="Baja",'Mapa final'!$R$30="Leve"),CONCATENATE("R",'Mapa final'!$A$30),"")</f>
        <v/>
      </c>
      <c r="M30" s="321"/>
      <c r="N30" s="342" t="str">
        <f ca="1">IF(AND('Mapa final'!$N$33="Baja",'Mapa final'!$R$33="Leve"),CONCATENATE("R",'Mapa final'!$A$33),"")</f>
        <v/>
      </c>
      <c r="O30" s="300"/>
      <c r="P30" s="325" t="str">
        <f ca="1">IF(AND('Mapa final'!$N$28="Baja",'Mapa final'!$R$28="Menor"),CONCATENATE("R",'Mapa final'!$A$28),"")</f>
        <v/>
      </c>
      <c r="Q30" s="321"/>
      <c r="R30" s="325" t="str">
        <f ca="1">IF(AND('Mapa final'!$N$30="Baja",'Mapa final'!$R$30="Menor"),CONCATENATE("R",'Mapa final'!$A$30),"")</f>
        <v/>
      </c>
      <c r="S30" s="321"/>
      <c r="T30" s="325" t="str">
        <f ca="1">IF(AND('Mapa final'!$N$33="Baja",'Mapa final'!$R$33="Menor"),CONCATENATE("R",'Mapa final'!$A$33),"")</f>
        <v/>
      </c>
      <c r="U30" s="300"/>
      <c r="V30" s="326" t="str">
        <f ca="1">IF(AND('Mapa final'!$N$28="Baja",'Mapa final'!$R$28="Moderado"),CONCATENATE("R",'Mapa final'!$A$28),"")</f>
        <v/>
      </c>
      <c r="W30" s="321"/>
      <c r="X30" s="325" t="str">
        <f ca="1">IF(AND('Mapa final'!$N$30="Baja",'Mapa final'!$R$30="Moderado"),CONCATENATE("R",'Mapa final'!$A$30),"")</f>
        <v/>
      </c>
      <c r="Y30" s="321"/>
      <c r="Z30" s="325" t="str">
        <f ca="1">IF(AND('Mapa final'!$N$33="Baja",'Mapa final'!$R$33="Moderado"),CONCATENATE("R",'Mapa final'!$A$33),"")</f>
        <v/>
      </c>
      <c r="AA30" s="300"/>
      <c r="AB30" s="320" t="str">
        <f ca="1">IF(AND('Mapa final'!$N$28="Baja",'Mapa final'!$R$28="Mayor"),CONCATENATE("R",'Mapa final'!$A$28),"")</f>
        <v/>
      </c>
      <c r="AC30" s="321"/>
      <c r="AD30" s="322" t="str">
        <f ca="1">IF(AND('Mapa final'!$N$30="Baja",'Mapa final'!$R$30="Mayor"),CONCATENATE("R",'Mapa final'!$A$30),"")</f>
        <v/>
      </c>
      <c r="AE30" s="321"/>
      <c r="AF30" s="322" t="str">
        <f ca="1">IF(AND('Mapa final'!$N$33="Baja",'Mapa final'!$R$33="Mayor"),CONCATENATE("R",'Mapa final'!$A$33),"")</f>
        <v/>
      </c>
      <c r="AG30" s="300"/>
      <c r="AH30" s="327" t="str">
        <f ca="1">IF(AND('Mapa final'!$N$28="Baja",'Mapa final'!$R$28="Catastrófico"),CONCATENATE("R",'Mapa final'!$A$28),"")</f>
        <v/>
      </c>
      <c r="AI30" s="321"/>
      <c r="AJ30" s="328" t="str">
        <f ca="1">IF(AND('Mapa final'!$N$30="Baja",'Mapa final'!$R$30="Catastrófico"),CONCATENATE("R",'Mapa final'!$A$30),"")</f>
        <v/>
      </c>
      <c r="AK30" s="321"/>
      <c r="AL30" s="328" t="str">
        <f ca="1">IF(AND('Mapa final'!$N$33="Baja",'Mapa final'!$R$33="Catastrófico"),CONCATENATE("R",'Mapa final'!$A$33),"")</f>
        <v/>
      </c>
      <c r="AM30" s="300"/>
      <c r="AN30" s="1"/>
      <c r="AO30" s="331" t="s">
        <v>202</v>
      </c>
      <c r="AP30" s="288"/>
      <c r="AQ30" s="288"/>
      <c r="AR30" s="288"/>
      <c r="AS30" s="288"/>
      <c r="AT30" s="289"/>
      <c r="AU30" s="1"/>
      <c r="AV30" s="1"/>
      <c r="AW30" s="1"/>
      <c r="AX30" s="1"/>
      <c r="AY30" s="1"/>
      <c r="AZ30" s="1"/>
      <c r="BA30" s="1"/>
      <c r="BB30" s="1"/>
      <c r="BC30" s="1"/>
      <c r="BD30" s="1"/>
      <c r="BE30" s="1"/>
      <c r="BF30" s="1"/>
      <c r="BG30" s="1"/>
      <c r="BH30" s="1"/>
      <c r="BI30" s="1"/>
    </row>
    <row r="31" spans="1:61" ht="14.25" customHeight="1">
      <c r="A31" s="1"/>
      <c r="B31" s="308"/>
      <c r="C31" s="206"/>
      <c r="D31" s="207"/>
      <c r="E31" s="218"/>
      <c r="F31" s="206"/>
      <c r="G31" s="206"/>
      <c r="H31" s="206"/>
      <c r="I31" s="206"/>
      <c r="J31" s="317"/>
      <c r="K31" s="311"/>
      <c r="L31" s="310"/>
      <c r="M31" s="311"/>
      <c r="N31" s="310"/>
      <c r="O31" s="315"/>
      <c r="P31" s="310"/>
      <c r="Q31" s="311"/>
      <c r="R31" s="310"/>
      <c r="S31" s="311"/>
      <c r="T31" s="310"/>
      <c r="U31" s="315"/>
      <c r="V31" s="317"/>
      <c r="W31" s="311"/>
      <c r="X31" s="310"/>
      <c r="Y31" s="311"/>
      <c r="Z31" s="310"/>
      <c r="AA31" s="315"/>
      <c r="AB31" s="317"/>
      <c r="AC31" s="311"/>
      <c r="AD31" s="310"/>
      <c r="AE31" s="311"/>
      <c r="AF31" s="310"/>
      <c r="AG31" s="315"/>
      <c r="AH31" s="317"/>
      <c r="AI31" s="311"/>
      <c r="AJ31" s="310"/>
      <c r="AK31" s="311"/>
      <c r="AL31" s="310"/>
      <c r="AM31" s="315"/>
      <c r="AN31" s="1"/>
      <c r="AO31" s="290"/>
      <c r="AP31" s="206"/>
      <c r="AQ31" s="206"/>
      <c r="AR31" s="206"/>
      <c r="AS31" s="206"/>
      <c r="AT31" s="291"/>
      <c r="AU31" s="1"/>
      <c r="AV31" s="1"/>
      <c r="AW31" s="1"/>
      <c r="AX31" s="1"/>
      <c r="AY31" s="1"/>
      <c r="AZ31" s="1"/>
      <c r="BA31" s="1"/>
      <c r="BB31" s="1"/>
      <c r="BC31" s="1"/>
      <c r="BD31" s="1"/>
      <c r="BE31" s="1"/>
      <c r="BF31" s="1"/>
      <c r="BG31" s="1"/>
      <c r="BH31" s="1"/>
      <c r="BI31" s="1"/>
    </row>
    <row r="32" spans="1:61" ht="14.25" customHeight="1">
      <c r="A32" s="1"/>
      <c r="B32" s="308"/>
      <c r="C32" s="206"/>
      <c r="D32" s="207"/>
      <c r="E32" s="218"/>
      <c r="F32" s="206"/>
      <c r="G32" s="206"/>
      <c r="H32" s="206"/>
      <c r="I32" s="206"/>
      <c r="J32" s="341" t="str">
        <f ca="1">IF(AND('Mapa final'!$N$36="Baja",'Mapa final'!$R$36="Leve"),CONCATENATE("R",'Mapa final'!$A$36),"")</f>
        <v/>
      </c>
      <c r="K32" s="307"/>
      <c r="L32" s="338"/>
      <c r="M32" s="307"/>
      <c r="N32" s="338" t="e">
        <f>IF(AND('Mapa final'!#REF!="Baja",'Mapa final'!#REF!="Leve"),CONCATENATE("R",'Mapa final'!#REF!),"")</f>
        <v>#REF!</v>
      </c>
      <c r="O32" s="314"/>
      <c r="P32" s="329" t="str">
        <f ca="1">IF(AND('Mapa final'!$N$36="Baja",'Mapa final'!$R$36="Menor"),CONCATENATE("R",'Mapa final'!$A$36),"")</f>
        <v/>
      </c>
      <c r="Q32" s="307"/>
      <c r="R32" s="329"/>
      <c r="S32" s="307"/>
      <c r="T32" s="329" t="e">
        <f>IF(AND('Mapa final'!#REF!="Baja",'Mapa final'!#REF!="Menor"),CONCATENATE("R",'Mapa final'!#REF!),"")</f>
        <v>#REF!</v>
      </c>
      <c r="U32" s="314"/>
      <c r="V32" s="330" t="str">
        <f ca="1">IF(AND('Mapa final'!$N$36="Baja",'Mapa final'!$R$36="Moderado"),CONCATENATE("R",'Mapa final'!$A$36),"")</f>
        <v/>
      </c>
      <c r="W32" s="307"/>
      <c r="X32" s="329"/>
      <c r="Y32" s="307"/>
      <c r="Z32" s="329" t="e">
        <f>IF(AND('Mapa final'!#REF!="Baja",'Mapa final'!#REF!="Moderado"),CONCATENATE("R",'Mapa final'!#REF!),"")</f>
        <v>#REF!</v>
      </c>
      <c r="AA32" s="314"/>
      <c r="AB32" s="316" t="str">
        <f ca="1">IF(AND('Mapa final'!$N$36="Baja",'Mapa final'!$R$36="Mayor"),CONCATENATE("R",'Mapa final'!$A$36),"")</f>
        <v/>
      </c>
      <c r="AC32" s="307"/>
      <c r="AD32" s="313"/>
      <c r="AE32" s="307"/>
      <c r="AF32" s="313" t="e">
        <f>IF(AND('Mapa final'!#REF!="Baja",'Mapa final'!#REF!="Mayor"),CONCATENATE("R",'Mapa final'!#REF!),"")</f>
        <v>#REF!</v>
      </c>
      <c r="AG32" s="314"/>
      <c r="AH32" s="318" t="str">
        <f ca="1">IF(AND('Mapa final'!$N$36="Baja",'Mapa final'!$R$36="Catastrófico"),CONCATENATE("R",'Mapa final'!$A$36),"")</f>
        <v/>
      </c>
      <c r="AI32" s="307"/>
      <c r="AJ32" s="319"/>
      <c r="AK32" s="307"/>
      <c r="AL32" s="319" t="e">
        <f>IF(AND('Mapa final'!#REF!="Baja",'Mapa final'!#REF!="Catastrófico"),CONCATENATE("R",'Mapa final'!#REF!),"")</f>
        <v>#REF!</v>
      </c>
      <c r="AM32" s="314"/>
      <c r="AN32" s="1"/>
      <c r="AO32" s="290"/>
      <c r="AP32" s="206"/>
      <c r="AQ32" s="206"/>
      <c r="AR32" s="206"/>
      <c r="AS32" s="206"/>
      <c r="AT32" s="291"/>
      <c r="AU32" s="1"/>
      <c r="AV32" s="1"/>
      <c r="AW32" s="1"/>
      <c r="AX32" s="1"/>
      <c r="AY32" s="1"/>
      <c r="AZ32" s="1"/>
      <c r="BA32" s="1"/>
      <c r="BB32" s="1"/>
      <c r="BC32" s="1"/>
      <c r="BD32" s="1"/>
      <c r="BE32" s="1"/>
      <c r="BF32" s="1"/>
      <c r="BG32" s="1"/>
      <c r="BH32" s="1"/>
      <c r="BI32" s="1"/>
    </row>
    <row r="33" spans="1:61" ht="14.25" customHeight="1">
      <c r="A33" s="1"/>
      <c r="B33" s="308"/>
      <c r="C33" s="206"/>
      <c r="D33" s="207"/>
      <c r="E33" s="218"/>
      <c r="F33" s="206"/>
      <c r="G33" s="206"/>
      <c r="H33" s="206"/>
      <c r="I33" s="206"/>
      <c r="J33" s="317"/>
      <c r="K33" s="311"/>
      <c r="L33" s="310"/>
      <c r="M33" s="311"/>
      <c r="N33" s="310"/>
      <c r="O33" s="315"/>
      <c r="P33" s="310"/>
      <c r="Q33" s="311"/>
      <c r="R33" s="310"/>
      <c r="S33" s="311"/>
      <c r="T33" s="310"/>
      <c r="U33" s="315"/>
      <c r="V33" s="317"/>
      <c r="W33" s="311"/>
      <c r="X33" s="310"/>
      <c r="Y33" s="311"/>
      <c r="Z33" s="310"/>
      <c r="AA33" s="315"/>
      <c r="AB33" s="317"/>
      <c r="AC33" s="311"/>
      <c r="AD33" s="310"/>
      <c r="AE33" s="311"/>
      <c r="AF33" s="310"/>
      <c r="AG33" s="315"/>
      <c r="AH33" s="317"/>
      <c r="AI33" s="311"/>
      <c r="AJ33" s="310"/>
      <c r="AK33" s="311"/>
      <c r="AL33" s="310"/>
      <c r="AM33" s="315"/>
      <c r="AN33" s="1"/>
      <c r="AO33" s="290"/>
      <c r="AP33" s="206"/>
      <c r="AQ33" s="206"/>
      <c r="AR33" s="206"/>
      <c r="AS33" s="206"/>
      <c r="AT33" s="291"/>
      <c r="AU33" s="1"/>
      <c r="AV33" s="1"/>
      <c r="AW33" s="1"/>
      <c r="AX33" s="1"/>
      <c r="AY33" s="1"/>
      <c r="AZ33" s="1"/>
      <c r="BA33" s="1"/>
      <c r="BB33" s="1"/>
      <c r="BC33" s="1"/>
      <c r="BD33" s="1"/>
      <c r="BE33" s="1"/>
      <c r="BF33" s="1"/>
      <c r="BG33" s="1"/>
      <c r="BH33" s="1"/>
      <c r="BI33" s="1"/>
    </row>
    <row r="34" spans="1:61" ht="14.25" customHeight="1">
      <c r="A34" s="1"/>
      <c r="B34" s="308"/>
      <c r="C34" s="206"/>
      <c r="D34" s="207"/>
      <c r="E34" s="218"/>
      <c r="F34" s="206"/>
      <c r="G34" s="206"/>
      <c r="H34" s="206"/>
      <c r="I34" s="206"/>
      <c r="J34" s="341" t="e">
        <f>IF(AND('Mapa final'!#REF!="Baja",'Mapa final'!#REF!="Leve"),CONCATENATE("R",'Mapa final'!#REF!),"")</f>
        <v>#REF!</v>
      </c>
      <c r="K34" s="307"/>
      <c r="L34" s="338" t="e">
        <f>IF(AND('Mapa final'!#REF!="Baja",'Mapa final'!#REF!="Leve"),CONCATENATE("R",'Mapa final'!#REF!),"")</f>
        <v>#REF!</v>
      </c>
      <c r="M34" s="307"/>
      <c r="N34" s="338" t="e">
        <f>IF(AND('Mapa final'!#REF!="Baja",'Mapa final'!#REF!="Leve"),CONCATENATE("R",'Mapa final'!#REF!),"")</f>
        <v>#REF!</v>
      </c>
      <c r="O34" s="314"/>
      <c r="P34" s="329" t="e">
        <f>IF(AND('Mapa final'!#REF!="Baja",'Mapa final'!#REF!="Menor"),CONCATENATE("R",'Mapa final'!#REF!),"")</f>
        <v>#REF!</v>
      </c>
      <c r="Q34" s="307"/>
      <c r="R34" s="329" t="e">
        <f>IF(AND('Mapa final'!#REF!="Baja",'Mapa final'!#REF!="Menor"),CONCATENATE("R",'Mapa final'!#REF!),"")</f>
        <v>#REF!</v>
      </c>
      <c r="S34" s="307"/>
      <c r="T34" s="329" t="e">
        <f>IF(AND('Mapa final'!#REF!="Baja",'Mapa final'!#REF!="Menor"),CONCATENATE("R",'Mapa final'!#REF!),"")</f>
        <v>#REF!</v>
      </c>
      <c r="U34" s="314"/>
      <c r="V34" s="330" t="e">
        <f>IF(AND('Mapa final'!#REF!="Baja",'Mapa final'!#REF!="Moderado"),CONCATENATE("R",'Mapa final'!#REF!),"")</f>
        <v>#REF!</v>
      </c>
      <c r="W34" s="307"/>
      <c r="X34" s="329" t="e">
        <f>IF(AND('Mapa final'!#REF!="Baja",'Mapa final'!#REF!="Moderado"),CONCATENATE("R",'Mapa final'!#REF!),"")</f>
        <v>#REF!</v>
      </c>
      <c r="Y34" s="307"/>
      <c r="Z34" s="329" t="e">
        <f>IF(AND('Mapa final'!#REF!="Baja",'Mapa final'!#REF!="Moderado"),CONCATENATE("R",'Mapa final'!#REF!),"")</f>
        <v>#REF!</v>
      </c>
      <c r="AA34" s="314"/>
      <c r="AB34" s="316" t="e">
        <f>IF(AND('Mapa final'!#REF!="Baja",'Mapa final'!#REF!="Mayor"),CONCATENATE("R",'Mapa final'!#REF!),"")</f>
        <v>#REF!</v>
      </c>
      <c r="AC34" s="307"/>
      <c r="AD34" s="313" t="e">
        <f>IF(AND('Mapa final'!#REF!="Baja",'Mapa final'!#REF!="Mayor"),CONCATENATE("R",'Mapa final'!#REF!),"")</f>
        <v>#REF!</v>
      </c>
      <c r="AE34" s="307"/>
      <c r="AF34" s="313" t="e">
        <f>IF(AND('Mapa final'!#REF!="Baja",'Mapa final'!#REF!="Mayor"),CONCATENATE("R",'Mapa final'!#REF!),"")</f>
        <v>#REF!</v>
      </c>
      <c r="AG34" s="314"/>
      <c r="AH34" s="318" t="e">
        <f>IF(AND('Mapa final'!#REF!="Baja",'Mapa final'!#REF!="Catastrófico"),CONCATENATE("R",'Mapa final'!#REF!),"")</f>
        <v>#REF!</v>
      </c>
      <c r="AI34" s="307"/>
      <c r="AJ34" s="319" t="e">
        <f>IF(AND('Mapa final'!#REF!="Baja",'Mapa final'!#REF!="Catastrófico"),CONCATENATE("R",'Mapa final'!#REF!),"")</f>
        <v>#REF!</v>
      </c>
      <c r="AK34" s="307"/>
      <c r="AL34" s="319" t="e">
        <f>IF(AND('Mapa final'!#REF!="Baja",'Mapa final'!#REF!="Catastrófico"),CONCATENATE("R",'Mapa final'!#REF!),"")</f>
        <v>#REF!</v>
      </c>
      <c r="AM34" s="314"/>
      <c r="AN34" s="1"/>
      <c r="AO34" s="290"/>
      <c r="AP34" s="206"/>
      <c r="AQ34" s="206"/>
      <c r="AR34" s="206"/>
      <c r="AS34" s="206"/>
      <c r="AT34" s="291"/>
      <c r="AU34" s="1"/>
      <c r="AV34" s="1"/>
      <c r="AW34" s="1"/>
      <c r="AX34" s="1"/>
      <c r="AY34" s="1"/>
      <c r="AZ34" s="1"/>
      <c r="BA34" s="1"/>
      <c r="BB34" s="1"/>
      <c r="BC34" s="1"/>
      <c r="BD34" s="1"/>
      <c r="BE34" s="1"/>
      <c r="BF34" s="1"/>
      <c r="BG34" s="1"/>
      <c r="BH34" s="1"/>
      <c r="BI34" s="1"/>
    </row>
    <row r="35" spans="1:61" ht="14.25" customHeight="1">
      <c r="A35" s="1"/>
      <c r="B35" s="308"/>
      <c r="C35" s="206"/>
      <c r="D35" s="207"/>
      <c r="E35" s="218"/>
      <c r="F35" s="206"/>
      <c r="G35" s="206"/>
      <c r="H35" s="206"/>
      <c r="I35" s="206"/>
      <c r="J35" s="317"/>
      <c r="K35" s="311"/>
      <c r="L35" s="310"/>
      <c r="M35" s="311"/>
      <c r="N35" s="310"/>
      <c r="O35" s="315"/>
      <c r="P35" s="310"/>
      <c r="Q35" s="311"/>
      <c r="R35" s="310"/>
      <c r="S35" s="311"/>
      <c r="T35" s="310"/>
      <c r="U35" s="315"/>
      <c r="V35" s="317"/>
      <c r="W35" s="311"/>
      <c r="X35" s="310"/>
      <c r="Y35" s="311"/>
      <c r="Z35" s="310"/>
      <c r="AA35" s="315"/>
      <c r="AB35" s="317"/>
      <c r="AC35" s="311"/>
      <c r="AD35" s="310"/>
      <c r="AE35" s="311"/>
      <c r="AF35" s="310"/>
      <c r="AG35" s="315"/>
      <c r="AH35" s="317"/>
      <c r="AI35" s="311"/>
      <c r="AJ35" s="310"/>
      <c r="AK35" s="311"/>
      <c r="AL35" s="310"/>
      <c r="AM35" s="315"/>
      <c r="AN35" s="1"/>
      <c r="AO35" s="290"/>
      <c r="AP35" s="206"/>
      <c r="AQ35" s="206"/>
      <c r="AR35" s="206"/>
      <c r="AS35" s="206"/>
      <c r="AT35" s="291"/>
      <c r="AU35" s="1"/>
      <c r="AV35" s="1"/>
      <c r="AW35" s="1"/>
      <c r="AX35" s="1"/>
      <c r="AY35" s="1"/>
      <c r="AZ35" s="1"/>
      <c r="BA35" s="1"/>
      <c r="BB35" s="1"/>
      <c r="BC35" s="1"/>
      <c r="BD35" s="1"/>
      <c r="BE35" s="1"/>
      <c r="BF35" s="1"/>
      <c r="BG35" s="1"/>
      <c r="BH35" s="1"/>
      <c r="BI35" s="1"/>
    </row>
    <row r="36" spans="1:61" ht="14.25" customHeight="1">
      <c r="A36" s="1"/>
      <c r="B36" s="308"/>
      <c r="C36" s="206"/>
      <c r="D36" s="207"/>
      <c r="E36" s="218"/>
      <c r="F36" s="206"/>
      <c r="G36" s="206"/>
      <c r="H36" s="206"/>
      <c r="I36" s="206"/>
      <c r="J36" s="341" t="e">
        <f>IF(AND('Mapa final'!#REF!="Baja",'Mapa final'!#REF!="Leve"),CONCATENATE("R",'Mapa final'!#REF!),"")</f>
        <v>#REF!</v>
      </c>
      <c r="K36" s="307"/>
      <c r="L36" s="338" t="str">
        <f>IF(AND('Mapa final'!$N$37="Baja",'Mapa final'!$R$37="Leve"),CONCATENATE("R",'Mapa final'!$A$37),"")</f>
        <v/>
      </c>
      <c r="M36" s="307"/>
      <c r="N36" s="338" t="e">
        <f>IF(AND('Mapa final'!#REF!="Baja",'Mapa final'!#REF!="Leve"),CONCATENATE("R",'Mapa final'!#REF!),"")</f>
        <v>#REF!</v>
      </c>
      <c r="O36" s="314"/>
      <c r="P36" s="329" t="e">
        <f>IF(AND('Mapa final'!#REF!="Baja",'Mapa final'!#REF!="Menor"),CONCATENATE("R",'Mapa final'!#REF!),"")</f>
        <v>#REF!</v>
      </c>
      <c r="Q36" s="307"/>
      <c r="R36" s="329" t="str">
        <f>IF(AND('Mapa final'!$N$37="Baja",'Mapa final'!$R$37="Menor"),CONCATENATE("R",'Mapa final'!$A$37),"")</f>
        <v/>
      </c>
      <c r="S36" s="307"/>
      <c r="T36" s="329" t="e">
        <f>IF(AND('Mapa final'!#REF!="Baja",'Mapa final'!#REF!="Menor"),CONCATENATE("R",'Mapa final'!#REF!),"")</f>
        <v>#REF!</v>
      </c>
      <c r="U36" s="314"/>
      <c r="V36" s="330" t="e">
        <f>IF(AND('Mapa final'!#REF!="Baja",'Mapa final'!#REF!="Moderado"),CONCATENATE("R",'Mapa final'!#REF!),"")</f>
        <v>#REF!</v>
      </c>
      <c r="W36" s="307"/>
      <c r="X36" s="329" t="str">
        <f>IF(AND('Mapa final'!$N$37="Baja",'Mapa final'!$R$37="Moderado"),CONCATENATE("R",'Mapa final'!$A$37),"")</f>
        <v/>
      </c>
      <c r="Y36" s="307"/>
      <c r="Z36" s="329" t="e">
        <f>IF(AND('Mapa final'!#REF!="Baja",'Mapa final'!#REF!="Moderado"),CONCATENATE("R",'Mapa final'!#REF!),"")</f>
        <v>#REF!</v>
      </c>
      <c r="AA36" s="314"/>
      <c r="AB36" s="316" t="e">
        <f>IF(AND('Mapa final'!#REF!="Baja",'Mapa final'!#REF!="Mayor"),CONCATENATE("R",'Mapa final'!#REF!),"")</f>
        <v>#REF!</v>
      </c>
      <c r="AC36" s="307"/>
      <c r="AD36" s="313" t="str">
        <f>IF(AND('Mapa final'!$N$37="Baja",'Mapa final'!$R$37="Mayor"),CONCATENATE("R",'Mapa final'!$A$37),"")</f>
        <v/>
      </c>
      <c r="AE36" s="307"/>
      <c r="AF36" s="313" t="e">
        <f>IF(AND('Mapa final'!#REF!="Baja",'Mapa final'!#REF!="Mayor"),CONCATENATE("R",'Mapa final'!#REF!),"")</f>
        <v>#REF!</v>
      </c>
      <c r="AG36" s="314"/>
      <c r="AH36" s="318" t="e">
        <f>IF(AND('Mapa final'!#REF!="Baja",'Mapa final'!#REF!="Catastrófico"),CONCATENATE("R",'Mapa final'!#REF!),"")</f>
        <v>#REF!</v>
      </c>
      <c r="AI36" s="307"/>
      <c r="AJ36" s="319" t="str">
        <f>IF(AND('Mapa final'!$N$37="Baja",'Mapa final'!$R$37="Catastrófico"),CONCATENATE("R",'Mapa final'!$A$37),"")</f>
        <v/>
      </c>
      <c r="AK36" s="307"/>
      <c r="AL36" s="319" t="e">
        <f>IF(AND('Mapa final'!#REF!="Baja",'Mapa final'!#REF!="Catastrófico"),CONCATENATE("R",'Mapa final'!#REF!),"")</f>
        <v>#REF!</v>
      </c>
      <c r="AM36" s="314"/>
      <c r="AN36" s="1"/>
      <c r="AO36" s="290"/>
      <c r="AP36" s="206"/>
      <c r="AQ36" s="206"/>
      <c r="AR36" s="206"/>
      <c r="AS36" s="206"/>
      <c r="AT36" s="291"/>
      <c r="AU36" s="1"/>
      <c r="AV36" s="1"/>
      <c r="AW36" s="1"/>
      <c r="AX36" s="1"/>
      <c r="AY36" s="1"/>
      <c r="AZ36" s="1"/>
      <c r="BA36" s="1"/>
      <c r="BB36" s="1"/>
      <c r="BC36" s="1"/>
      <c r="BD36" s="1"/>
      <c r="BE36" s="1"/>
      <c r="BF36" s="1"/>
      <c r="BG36" s="1"/>
      <c r="BH36" s="1"/>
      <c r="BI36" s="1"/>
    </row>
    <row r="37" spans="1:61" ht="14.25" customHeight="1">
      <c r="A37" s="1"/>
      <c r="B37" s="308"/>
      <c r="C37" s="206"/>
      <c r="D37" s="207"/>
      <c r="E37" s="301"/>
      <c r="F37" s="302"/>
      <c r="G37" s="302"/>
      <c r="H37" s="302"/>
      <c r="I37" s="302"/>
      <c r="J37" s="301"/>
      <c r="K37" s="323"/>
      <c r="L37" s="324"/>
      <c r="M37" s="323"/>
      <c r="N37" s="324"/>
      <c r="O37" s="303"/>
      <c r="P37" s="324"/>
      <c r="Q37" s="323"/>
      <c r="R37" s="324"/>
      <c r="S37" s="323"/>
      <c r="T37" s="324"/>
      <c r="U37" s="303"/>
      <c r="V37" s="301"/>
      <c r="W37" s="323"/>
      <c r="X37" s="324"/>
      <c r="Y37" s="323"/>
      <c r="Z37" s="324"/>
      <c r="AA37" s="303"/>
      <c r="AB37" s="301"/>
      <c r="AC37" s="323"/>
      <c r="AD37" s="324"/>
      <c r="AE37" s="323"/>
      <c r="AF37" s="324"/>
      <c r="AG37" s="303"/>
      <c r="AH37" s="301"/>
      <c r="AI37" s="323"/>
      <c r="AJ37" s="324"/>
      <c r="AK37" s="323"/>
      <c r="AL37" s="324"/>
      <c r="AM37" s="303"/>
      <c r="AN37" s="1"/>
      <c r="AO37" s="332"/>
      <c r="AP37" s="333"/>
      <c r="AQ37" s="333"/>
      <c r="AR37" s="333"/>
      <c r="AS37" s="333"/>
      <c r="AT37" s="334"/>
      <c r="AU37" s="1"/>
      <c r="AV37" s="1"/>
      <c r="AW37" s="1"/>
      <c r="AX37" s="1"/>
      <c r="AY37" s="1"/>
      <c r="AZ37" s="1"/>
      <c r="BA37" s="1"/>
      <c r="BB37" s="1"/>
      <c r="BC37" s="1"/>
      <c r="BD37" s="1"/>
      <c r="BE37" s="1"/>
      <c r="BF37" s="1"/>
      <c r="BG37" s="1"/>
      <c r="BH37" s="1"/>
      <c r="BI37" s="1"/>
    </row>
    <row r="38" spans="1:61" ht="14.25" customHeight="1">
      <c r="A38" s="1"/>
      <c r="B38" s="308"/>
      <c r="C38" s="206"/>
      <c r="D38" s="207"/>
      <c r="E38" s="339" t="s">
        <v>203</v>
      </c>
      <c r="F38" s="299"/>
      <c r="G38" s="299"/>
      <c r="H38" s="299"/>
      <c r="I38" s="300"/>
      <c r="J38" s="340" t="str">
        <f ca="1">IF(AND('Mapa final'!$N$28="Muy Baja",'Mapa final'!$R$28="Leve"),CONCATENATE("R",'Mapa final'!$A$28),"")</f>
        <v/>
      </c>
      <c r="K38" s="321"/>
      <c r="L38" s="342" t="str">
        <f ca="1">IF(AND('Mapa final'!$N$30="Muy Baja",'Mapa final'!$R$30="Leve"),CONCATENATE("R",'Mapa final'!$A$30),"")</f>
        <v/>
      </c>
      <c r="M38" s="321"/>
      <c r="N38" s="342" t="str">
        <f ca="1">IF(AND('Mapa final'!$N$33="Muy Baja",'Mapa final'!$R$33="Leve"),CONCATENATE("R",'Mapa final'!$A$33),"")</f>
        <v/>
      </c>
      <c r="O38" s="300"/>
      <c r="P38" s="340" t="str">
        <f ca="1">IF(AND('Mapa final'!$N$28="Muy Baja",'Mapa final'!$R$28="Menor"),CONCATENATE("R",'Mapa final'!$A$28),"")</f>
        <v/>
      </c>
      <c r="Q38" s="321"/>
      <c r="R38" s="342" t="str">
        <f ca="1">IF(AND('Mapa final'!$N$30="Muy Baja",'Mapa final'!$R$30="Menor"),CONCATENATE("R",'Mapa final'!$A$30),"")</f>
        <v/>
      </c>
      <c r="S38" s="321"/>
      <c r="T38" s="342" t="str">
        <f ca="1">IF(AND('Mapa final'!$N$33="Muy Baja",'Mapa final'!$R$33="Menor"),CONCATENATE("R",'Mapa final'!$A$33),"")</f>
        <v/>
      </c>
      <c r="U38" s="300"/>
      <c r="V38" s="326" t="str">
        <f ca="1">IF(AND('Mapa final'!$N$28="Muy Baja",'Mapa final'!$R$28="Moderado"),CONCATENATE("R",'Mapa final'!$A$28),"")</f>
        <v/>
      </c>
      <c r="W38" s="321"/>
      <c r="X38" s="325" t="str">
        <f ca="1">IF(AND('Mapa final'!$N$30="Muy Baja",'Mapa final'!$R$30="Moderado"),CONCATENATE("R",'Mapa final'!$A$30),"")</f>
        <v/>
      </c>
      <c r="Y38" s="321"/>
      <c r="Z38" s="325" t="str">
        <f ca="1">IF(AND('Mapa final'!$N$33="Muy Baja",'Mapa final'!$R$33="Moderado"),CONCATENATE("R",'Mapa final'!$A$33),"")</f>
        <v/>
      </c>
      <c r="AA38" s="300"/>
      <c r="AB38" s="320" t="str">
        <f ca="1">IF(AND('Mapa final'!$N$28="Muy Baja",'Mapa final'!$R$28="Mayor"),CONCATENATE("R",'Mapa final'!$A$28),"")</f>
        <v/>
      </c>
      <c r="AC38" s="321"/>
      <c r="AD38" s="322" t="str">
        <f ca="1">IF(AND('Mapa final'!$N$30="Muy Baja",'Mapa final'!$R$30="Mayor"),CONCATENATE("R",'Mapa final'!$A$30),"")</f>
        <v/>
      </c>
      <c r="AE38" s="321"/>
      <c r="AF38" s="322" t="str">
        <f ca="1">IF(AND('Mapa final'!$N$33="Muy Baja",'Mapa final'!$R$33="Mayor"),CONCATENATE("R",'Mapa final'!$A$33),"")</f>
        <v/>
      </c>
      <c r="AG38" s="300"/>
      <c r="AH38" s="327" t="str">
        <f ca="1">IF(AND('Mapa final'!$N$28="Muy Baja",'Mapa final'!$R$28="Catastrófico"),CONCATENATE("R",'Mapa final'!$A$28),"")</f>
        <v/>
      </c>
      <c r="AI38" s="321"/>
      <c r="AJ38" s="328" t="str">
        <f ca="1">IF(AND('Mapa final'!$N$30="Muy Baja",'Mapa final'!$R$30="Catastrófico"),CONCATENATE("R",'Mapa final'!$A$30),"")</f>
        <v/>
      </c>
      <c r="AK38" s="321"/>
      <c r="AL38" s="328" t="str">
        <f ca="1">IF(AND('Mapa final'!$N$33="Muy Baja",'Mapa final'!$R$33="Catastrófico"),CONCATENATE("R",'Mapa final'!$A$33),"")</f>
        <v/>
      </c>
      <c r="AM38" s="300"/>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08"/>
      <c r="C39" s="206"/>
      <c r="D39" s="207"/>
      <c r="E39" s="218"/>
      <c r="F39" s="206"/>
      <c r="G39" s="206"/>
      <c r="H39" s="206"/>
      <c r="I39" s="207"/>
      <c r="J39" s="317"/>
      <c r="K39" s="311"/>
      <c r="L39" s="310"/>
      <c r="M39" s="311"/>
      <c r="N39" s="310"/>
      <c r="O39" s="315"/>
      <c r="P39" s="317"/>
      <c r="Q39" s="311"/>
      <c r="R39" s="310"/>
      <c r="S39" s="311"/>
      <c r="T39" s="310"/>
      <c r="U39" s="315"/>
      <c r="V39" s="317"/>
      <c r="W39" s="311"/>
      <c r="X39" s="310"/>
      <c r="Y39" s="311"/>
      <c r="Z39" s="310"/>
      <c r="AA39" s="315"/>
      <c r="AB39" s="317"/>
      <c r="AC39" s="311"/>
      <c r="AD39" s="310"/>
      <c r="AE39" s="311"/>
      <c r="AF39" s="310"/>
      <c r="AG39" s="315"/>
      <c r="AH39" s="317"/>
      <c r="AI39" s="311"/>
      <c r="AJ39" s="310"/>
      <c r="AK39" s="311"/>
      <c r="AL39" s="310"/>
      <c r="AM39" s="315"/>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08"/>
      <c r="C40" s="206"/>
      <c r="D40" s="207"/>
      <c r="E40" s="218"/>
      <c r="F40" s="206"/>
      <c r="G40" s="206"/>
      <c r="H40" s="206"/>
      <c r="I40" s="207"/>
      <c r="J40" s="341" t="str">
        <f ca="1">IF(AND('Mapa final'!$N$36="Muy Baja",'Mapa final'!$R$36="Leve"),CONCATENATE("R",'Mapa final'!$A$36),"")</f>
        <v/>
      </c>
      <c r="K40" s="307"/>
      <c r="L40" s="338"/>
      <c r="M40" s="307"/>
      <c r="N40" s="338" t="e">
        <f>IF(AND('Mapa final'!#REF!="Muy Baja",'Mapa final'!#REF!="Leve"),CONCATENATE("R",'Mapa final'!#REF!),"")</f>
        <v>#REF!</v>
      </c>
      <c r="O40" s="314"/>
      <c r="P40" s="341" t="str">
        <f ca="1">IF(AND('Mapa final'!$N$36="Muy Baja",'Mapa final'!$R$36="Menor"),CONCATENATE("R",'Mapa final'!$A$36),"")</f>
        <v/>
      </c>
      <c r="Q40" s="307"/>
      <c r="R40" s="338"/>
      <c r="S40" s="307"/>
      <c r="T40" s="338" t="e">
        <f>IF(AND('Mapa final'!#REF!="Muy Baja",'Mapa final'!#REF!="Menor"),CONCATENATE("R",'Mapa final'!#REF!),"")</f>
        <v>#REF!</v>
      </c>
      <c r="U40" s="314"/>
      <c r="V40" s="330" t="str">
        <f ca="1">IF(AND('Mapa final'!$N$36="Muy Baja",'Mapa final'!$R$36="Moderado"),CONCATENATE("R",'Mapa final'!$A$36),"")</f>
        <v/>
      </c>
      <c r="W40" s="307"/>
      <c r="X40" s="329"/>
      <c r="Y40" s="307"/>
      <c r="Z40" s="329" t="e">
        <f>IF(AND('Mapa final'!#REF!="Muy Baja",'Mapa final'!#REF!="Moderado"),CONCATENATE("R",'Mapa final'!#REF!),"")</f>
        <v>#REF!</v>
      </c>
      <c r="AA40" s="314"/>
      <c r="AB40" s="316" t="str">
        <f ca="1">IF(AND('Mapa final'!$N$36="Muy Baja",'Mapa final'!$R$36="Mayor"),CONCATENATE("R",'Mapa final'!$A$36),"")</f>
        <v/>
      </c>
      <c r="AC40" s="307"/>
      <c r="AD40" s="313"/>
      <c r="AE40" s="307"/>
      <c r="AF40" s="313" t="e">
        <f>IF(AND('Mapa final'!#REF!="Muy Baja",'Mapa final'!#REF!="Mayor"),CONCATENATE("R",'Mapa final'!#REF!),"")</f>
        <v>#REF!</v>
      </c>
      <c r="AG40" s="314"/>
      <c r="AH40" s="318" t="str">
        <f ca="1">IF(AND('Mapa final'!$N$36="Muy Baja",'Mapa final'!$R$36="Catastrófico"),CONCATENATE("R",'Mapa final'!$A$36),"")</f>
        <v/>
      </c>
      <c r="AI40" s="307"/>
      <c r="AJ40" s="319"/>
      <c r="AK40" s="307"/>
      <c r="AL40" s="319" t="e">
        <f>IF(AND('Mapa final'!#REF!="Muy Baja",'Mapa final'!#REF!="Catastrófico"),CONCATENATE("R",'Mapa final'!#REF!),"")</f>
        <v>#REF!</v>
      </c>
      <c r="AM40" s="314"/>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08"/>
      <c r="C41" s="206"/>
      <c r="D41" s="207"/>
      <c r="E41" s="218"/>
      <c r="F41" s="206"/>
      <c r="G41" s="206"/>
      <c r="H41" s="206"/>
      <c r="I41" s="207"/>
      <c r="J41" s="317"/>
      <c r="K41" s="311"/>
      <c r="L41" s="310"/>
      <c r="M41" s="311"/>
      <c r="N41" s="310"/>
      <c r="O41" s="315"/>
      <c r="P41" s="317"/>
      <c r="Q41" s="311"/>
      <c r="R41" s="310"/>
      <c r="S41" s="311"/>
      <c r="T41" s="310"/>
      <c r="U41" s="315"/>
      <c r="V41" s="317"/>
      <c r="W41" s="311"/>
      <c r="X41" s="310"/>
      <c r="Y41" s="311"/>
      <c r="Z41" s="310"/>
      <c r="AA41" s="315"/>
      <c r="AB41" s="317"/>
      <c r="AC41" s="311"/>
      <c r="AD41" s="310"/>
      <c r="AE41" s="311"/>
      <c r="AF41" s="310"/>
      <c r="AG41" s="315"/>
      <c r="AH41" s="317"/>
      <c r="AI41" s="311"/>
      <c r="AJ41" s="310"/>
      <c r="AK41" s="311"/>
      <c r="AL41" s="310"/>
      <c r="AM41" s="315"/>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08"/>
      <c r="C42" s="206"/>
      <c r="D42" s="207"/>
      <c r="E42" s="218"/>
      <c r="F42" s="206"/>
      <c r="G42" s="206"/>
      <c r="H42" s="206"/>
      <c r="I42" s="207"/>
      <c r="J42" s="341" t="e">
        <f>IF(AND('Mapa final'!#REF!="Muy Baja",'Mapa final'!#REF!="Leve"),CONCATENATE("R",'Mapa final'!#REF!),"")</f>
        <v>#REF!</v>
      </c>
      <c r="K42" s="307"/>
      <c r="L42" s="338" t="e">
        <f>IF(AND('Mapa final'!#REF!="Muy Baja",'Mapa final'!#REF!="Leve"),CONCATENATE("R",'Mapa final'!#REF!),"")</f>
        <v>#REF!</v>
      </c>
      <c r="M42" s="307"/>
      <c r="N42" s="338" t="e">
        <f>IF(AND('Mapa final'!#REF!="Muy Baja",'Mapa final'!#REF!="Leve"),CONCATENATE("R",'Mapa final'!#REF!),"")</f>
        <v>#REF!</v>
      </c>
      <c r="O42" s="314"/>
      <c r="P42" s="341" t="e">
        <f>IF(AND('Mapa final'!#REF!="Muy Baja",'Mapa final'!#REF!="Menor"),CONCATENATE("R",'Mapa final'!#REF!),"")</f>
        <v>#REF!</v>
      </c>
      <c r="Q42" s="307"/>
      <c r="R42" s="338" t="e">
        <f>IF(AND('Mapa final'!#REF!="Muy Baja",'Mapa final'!#REF!="Menor"),CONCATENATE("R",'Mapa final'!#REF!),"")</f>
        <v>#REF!</v>
      </c>
      <c r="S42" s="307"/>
      <c r="T42" s="338" t="e">
        <f>IF(AND('Mapa final'!#REF!="Muy Baja",'Mapa final'!#REF!="Menor"),CONCATENATE("R",'Mapa final'!#REF!),"")</f>
        <v>#REF!</v>
      </c>
      <c r="U42" s="314"/>
      <c r="V42" s="330" t="e">
        <f>IF(AND('Mapa final'!#REF!="Muy Baja",'Mapa final'!#REF!="Moderado"),CONCATENATE("R",'Mapa final'!#REF!),"")</f>
        <v>#REF!</v>
      </c>
      <c r="W42" s="307"/>
      <c r="X42" s="329" t="e">
        <f>IF(AND('Mapa final'!#REF!="Muy Baja",'Mapa final'!#REF!="Moderado"),CONCATENATE("R",'Mapa final'!#REF!),"")</f>
        <v>#REF!</v>
      </c>
      <c r="Y42" s="307"/>
      <c r="Z42" s="329" t="e">
        <f>IF(AND('Mapa final'!#REF!="Muy Baja",'Mapa final'!#REF!="Moderado"),CONCATENATE("R",'Mapa final'!#REF!),"")</f>
        <v>#REF!</v>
      </c>
      <c r="AA42" s="314"/>
      <c r="AB42" s="316" t="e">
        <f>IF(AND('Mapa final'!#REF!="Muy Baja",'Mapa final'!#REF!="Mayor"),CONCATENATE("R",'Mapa final'!#REF!),"")</f>
        <v>#REF!</v>
      </c>
      <c r="AC42" s="307"/>
      <c r="AD42" s="313" t="e">
        <f>IF(AND('Mapa final'!#REF!="Muy Baja",'Mapa final'!#REF!="Mayor"),CONCATENATE("R",'Mapa final'!#REF!),"")</f>
        <v>#REF!</v>
      </c>
      <c r="AE42" s="307"/>
      <c r="AF42" s="313" t="e">
        <f>IF(AND('Mapa final'!#REF!="Muy Baja",'Mapa final'!#REF!="Mayor"),CONCATENATE("R",'Mapa final'!#REF!),"")</f>
        <v>#REF!</v>
      </c>
      <c r="AG42" s="314"/>
      <c r="AH42" s="318" t="e">
        <f>IF(AND('Mapa final'!#REF!="Muy Baja",'Mapa final'!#REF!="Catastrófico"),CONCATENATE("R",'Mapa final'!#REF!),"")</f>
        <v>#REF!</v>
      </c>
      <c r="AI42" s="307"/>
      <c r="AJ42" s="319" t="e">
        <f>IF(AND('Mapa final'!#REF!="Muy Baja",'Mapa final'!#REF!="Catastrófico"),CONCATENATE("R",'Mapa final'!#REF!),"")</f>
        <v>#REF!</v>
      </c>
      <c r="AK42" s="307"/>
      <c r="AL42" s="319" t="e">
        <f>IF(AND('Mapa final'!#REF!="Muy Baja",'Mapa final'!#REF!="Catastrófico"),CONCATENATE("R",'Mapa final'!#REF!),"")</f>
        <v>#REF!</v>
      </c>
      <c r="AM42" s="314"/>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08"/>
      <c r="C43" s="206"/>
      <c r="D43" s="207"/>
      <c r="E43" s="218"/>
      <c r="F43" s="206"/>
      <c r="G43" s="206"/>
      <c r="H43" s="206"/>
      <c r="I43" s="207"/>
      <c r="J43" s="317"/>
      <c r="K43" s="311"/>
      <c r="L43" s="310"/>
      <c r="M43" s="311"/>
      <c r="N43" s="310"/>
      <c r="O43" s="315"/>
      <c r="P43" s="317"/>
      <c r="Q43" s="311"/>
      <c r="R43" s="310"/>
      <c r="S43" s="311"/>
      <c r="T43" s="310"/>
      <c r="U43" s="315"/>
      <c r="V43" s="317"/>
      <c r="W43" s="311"/>
      <c r="X43" s="310"/>
      <c r="Y43" s="311"/>
      <c r="Z43" s="310"/>
      <c r="AA43" s="315"/>
      <c r="AB43" s="317"/>
      <c r="AC43" s="311"/>
      <c r="AD43" s="310"/>
      <c r="AE43" s="311"/>
      <c r="AF43" s="310"/>
      <c r="AG43" s="315"/>
      <c r="AH43" s="317"/>
      <c r="AI43" s="311"/>
      <c r="AJ43" s="310"/>
      <c r="AK43" s="311"/>
      <c r="AL43" s="310"/>
      <c r="AM43" s="315"/>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08"/>
      <c r="C44" s="206"/>
      <c r="D44" s="207"/>
      <c r="E44" s="218"/>
      <c r="F44" s="206"/>
      <c r="G44" s="206"/>
      <c r="H44" s="206"/>
      <c r="I44" s="207"/>
      <c r="J44" s="341" t="e">
        <f>IF(AND('Mapa final'!#REF!="Muy Baja",'Mapa final'!#REF!="Leve"),CONCATENATE("R",'Mapa final'!#REF!),"")</f>
        <v>#REF!</v>
      </c>
      <c r="K44" s="307"/>
      <c r="L44" s="338" t="str">
        <f>IF(AND('Mapa final'!$N$37="Muy Baja",'Mapa final'!$R$37="Leve"),CONCATENATE("R",'Mapa final'!$A$37),"")</f>
        <v/>
      </c>
      <c r="M44" s="307"/>
      <c r="N44" s="338" t="e">
        <f>IF(AND('Mapa final'!#REF!="Muy Baja",'Mapa final'!#REF!="Leve"),CONCATENATE("R",'Mapa final'!#REF!),"")</f>
        <v>#REF!</v>
      </c>
      <c r="O44" s="314"/>
      <c r="P44" s="341" t="e">
        <f>IF(AND('Mapa final'!#REF!="Muy Baja",'Mapa final'!#REF!="Menor"),CONCATENATE("R",'Mapa final'!#REF!),"")</f>
        <v>#REF!</v>
      </c>
      <c r="Q44" s="307"/>
      <c r="R44" s="338" t="str">
        <f>IF(AND('Mapa final'!$N$37="Muy Baja",'Mapa final'!$R$37="Menor"),CONCATENATE("R",'Mapa final'!$A$37),"")</f>
        <v/>
      </c>
      <c r="S44" s="307"/>
      <c r="T44" s="338" t="e">
        <f>IF(AND('Mapa final'!#REF!="Muy Baja",'Mapa final'!#REF!="Menor"),CONCATENATE("R",'Mapa final'!#REF!),"")</f>
        <v>#REF!</v>
      </c>
      <c r="U44" s="314"/>
      <c r="V44" s="330" t="e">
        <f>IF(AND('Mapa final'!#REF!="Muy Baja",'Mapa final'!#REF!="Moderado"),CONCATENATE("R",'Mapa final'!#REF!),"")</f>
        <v>#REF!</v>
      </c>
      <c r="W44" s="307"/>
      <c r="X44" s="329" t="str">
        <f>IF(AND('Mapa final'!$N$37="Muy Baja",'Mapa final'!$R$37="Moderado"),CONCATENATE("R",'Mapa final'!$A$37),"")</f>
        <v/>
      </c>
      <c r="Y44" s="307"/>
      <c r="Z44" s="329" t="e">
        <f>IF(AND('Mapa final'!#REF!="Muy Baja",'Mapa final'!#REF!="Moderado"),CONCATENATE("R",'Mapa final'!#REF!),"")</f>
        <v>#REF!</v>
      </c>
      <c r="AA44" s="314"/>
      <c r="AB44" s="316" t="e">
        <f>IF(AND('Mapa final'!#REF!="Muy Baja",'Mapa final'!#REF!="Mayor"),CONCATENATE("R",'Mapa final'!#REF!),"")</f>
        <v>#REF!</v>
      </c>
      <c r="AC44" s="307"/>
      <c r="AD44" s="313" t="str">
        <f>IF(AND('Mapa final'!$N$37="Muy Baja",'Mapa final'!$R$37="Mayor"),CONCATENATE("R",'Mapa final'!$A$37),"")</f>
        <v/>
      </c>
      <c r="AE44" s="307"/>
      <c r="AF44" s="313" t="e">
        <f>IF(AND('Mapa final'!#REF!="Muy Baja",'Mapa final'!#REF!="Mayor"),CONCATENATE("R",'Mapa final'!#REF!),"")</f>
        <v>#REF!</v>
      </c>
      <c r="AG44" s="314"/>
      <c r="AH44" s="318" t="e">
        <f>IF(AND('Mapa final'!#REF!="Muy Baja",'Mapa final'!#REF!="Catastrófico"),CONCATENATE("R",'Mapa final'!#REF!),"")</f>
        <v>#REF!</v>
      </c>
      <c r="AI44" s="307"/>
      <c r="AJ44" s="319" t="str">
        <f>IF(AND('Mapa final'!$N$37="Muy Baja",'Mapa final'!$R$37="Catastrófico"),CONCATENATE("R",'Mapa final'!$A$37),"")</f>
        <v/>
      </c>
      <c r="AK44" s="307"/>
      <c r="AL44" s="319" t="e">
        <f>IF(AND('Mapa final'!#REF!="Muy Baja",'Mapa final'!#REF!="Catastrófico"),CONCATENATE("R",'Mapa final'!#REF!),"")</f>
        <v>#REF!</v>
      </c>
      <c r="AM44" s="314"/>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310"/>
      <c r="C45" s="293"/>
      <c r="D45" s="315"/>
      <c r="E45" s="301"/>
      <c r="F45" s="302"/>
      <c r="G45" s="302"/>
      <c r="H45" s="302"/>
      <c r="I45" s="303"/>
      <c r="J45" s="301"/>
      <c r="K45" s="323"/>
      <c r="L45" s="324"/>
      <c r="M45" s="323"/>
      <c r="N45" s="324"/>
      <c r="O45" s="303"/>
      <c r="P45" s="301"/>
      <c r="Q45" s="323"/>
      <c r="R45" s="324"/>
      <c r="S45" s="323"/>
      <c r="T45" s="324"/>
      <c r="U45" s="303"/>
      <c r="V45" s="301"/>
      <c r="W45" s="323"/>
      <c r="X45" s="324"/>
      <c r="Y45" s="323"/>
      <c r="Z45" s="324"/>
      <c r="AA45" s="303"/>
      <c r="AB45" s="301"/>
      <c r="AC45" s="323"/>
      <c r="AD45" s="324"/>
      <c r="AE45" s="323"/>
      <c r="AF45" s="324"/>
      <c r="AG45" s="303"/>
      <c r="AH45" s="301"/>
      <c r="AI45" s="323"/>
      <c r="AJ45" s="324"/>
      <c r="AK45" s="323"/>
      <c r="AL45" s="324"/>
      <c r="AM45" s="303"/>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39" t="s">
        <v>204</v>
      </c>
      <c r="K46" s="299"/>
      <c r="L46" s="299"/>
      <c r="M46" s="299"/>
      <c r="N46" s="299"/>
      <c r="O46" s="300"/>
      <c r="P46" s="339" t="s">
        <v>205</v>
      </c>
      <c r="Q46" s="299"/>
      <c r="R46" s="299"/>
      <c r="S46" s="299"/>
      <c r="T46" s="299"/>
      <c r="U46" s="300"/>
      <c r="V46" s="339" t="s">
        <v>206</v>
      </c>
      <c r="W46" s="299"/>
      <c r="X46" s="299"/>
      <c r="Y46" s="299"/>
      <c r="Z46" s="299"/>
      <c r="AA46" s="300"/>
      <c r="AB46" s="339" t="s">
        <v>207</v>
      </c>
      <c r="AC46" s="299"/>
      <c r="AD46" s="299"/>
      <c r="AE46" s="299"/>
      <c r="AF46" s="299"/>
      <c r="AG46" s="300"/>
      <c r="AH46" s="339" t="s">
        <v>208</v>
      </c>
      <c r="AI46" s="299"/>
      <c r="AJ46" s="299"/>
      <c r="AK46" s="299"/>
      <c r="AL46" s="299"/>
      <c r="AM46" s="300"/>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18"/>
      <c r="K47" s="206"/>
      <c r="L47" s="206"/>
      <c r="M47" s="206"/>
      <c r="N47" s="206"/>
      <c r="O47" s="207"/>
      <c r="P47" s="218"/>
      <c r="Q47" s="206"/>
      <c r="R47" s="206"/>
      <c r="S47" s="206"/>
      <c r="T47" s="206"/>
      <c r="U47" s="207"/>
      <c r="V47" s="218"/>
      <c r="W47" s="206"/>
      <c r="X47" s="206"/>
      <c r="Y47" s="206"/>
      <c r="Z47" s="206"/>
      <c r="AA47" s="207"/>
      <c r="AB47" s="218"/>
      <c r="AC47" s="206"/>
      <c r="AD47" s="206"/>
      <c r="AE47" s="206"/>
      <c r="AF47" s="206"/>
      <c r="AG47" s="207"/>
      <c r="AH47" s="218"/>
      <c r="AI47" s="206"/>
      <c r="AJ47" s="206"/>
      <c r="AK47" s="206"/>
      <c r="AL47" s="206"/>
      <c r="AM47" s="207"/>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18"/>
      <c r="K48" s="206"/>
      <c r="L48" s="206"/>
      <c r="M48" s="206"/>
      <c r="N48" s="206"/>
      <c r="O48" s="207"/>
      <c r="P48" s="218"/>
      <c r="Q48" s="206"/>
      <c r="R48" s="206"/>
      <c r="S48" s="206"/>
      <c r="T48" s="206"/>
      <c r="U48" s="207"/>
      <c r="V48" s="218"/>
      <c r="W48" s="206"/>
      <c r="X48" s="206"/>
      <c r="Y48" s="206"/>
      <c r="Z48" s="206"/>
      <c r="AA48" s="207"/>
      <c r="AB48" s="218"/>
      <c r="AC48" s="206"/>
      <c r="AD48" s="206"/>
      <c r="AE48" s="206"/>
      <c r="AF48" s="206"/>
      <c r="AG48" s="207"/>
      <c r="AH48" s="218"/>
      <c r="AI48" s="206"/>
      <c r="AJ48" s="206"/>
      <c r="AK48" s="206"/>
      <c r="AL48" s="206"/>
      <c r="AM48" s="207"/>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18"/>
      <c r="K49" s="206"/>
      <c r="L49" s="206"/>
      <c r="M49" s="206"/>
      <c r="N49" s="206"/>
      <c r="O49" s="207"/>
      <c r="P49" s="218"/>
      <c r="Q49" s="206"/>
      <c r="R49" s="206"/>
      <c r="S49" s="206"/>
      <c r="T49" s="206"/>
      <c r="U49" s="207"/>
      <c r="V49" s="218"/>
      <c r="W49" s="206"/>
      <c r="X49" s="206"/>
      <c r="Y49" s="206"/>
      <c r="Z49" s="206"/>
      <c r="AA49" s="207"/>
      <c r="AB49" s="218"/>
      <c r="AC49" s="206"/>
      <c r="AD49" s="206"/>
      <c r="AE49" s="206"/>
      <c r="AF49" s="206"/>
      <c r="AG49" s="207"/>
      <c r="AH49" s="218"/>
      <c r="AI49" s="206"/>
      <c r="AJ49" s="206"/>
      <c r="AK49" s="206"/>
      <c r="AL49" s="206"/>
      <c r="AM49" s="207"/>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18"/>
      <c r="K50" s="206"/>
      <c r="L50" s="206"/>
      <c r="M50" s="206"/>
      <c r="N50" s="206"/>
      <c r="O50" s="207"/>
      <c r="P50" s="218"/>
      <c r="Q50" s="206"/>
      <c r="R50" s="206"/>
      <c r="S50" s="206"/>
      <c r="T50" s="206"/>
      <c r="U50" s="207"/>
      <c r="V50" s="218"/>
      <c r="W50" s="206"/>
      <c r="X50" s="206"/>
      <c r="Y50" s="206"/>
      <c r="Z50" s="206"/>
      <c r="AA50" s="207"/>
      <c r="AB50" s="218"/>
      <c r="AC50" s="206"/>
      <c r="AD50" s="206"/>
      <c r="AE50" s="206"/>
      <c r="AF50" s="206"/>
      <c r="AG50" s="207"/>
      <c r="AH50" s="218"/>
      <c r="AI50" s="206"/>
      <c r="AJ50" s="206"/>
      <c r="AK50" s="206"/>
      <c r="AL50" s="206"/>
      <c r="AM50" s="207"/>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301"/>
      <c r="K51" s="302"/>
      <c r="L51" s="302"/>
      <c r="M51" s="302"/>
      <c r="N51" s="302"/>
      <c r="O51" s="303"/>
      <c r="P51" s="301"/>
      <c r="Q51" s="302"/>
      <c r="R51" s="302"/>
      <c r="S51" s="302"/>
      <c r="T51" s="302"/>
      <c r="U51" s="303"/>
      <c r="V51" s="301"/>
      <c r="W51" s="302"/>
      <c r="X51" s="302"/>
      <c r="Y51" s="302"/>
      <c r="Z51" s="302"/>
      <c r="AA51" s="303"/>
      <c r="AB51" s="301"/>
      <c r="AC51" s="302"/>
      <c r="AD51" s="302"/>
      <c r="AE51" s="302"/>
      <c r="AF51" s="302"/>
      <c r="AG51" s="303"/>
      <c r="AH51" s="301"/>
      <c r="AI51" s="302"/>
      <c r="AJ51" s="302"/>
      <c r="AK51" s="302"/>
      <c r="AL51" s="302"/>
      <c r="AM51" s="303"/>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
      <c r="AV53" s="1"/>
      <c r="AW53" s="1"/>
      <c r="AX53" s="1"/>
      <c r="AY53" s="1"/>
      <c r="AZ53" s="1"/>
      <c r="BA53" s="1"/>
      <c r="BB53" s="1"/>
      <c r="BC53" s="1"/>
      <c r="BD53" s="1"/>
      <c r="BE53" s="1"/>
      <c r="BF53" s="1"/>
      <c r="BG53" s="1"/>
      <c r="BH53" s="1"/>
      <c r="BI53" s="1"/>
    </row>
    <row r="54" spans="1:61" ht="15" customHeight="1">
      <c r="A54" s="1"/>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heetViews>
  <sheetFormatPr defaultColWidth="14.42578125" defaultRowHeight="15" customHeight="1"/>
  <cols>
    <col min="16" max="16" width="18.7109375" customWidth="1"/>
  </cols>
  <sheetData>
    <row r="1" spans="1:26" ht="33" customHeight="1">
      <c r="A1" s="344" t="s">
        <v>210</v>
      </c>
      <c r="B1" s="232"/>
      <c r="C1" s="232"/>
      <c r="D1" s="232"/>
      <c r="E1" s="232"/>
      <c r="F1" s="232"/>
      <c r="G1" s="232"/>
      <c r="H1" s="232"/>
      <c r="I1" s="232"/>
      <c r="J1" s="232"/>
      <c r="K1" s="232"/>
      <c r="L1" s="232"/>
      <c r="M1" s="232"/>
      <c r="N1" s="232"/>
      <c r="O1" s="255"/>
      <c r="P1" s="18"/>
      <c r="Q1" s="18"/>
      <c r="R1" s="18"/>
      <c r="S1" s="18"/>
      <c r="T1" s="18"/>
      <c r="U1" s="18"/>
      <c r="V1" s="18"/>
      <c r="W1" s="18"/>
      <c r="X1" s="18"/>
      <c r="Y1" s="18"/>
      <c r="Z1" s="18"/>
    </row>
    <row r="2" spans="1:26">
      <c r="A2" s="345" t="s">
        <v>211</v>
      </c>
      <c r="B2" s="206"/>
      <c r="C2" s="206"/>
      <c r="D2" s="206"/>
      <c r="E2" s="206"/>
      <c r="F2" s="206"/>
      <c r="G2" s="206"/>
      <c r="H2" s="206"/>
      <c r="I2" s="206"/>
      <c r="J2" s="206"/>
      <c r="K2" s="206"/>
      <c r="L2" s="206"/>
      <c r="M2" s="206"/>
      <c r="N2" s="206"/>
      <c r="O2" s="206"/>
      <c r="P2" s="18"/>
      <c r="Q2" s="18"/>
      <c r="R2" s="18"/>
      <c r="S2" s="18"/>
      <c r="T2" s="18"/>
      <c r="U2" s="18"/>
      <c r="V2" s="18"/>
      <c r="W2" s="18"/>
      <c r="X2" s="18"/>
      <c r="Y2" s="18"/>
      <c r="Z2" s="18"/>
    </row>
    <row r="3" spans="1:26">
      <c r="A3" s="140"/>
      <c r="B3" s="140"/>
      <c r="C3" s="140"/>
      <c r="D3" s="140"/>
      <c r="E3" s="140"/>
      <c r="F3" s="140"/>
      <c r="G3" s="140"/>
      <c r="H3" s="140"/>
      <c r="I3" s="140"/>
      <c r="J3" s="140"/>
      <c r="K3" s="140"/>
      <c r="L3" s="140"/>
      <c r="M3" s="140"/>
      <c r="N3" s="140"/>
      <c r="O3" s="140"/>
      <c r="P3" s="18"/>
      <c r="Q3" s="18"/>
      <c r="R3" s="18"/>
      <c r="S3" s="18"/>
      <c r="T3" s="18"/>
      <c r="U3" s="18"/>
      <c r="V3" s="18"/>
      <c r="W3" s="18"/>
      <c r="X3" s="18"/>
      <c r="Y3" s="18"/>
      <c r="Z3" s="18"/>
    </row>
    <row r="4" spans="1:26">
      <c r="A4" s="141" t="s">
        <v>212</v>
      </c>
      <c r="B4" s="346" t="s">
        <v>213</v>
      </c>
      <c r="C4" s="245"/>
      <c r="D4" s="346" t="s">
        <v>214</v>
      </c>
      <c r="E4" s="244"/>
      <c r="F4" s="244"/>
      <c r="G4" s="244"/>
      <c r="H4" s="244"/>
      <c r="I4" s="245"/>
      <c r="J4" s="346" t="s">
        <v>215</v>
      </c>
      <c r="K4" s="244"/>
      <c r="L4" s="244"/>
      <c r="M4" s="244"/>
      <c r="N4" s="244"/>
      <c r="O4" s="245"/>
      <c r="P4" s="18"/>
      <c r="R4" s="18"/>
      <c r="S4" s="18"/>
      <c r="T4" s="18"/>
      <c r="U4" s="18"/>
      <c r="V4" s="18"/>
      <c r="W4" s="18"/>
      <c r="X4" s="18"/>
      <c r="Y4" s="18"/>
      <c r="Z4" s="18"/>
    </row>
    <row r="5" spans="1:26" ht="28.5" customHeight="1">
      <c r="A5" s="142">
        <v>5</v>
      </c>
      <c r="B5" s="348" t="s">
        <v>216</v>
      </c>
      <c r="C5" s="245"/>
      <c r="D5" s="347" t="s">
        <v>217</v>
      </c>
      <c r="E5" s="244"/>
      <c r="F5" s="244"/>
      <c r="G5" s="244"/>
      <c r="H5" s="244"/>
      <c r="I5" s="245"/>
      <c r="J5" s="348" t="s">
        <v>218</v>
      </c>
      <c r="K5" s="244"/>
      <c r="L5" s="244"/>
      <c r="M5" s="244"/>
      <c r="N5" s="244"/>
      <c r="O5" s="245"/>
      <c r="P5" s="143" t="s">
        <v>219</v>
      </c>
      <c r="R5" s="18"/>
      <c r="S5" s="18"/>
      <c r="T5" s="18"/>
      <c r="U5" s="18"/>
      <c r="V5" s="18"/>
      <c r="W5" s="18"/>
      <c r="X5" s="18"/>
      <c r="Y5" s="18"/>
      <c r="Z5" s="18"/>
    </row>
    <row r="6" spans="1:26" ht="28.5" customHeight="1">
      <c r="A6" s="142">
        <v>4</v>
      </c>
      <c r="B6" s="348" t="s">
        <v>220</v>
      </c>
      <c r="C6" s="245"/>
      <c r="D6" s="347" t="s">
        <v>221</v>
      </c>
      <c r="E6" s="244"/>
      <c r="F6" s="244"/>
      <c r="G6" s="244"/>
      <c r="H6" s="244"/>
      <c r="I6" s="245"/>
      <c r="J6" s="348" t="s">
        <v>222</v>
      </c>
      <c r="K6" s="244"/>
      <c r="L6" s="244"/>
      <c r="M6" s="244"/>
      <c r="N6" s="244"/>
      <c r="O6" s="245"/>
      <c r="P6" s="144" t="s">
        <v>223</v>
      </c>
      <c r="R6" s="18"/>
      <c r="S6" s="18"/>
      <c r="T6" s="18"/>
      <c r="U6" s="18"/>
      <c r="V6" s="18"/>
      <c r="W6" s="18"/>
      <c r="X6" s="18"/>
      <c r="Y6" s="18"/>
      <c r="Z6" s="18"/>
    </row>
    <row r="7" spans="1:26" ht="28.5" customHeight="1">
      <c r="A7" s="142">
        <v>3</v>
      </c>
      <c r="B7" s="348" t="s">
        <v>224</v>
      </c>
      <c r="C7" s="245"/>
      <c r="D7" s="347" t="s">
        <v>225</v>
      </c>
      <c r="E7" s="244"/>
      <c r="F7" s="244"/>
      <c r="G7" s="244"/>
      <c r="H7" s="244"/>
      <c r="I7" s="245"/>
      <c r="J7" s="348" t="s">
        <v>226</v>
      </c>
      <c r="K7" s="244"/>
      <c r="L7" s="244"/>
      <c r="M7" s="244"/>
      <c r="N7" s="244"/>
      <c r="O7" s="245"/>
      <c r="P7" s="145" t="s">
        <v>227</v>
      </c>
      <c r="R7" s="18"/>
      <c r="S7" s="18"/>
      <c r="T7" s="18"/>
      <c r="U7" s="18"/>
      <c r="V7" s="18"/>
      <c r="W7" s="18"/>
      <c r="X7" s="18"/>
      <c r="Y7" s="18"/>
      <c r="Z7" s="18"/>
    </row>
    <row r="8" spans="1:26" ht="28.5" customHeight="1">
      <c r="A8" s="142">
        <v>2</v>
      </c>
      <c r="B8" s="348" t="s">
        <v>228</v>
      </c>
      <c r="C8" s="245"/>
      <c r="D8" s="347" t="s">
        <v>229</v>
      </c>
      <c r="E8" s="244"/>
      <c r="F8" s="244"/>
      <c r="G8" s="244"/>
      <c r="H8" s="244"/>
      <c r="I8" s="245"/>
      <c r="J8" s="348" t="s">
        <v>230</v>
      </c>
      <c r="K8" s="244"/>
      <c r="L8" s="244"/>
      <c r="M8" s="244"/>
      <c r="N8" s="244"/>
      <c r="O8" s="245"/>
      <c r="P8" s="146" t="s">
        <v>231</v>
      </c>
      <c r="R8" s="18"/>
      <c r="S8" s="18"/>
      <c r="T8" s="18"/>
      <c r="U8" s="18"/>
      <c r="V8" s="18"/>
      <c r="W8" s="18"/>
      <c r="X8" s="18"/>
      <c r="Y8" s="18"/>
      <c r="Z8" s="18"/>
    </row>
    <row r="9" spans="1:26" ht="28.5" customHeight="1">
      <c r="A9" s="142">
        <v>1</v>
      </c>
      <c r="B9" s="348" t="s">
        <v>232</v>
      </c>
      <c r="C9" s="245"/>
      <c r="D9" s="347" t="s">
        <v>233</v>
      </c>
      <c r="E9" s="244"/>
      <c r="F9" s="244"/>
      <c r="G9" s="244"/>
      <c r="H9" s="244"/>
      <c r="I9" s="245"/>
      <c r="J9" s="348" t="s">
        <v>234</v>
      </c>
      <c r="K9" s="244"/>
      <c r="L9" s="244"/>
      <c r="M9" s="244"/>
      <c r="N9" s="244"/>
      <c r="O9" s="245"/>
      <c r="P9" s="147" t="s">
        <v>235</v>
      </c>
      <c r="Q9" s="18"/>
      <c r="R9" s="18"/>
      <c r="S9" s="18"/>
      <c r="T9" s="18"/>
      <c r="U9" s="18"/>
      <c r="V9" s="18"/>
      <c r="W9" s="18"/>
      <c r="X9" s="18"/>
      <c r="Y9" s="18"/>
      <c r="Z9" s="18"/>
    </row>
    <row r="10" spans="1:26">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c r="A11" s="345" t="s">
        <v>236</v>
      </c>
      <c r="B11" s="206"/>
      <c r="C11" s="206"/>
      <c r="D11" s="206"/>
      <c r="E11" s="206"/>
      <c r="F11" s="206"/>
      <c r="G11" s="206"/>
      <c r="H11" s="206"/>
      <c r="I11" s="206"/>
      <c r="J11" s="206"/>
      <c r="K11" s="206"/>
      <c r="L11" s="206"/>
      <c r="M11" s="206"/>
      <c r="N11" s="206"/>
      <c r="O11" s="206"/>
      <c r="P11" s="18"/>
      <c r="Q11" s="18"/>
      <c r="R11" s="18"/>
      <c r="S11" s="18"/>
      <c r="T11" s="18"/>
      <c r="U11" s="18"/>
      <c r="V11" s="18"/>
      <c r="W11" s="18"/>
      <c r="X11" s="18"/>
      <c r="Y11" s="18"/>
      <c r="Z11" s="18"/>
    </row>
    <row r="12" spans="1:26">
      <c r="A12" s="140"/>
      <c r="B12" s="140"/>
      <c r="C12" s="140"/>
      <c r="D12" s="140"/>
      <c r="E12" s="140"/>
      <c r="F12" s="140"/>
      <c r="G12" s="140"/>
      <c r="H12" s="140"/>
      <c r="I12" s="140"/>
      <c r="J12" s="140"/>
      <c r="K12" s="140"/>
      <c r="L12" s="140"/>
      <c r="M12" s="140"/>
      <c r="N12" s="140"/>
      <c r="O12" s="140"/>
      <c r="P12" s="18"/>
      <c r="Q12" s="18"/>
      <c r="R12" s="18"/>
      <c r="S12" s="18"/>
      <c r="T12" s="18"/>
      <c r="U12" s="18"/>
      <c r="V12" s="18"/>
      <c r="W12" s="18"/>
      <c r="X12" s="18"/>
      <c r="Y12" s="18"/>
      <c r="Z12" s="18"/>
    </row>
    <row r="13" spans="1:26">
      <c r="A13" s="148" t="s">
        <v>212</v>
      </c>
      <c r="B13" s="346" t="s">
        <v>237</v>
      </c>
      <c r="C13" s="245"/>
      <c r="D13" s="346" t="s">
        <v>238</v>
      </c>
      <c r="E13" s="244"/>
      <c r="F13" s="244"/>
      <c r="G13" s="244"/>
      <c r="H13" s="244"/>
      <c r="I13" s="245"/>
      <c r="J13" s="346" t="s">
        <v>239</v>
      </c>
      <c r="K13" s="244"/>
      <c r="L13" s="244"/>
      <c r="M13" s="244"/>
      <c r="N13" s="244"/>
      <c r="O13" s="245"/>
      <c r="P13" s="18"/>
      <c r="Q13" s="18"/>
      <c r="R13" s="18"/>
      <c r="S13" s="18"/>
      <c r="T13" s="18"/>
      <c r="U13" s="18"/>
      <c r="V13" s="18"/>
      <c r="W13" s="18"/>
      <c r="X13" s="18"/>
      <c r="Y13" s="18"/>
      <c r="Z13" s="18"/>
    </row>
    <row r="14" spans="1:26" ht="15.75">
      <c r="A14" s="149">
        <v>5</v>
      </c>
      <c r="B14" s="349" t="s">
        <v>240</v>
      </c>
      <c r="C14" s="245"/>
      <c r="D14" s="350" t="s">
        <v>241</v>
      </c>
      <c r="E14" s="244"/>
      <c r="F14" s="244"/>
      <c r="G14" s="244"/>
      <c r="H14" s="244"/>
      <c r="I14" s="245"/>
      <c r="J14" s="349" t="s">
        <v>242</v>
      </c>
      <c r="K14" s="244"/>
      <c r="L14" s="244"/>
      <c r="M14" s="244"/>
      <c r="N14" s="244"/>
      <c r="O14" s="245"/>
      <c r="P14" s="18"/>
      <c r="Q14" s="18"/>
      <c r="R14" s="18"/>
      <c r="S14" s="18"/>
      <c r="T14" s="18"/>
      <c r="U14" s="18"/>
      <c r="V14" s="18"/>
      <c r="W14" s="18"/>
      <c r="X14" s="18"/>
      <c r="Y14" s="18"/>
      <c r="Z14" s="18"/>
    </row>
    <row r="15" spans="1:26" ht="15.75">
      <c r="A15" s="149">
        <v>4</v>
      </c>
      <c r="B15" s="349" t="s">
        <v>243</v>
      </c>
      <c r="C15" s="245"/>
      <c r="D15" s="350" t="s">
        <v>244</v>
      </c>
      <c r="E15" s="244"/>
      <c r="F15" s="244"/>
      <c r="G15" s="244"/>
      <c r="H15" s="244"/>
      <c r="I15" s="245"/>
      <c r="J15" s="349" t="s">
        <v>242</v>
      </c>
      <c r="K15" s="244"/>
      <c r="L15" s="244"/>
      <c r="M15" s="244"/>
      <c r="N15" s="244"/>
      <c r="O15" s="245"/>
      <c r="P15" s="18"/>
      <c r="Q15" s="18"/>
      <c r="R15" s="18"/>
      <c r="S15" s="18"/>
      <c r="T15" s="18"/>
      <c r="U15" s="18"/>
      <c r="V15" s="18"/>
      <c r="W15" s="18"/>
      <c r="X15" s="18"/>
      <c r="Y15" s="18"/>
      <c r="Z15" s="18"/>
    </row>
    <row r="16" spans="1:26" ht="15.75">
      <c r="A16" s="149">
        <v>3</v>
      </c>
      <c r="B16" s="349" t="s">
        <v>245</v>
      </c>
      <c r="C16" s="245"/>
      <c r="D16" s="350" t="s">
        <v>246</v>
      </c>
      <c r="E16" s="244"/>
      <c r="F16" s="244"/>
      <c r="G16" s="244"/>
      <c r="H16" s="244"/>
      <c r="I16" s="245"/>
      <c r="J16" s="349" t="s">
        <v>242</v>
      </c>
      <c r="K16" s="244"/>
      <c r="L16" s="244"/>
      <c r="M16" s="244"/>
      <c r="N16" s="244"/>
      <c r="O16" s="245"/>
      <c r="P16" s="18"/>
      <c r="Q16" s="18"/>
      <c r="R16" s="18"/>
      <c r="S16" s="18"/>
      <c r="T16" s="18"/>
      <c r="U16" s="18"/>
      <c r="V16" s="18"/>
      <c r="W16" s="18"/>
      <c r="X16" s="18"/>
      <c r="Y16" s="18"/>
      <c r="Z16" s="18"/>
    </row>
    <row r="17" spans="1:26">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c r="A18" s="345" t="s">
        <v>247</v>
      </c>
      <c r="B18" s="206"/>
      <c r="C18" s="206"/>
      <c r="D18" s="206"/>
      <c r="E18" s="206"/>
      <c r="F18" s="206"/>
      <c r="G18" s="206"/>
      <c r="H18" s="206"/>
      <c r="I18" s="206"/>
      <c r="J18" s="206"/>
      <c r="K18" s="206"/>
      <c r="L18" s="206"/>
      <c r="M18" s="206"/>
      <c r="N18" s="206"/>
      <c r="O18" s="206"/>
      <c r="P18" s="206"/>
      <c r="Q18" s="18"/>
      <c r="R18" s="18"/>
      <c r="S18" s="18"/>
      <c r="T18" s="18"/>
      <c r="U18" s="18"/>
      <c r="V18" s="18"/>
      <c r="W18" s="18"/>
      <c r="X18" s="18"/>
      <c r="Y18" s="18"/>
      <c r="Z18" s="18"/>
    </row>
    <row r="19" spans="1:26">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c r="A46" s="18"/>
      <c r="B46" s="18"/>
      <c r="C46" s="18"/>
      <c r="D46" s="18"/>
      <c r="E46" s="18"/>
      <c r="F46" s="18"/>
      <c r="G46" s="18"/>
      <c r="H46" s="18"/>
      <c r="I46" s="18"/>
      <c r="J46" s="18"/>
      <c r="K46" s="18"/>
      <c r="L46" s="18"/>
      <c r="M46" s="18"/>
      <c r="N46" s="359" t="s">
        <v>248</v>
      </c>
      <c r="O46" s="306"/>
      <c r="P46" s="306"/>
      <c r="Q46" s="306"/>
      <c r="R46" s="306"/>
      <c r="S46" s="307"/>
      <c r="T46" s="18"/>
      <c r="U46" s="18"/>
      <c r="V46" s="18"/>
      <c r="W46" s="18"/>
      <c r="X46" s="18"/>
      <c r="Y46" s="18"/>
      <c r="Z46" s="18"/>
    </row>
    <row r="47" spans="1:26" ht="34.5" customHeight="1">
      <c r="A47" s="18"/>
      <c r="B47" s="18"/>
      <c r="C47" s="18"/>
      <c r="D47" s="18"/>
      <c r="E47" s="18"/>
      <c r="F47" s="18"/>
      <c r="G47" s="18"/>
      <c r="H47" s="18"/>
      <c r="I47" s="18"/>
      <c r="J47" s="18"/>
      <c r="K47" s="18"/>
      <c r="L47" s="18"/>
      <c r="M47" s="18"/>
      <c r="N47" s="308"/>
      <c r="O47" s="206"/>
      <c r="P47" s="206"/>
      <c r="Q47" s="206"/>
      <c r="R47" s="206"/>
      <c r="S47" s="309"/>
      <c r="T47" s="18"/>
      <c r="U47" s="18"/>
      <c r="V47" s="18"/>
      <c r="W47" s="18"/>
      <c r="X47" s="18"/>
      <c r="Y47" s="18"/>
      <c r="Z47" s="18"/>
    </row>
    <row r="48" spans="1:26">
      <c r="A48" s="18"/>
      <c r="B48" s="18"/>
      <c r="C48" s="18"/>
      <c r="D48" s="18"/>
      <c r="E48" s="18"/>
      <c r="F48" s="18"/>
      <c r="G48" s="18"/>
      <c r="H48" s="18"/>
      <c r="I48" s="18"/>
      <c r="J48" s="18"/>
      <c r="K48" s="18"/>
      <c r="L48" s="18"/>
      <c r="M48" s="18"/>
      <c r="N48" s="310"/>
      <c r="O48" s="293"/>
      <c r="P48" s="293"/>
      <c r="Q48" s="293"/>
      <c r="R48" s="293"/>
      <c r="S48" s="311"/>
      <c r="T48" s="18"/>
      <c r="U48" s="18"/>
      <c r="V48" s="18"/>
      <c r="W48" s="18"/>
      <c r="X48" s="18"/>
      <c r="Y48" s="18"/>
      <c r="Z48" s="18"/>
    </row>
    <row r="49" spans="1:26">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8"/>
      <c r="Y50" s="18"/>
      <c r="Z50" s="18"/>
    </row>
    <row r="51" spans="1:26">
      <c r="A51" s="360" t="s">
        <v>249</v>
      </c>
      <c r="B51" s="361" t="s">
        <v>250</v>
      </c>
      <c r="C51" s="239"/>
      <c r="D51" s="239"/>
      <c r="E51" s="239"/>
      <c r="F51" s="239"/>
      <c r="G51" s="239"/>
      <c r="H51" s="239"/>
      <c r="I51" s="239"/>
      <c r="J51" s="239"/>
      <c r="K51" s="240"/>
      <c r="L51" s="351" t="s">
        <v>251</v>
      </c>
      <c r="M51" s="245"/>
      <c r="N51" s="351" t="s">
        <v>252</v>
      </c>
      <c r="O51" s="245"/>
      <c r="P51" s="351" t="s">
        <v>253</v>
      </c>
      <c r="Q51" s="245"/>
      <c r="R51" s="351" t="s">
        <v>254</v>
      </c>
      <c r="S51" s="245"/>
      <c r="T51" s="351" t="s">
        <v>255</v>
      </c>
      <c r="U51" s="245"/>
      <c r="V51" s="351" t="s">
        <v>256</v>
      </c>
      <c r="W51" s="245"/>
      <c r="X51" s="18"/>
      <c r="Y51" s="18"/>
      <c r="Z51" s="18"/>
    </row>
    <row r="52" spans="1:26" ht="18.75">
      <c r="A52" s="272"/>
      <c r="B52" s="362"/>
      <c r="C52" s="206"/>
      <c r="D52" s="206"/>
      <c r="E52" s="206"/>
      <c r="F52" s="206"/>
      <c r="G52" s="206"/>
      <c r="H52" s="206"/>
      <c r="I52" s="206"/>
      <c r="J52" s="206"/>
      <c r="K52" s="363"/>
      <c r="L52" s="352" t="s">
        <v>257</v>
      </c>
      <c r="M52" s="245"/>
      <c r="N52" s="352" t="s">
        <v>257</v>
      </c>
      <c r="O52" s="245"/>
      <c r="P52" s="352" t="s">
        <v>257</v>
      </c>
      <c r="Q52" s="245"/>
      <c r="R52" s="352" t="s">
        <v>257</v>
      </c>
      <c r="S52" s="245"/>
      <c r="T52" s="352" t="s">
        <v>257</v>
      </c>
      <c r="U52" s="245"/>
      <c r="V52" s="352" t="s">
        <v>257</v>
      </c>
      <c r="W52" s="245"/>
      <c r="X52" s="18"/>
      <c r="Y52" s="18"/>
      <c r="Z52" s="18"/>
    </row>
    <row r="53" spans="1:26" ht="18.75">
      <c r="A53" s="265"/>
      <c r="B53" s="241"/>
      <c r="C53" s="209"/>
      <c r="D53" s="209"/>
      <c r="E53" s="209"/>
      <c r="F53" s="209"/>
      <c r="G53" s="209"/>
      <c r="H53" s="209"/>
      <c r="I53" s="209"/>
      <c r="J53" s="209"/>
      <c r="K53" s="242"/>
      <c r="L53" s="150" t="s">
        <v>258</v>
      </c>
      <c r="M53" s="150" t="s">
        <v>259</v>
      </c>
      <c r="N53" s="150" t="s">
        <v>258</v>
      </c>
      <c r="O53" s="150" t="s">
        <v>259</v>
      </c>
      <c r="P53" s="150" t="s">
        <v>258</v>
      </c>
      <c r="Q53" s="150" t="s">
        <v>259</v>
      </c>
      <c r="R53" s="150" t="s">
        <v>258</v>
      </c>
      <c r="S53" s="150" t="s">
        <v>259</v>
      </c>
      <c r="T53" s="150" t="s">
        <v>258</v>
      </c>
      <c r="U53" s="150" t="s">
        <v>259</v>
      </c>
      <c r="V53" s="150" t="s">
        <v>258</v>
      </c>
      <c r="W53" s="150" t="s">
        <v>259</v>
      </c>
      <c r="X53" s="18"/>
      <c r="Y53" s="18"/>
      <c r="Z53" s="18"/>
    </row>
    <row r="54" spans="1:26" ht="18.75">
      <c r="A54" s="150">
        <v>1</v>
      </c>
      <c r="B54" s="364" t="s">
        <v>260</v>
      </c>
      <c r="C54" s="244"/>
      <c r="D54" s="244"/>
      <c r="E54" s="244"/>
      <c r="F54" s="244"/>
      <c r="G54" s="244"/>
      <c r="H54" s="244"/>
      <c r="I54" s="244"/>
      <c r="J54" s="244"/>
      <c r="K54" s="245"/>
      <c r="L54" s="140"/>
      <c r="M54" s="140"/>
      <c r="N54" s="140"/>
      <c r="O54" s="140"/>
      <c r="P54" s="140">
        <v>1</v>
      </c>
      <c r="Q54" s="140"/>
      <c r="R54" s="140"/>
      <c r="S54" s="140"/>
      <c r="T54" s="140"/>
      <c r="U54" s="140"/>
      <c r="V54" s="140"/>
      <c r="W54" s="140"/>
      <c r="X54" s="139"/>
      <c r="Y54" s="139"/>
      <c r="Z54" s="139"/>
    </row>
    <row r="55" spans="1:26" ht="18.75">
      <c r="A55" s="150">
        <v>2</v>
      </c>
      <c r="B55" s="364" t="s">
        <v>261</v>
      </c>
      <c r="C55" s="244"/>
      <c r="D55" s="244"/>
      <c r="E55" s="244"/>
      <c r="F55" s="244"/>
      <c r="G55" s="244"/>
      <c r="H55" s="244"/>
      <c r="I55" s="244"/>
      <c r="J55" s="244"/>
      <c r="K55" s="245"/>
      <c r="L55" s="140"/>
      <c r="M55" s="140"/>
      <c r="N55" s="140"/>
      <c r="O55" s="140"/>
      <c r="P55" s="140">
        <v>1</v>
      </c>
      <c r="Q55" s="140"/>
      <c r="R55" s="140"/>
      <c r="S55" s="140"/>
      <c r="T55" s="140"/>
      <c r="U55" s="140"/>
      <c r="V55" s="140"/>
      <c r="W55" s="140"/>
      <c r="X55" s="139"/>
      <c r="Y55" s="139"/>
      <c r="Z55" s="139"/>
    </row>
    <row r="56" spans="1:26" ht="18.75">
      <c r="A56" s="150">
        <v>3</v>
      </c>
      <c r="B56" s="364" t="s">
        <v>262</v>
      </c>
      <c r="C56" s="244"/>
      <c r="D56" s="244"/>
      <c r="E56" s="244"/>
      <c r="F56" s="244"/>
      <c r="G56" s="244"/>
      <c r="H56" s="244"/>
      <c r="I56" s="244"/>
      <c r="J56" s="244"/>
      <c r="K56" s="245"/>
      <c r="L56" s="140"/>
      <c r="M56" s="140"/>
      <c r="N56" s="140"/>
      <c r="O56" s="140"/>
      <c r="P56" s="140">
        <v>1</v>
      </c>
      <c r="Q56" s="140"/>
      <c r="R56" s="140"/>
      <c r="S56" s="140"/>
      <c r="T56" s="140"/>
      <c r="U56" s="140"/>
      <c r="V56" s="140"/>
      <c r="W56" s="140"/>
      <c r="X56" s="139"/>
      <c r="Y56" s="139"/>
      <c r="Z56" s="139"/>
    </row>
    <row r="57" spans="1:26" ht="18.75">
      <c r="A57" s="150">
        <v>4</v>
      </c>
      <c r="B57" s="364" t="s">
        <v>263</v>
      </c>
      <c r="C57" s="244"/>
      <c r="D57" s="244"/>
      <c r="E57" s="244"/>
      <c r="F57" s="244"/>
      <c r="G57" s="244"/>
      <c r="H57" s="244"/>
      <c r="I57" s="244"/>
      <c r="J57" s="244"/>
      <c r="K57" s="245"/>
      <c r="L57" s="140"/>
      <c r="M57" s="140"/>
      <c r="N57" s="140"/>
      <c r="O57" s="140"/>
      <c r="P57" s="140">
        <v>1</v>
      </c>
      <c r="Q57" s="140"/>
      <c r="R57" s="140"/>
      <c r="S57" s="140"/>
      <c r="T57" s="140"/>
      <c r="U57" s="140"/>
      <c r="V57" s="140"/>
      <c r="W57" s="140"/>
      <c r="X57" s="139"/>
      <c r="Y57" s="139"/>
      <c r="Z57" s="139"/>
    </row>
    <row r="58" spans="1:26" ht="18.75">
      <c r="A58" s="150">
        <v>5</v>
      </c>
      <c r="B58" s="364" t="s">
        <v>264</v>
      </c>
      <c r="C58" s="244"/>
      <c r="D58" s="244"/>
      <c r="E58" s="244"/>
      <c r="F58" s="244"/>
      <c r="G58" s="244"/>
      <c r="H58" s="244"/>
      <c r="I58" s="244"/>
      <c r="J58" s="244"/>
      <c r="K58" s="245"/>
      <c r="L58" s="140"/>
      <c r="M58" s="140"/>
      <c r="N58" s="140"/>
      <c r="O58" s="140"/>
      <c r="P58" s="140">
        <v>1</v>
      </c>
      <c r="Q58" s="140"/>
      <c r="R58" s="140"/>
      <c r="S58" s="140"/>
      <c r="T58" s="140"/>
      <c r="U58" s="140"/>
      <c r="V58" s="140"/>
      <c r="W58" s="140"/>
      <c r="X58" s="139"/>
      <c r="Y58" s="139"/>
      <c r="Z58" s="139"/>
    </row>
    <row r="59" spans="1:26" ht="18.75">
      <c r="A59" s="150">
        <v>6</v>
      </c>
      <c r="B59" s="364" t="s">
        <v>265</v>
      </c>
      <c r="C59" s="244"/>
      <c r="D59" s="244"/>
      <c r="E59" s="244"/>
      <c r="F59" s="244"/>
      <c r="G59" s="244"/>
      <c r="H59" s="244"/>
      <c r="I59" s="244"/>
      <c r="J59" s="244"/>
      <c r="K59" s="245"/>
      <c r="L59" s="140"/>
      <c r="M59" s="140"/>
      <c r="N59" s="140"/>
      <c r="O59" s="140"/>
      <c r="P59" s="140"/>
      <c r="Q59" s="140">
        <v>1</v>
      </c>
      <c r="R59" s="140"/>
      <c r="S59" s="140"/>
      <c r="T59" s="140"/>
      <c r="U59" s="140"/>
      <c r="V59" s="140"/>
      <c r="W59" s="140"/>
      <c r="X59" s="139"/>
      <c r="Y59" s="139"/>
      <c r="Z59" s="139"/>
    </row>
    <row r="60" spans="1:26" ht="18.75">
      <c r="A60" s="150">
        <v>7</v>
      </c>
      <c r="B60" s="364" t="s">
        <v>266</v>
      </c>
      <c r="C60" s="244"/>
      <c r="D60" s="244"/>
      <c r="E60" s="244"/>
      <c r="F60" s="244"/>
      <c r="G60" s="244"/>
      <c r="H60" s="244"/>
      <c r="I60" s="244"/>
      <c r="J60" s="244"/>
      <c r="K60" s="245"/>
      <c r="L60" s="140"/>
      <c r="M60" s="140"/>
      <c r="N60" s="140"/>
      <c r="O60" s="140"/>
      <c r="P60" s="140"/>
      <c r="Q60" s="140">
        <v>1</v>
      </c>
      <c r="R60" s="140"/>
      <c r="S60" s="140"/>
      <c r="T60" s="140"/>
      <c r="U60" s="140"/>
      <c r="V60" s="140"/>
      <c r="W60" s="140"/>
      <c r="X60" s="139"/>
      <c r="Y60" s="139"/>
      <c r="Z60" s="139"/>
    </row>
    <row r="61" spans="1:26" ht="18.75">
      <c r="A61" s="150">
        <v>8</v>
      </c>
      <c r="B61" s="364" t="s">
        <v>267</v>
      </c>
      <c r="C61" s="244"/>
      <c r="D61" s="244"/>
      <c r="E61" s="244"/>
      <c r="F61" s="244"/>
      <c r="G61" s="244"/>
      <c r="H61" s="244"/>
      <c r="I61" s="244"/>
      <c r="J61" s="244"/>
      <c r="K61" s="245"/>
      <c r="L61" s="140"/>
      <c r="M61" s="140"/>
      <c r="N61" s="140"/>
      <c r="O61" s="140"/>
      <c r="P61" s="140">
        <v>1</v>
      </c>
      <c r="Q61" s="140"/>
      <c r="R61" s="140"/>
      <c r="S61" s="140"/>
      <c r="T61" s="140"/>
      <c r="U61" s="140"/>
      <c r="V61" s="140"/>
      <c r="W61" s="140"/>
      <c r="X61" s="139"/>
      <c r="Y61" s="139"/>
      <c r="Z61" s="139"/>
    </row>
    <row r="62" spans="1:26" ht="18.75">
      <c r="A62" s="150">
        <v>9</v>
      </c>
      <c r="B62" s="364" t="s">
        <v>268</v>
      </c>
      <c r="C62" s="244"/>
      <c r="D62" s="244"/>
      <c r="E62" s="244"/>
      <c r="F62" s="244"/>
      <c r="G62" s="244"/>
      <c r="H62" s="244"/>
      <c r="I62" s="244"/>
      <c r="J62" s="244"/>
      <c r="K62" s="245"/>
      <c r="L62" s="140"/>
      <c r="M62" s="140"/>
      <c r="N62" s="140"/>
      <c r="O62" s="140"/>
      <c r="P62" s="140">
        <v>1</v>
      </c>
      <c r="Q62" s="140"/>
      <c r="R62" s="140"/>
      <c r="S62" s="140"/>
      <c r="T62" s="140"/>
      <c r="U62" s="140"/>
      <c r="V62" s="140"/>
      <c r="W62" s="140"/>
      <c r="X62" s="139"/>
      <c r="Y62" s="139"/>
      <c r="Z62" s="139"/>
    </row>
    <row r="63" spans="1:26" ht="18.75">
      <c r="A63" s="150">
        <v>10</v>
      </c>
      <c r="B63" s="364" t="s">
        <v>269</v>
      </c>
      <c r="C63" s="244"/>
      <c r="D63" s="244"/>
      <c r="E63" s="244"/>
      <c r="F63" s="244"/>
      <c r="G63" s="244"/>
      <c r="H63" s="244"/>
      <c r="I63" s="244"/>
      <c r="J63" s="244"/>
      <c r="K63" s="245"/>
      <c r="L63" s="140"/>
      <c r="M63" s="140"/>
      <c r="N63" s="140"/>
      <c r="O63" s="140"/>
      <c r="P63" s="140">
        <v>1</v>
      </c>
      <c r="Q63" s="140"/>
      <c r="R63" s="140"/>
      <c r="S63" s="140"/>
      <c r="T63" s="140"/>
      <c r="U63" s="140"/>
      <c r="V63" s="140"/>
      <c r="W63" s="140"/>
      <c r="X63" s="139"/>
      <c r="Y63" s="139"/>
      <c r="Z63" s="139"/>
    </row>
    <row r="64" spans="1:26" ht="18.75">
      <c r="A64" s="150">
        <v>11</v>
      </c>
      <c r="B64" s="364" t="s">
        <v>270</v>
      </c>
      <c r="C64" s="244"/>
      <c r="D64" s="244"/>
      <c r="E64" s="244"/>
      <c r="F64" s="244"/>
      <c r="G64" s="244"/>
      <c r="H64" s="244"/>
      <c r="I64" s="244"/>
      <c r="J64" s="244"/>
      <c r="K64" s="245"/>
      <c r="L64" s="140"/>
      <c r="M64" s="140"/>
      <c r="N64" s="140"/>
      <c r="O64" s="140"/>
      <c r="P64" s="140">
        <v>1</v>
      </c>
      <c r="Q64" s="140"/>
      <c r="R64" s="140"/>
      <c r="S64" s="140"/>
      <c r="T64" s="140"/>
      <c r="U64" s="140"/>
      <c r="V64" s="140"/>
      <c r="W64" s="140"/>
      <c r="X64" s="139"/>
      <c r="Y64" s="139"/>
      <c r="Z64" s="139"/>
    </row>
    <row r="65" spans="1:26" ht="18.75">
      <c r="A65" s="150">
        <v>12</v>
      </c>
      <c r="B65" s="364" t="s">
        <v>271</v>
      </c>
      <c r="C65" s="244"/>
      <c r="D65" s="244"/>
      <c r="E65" s="244"/>
      <c r="F65" s="244"/>
      <c r="G65" s="244"/>
      <c r="H65" s="244"/>
      <c r="I65" s="244"/>
      <c r="J65" s="244"/>
      <c r="K65" s="245"/>
      <c r="L65" s="140"/>
      <c r="M65" s="140"/>
      <c r="N65" s="140"/>
      <c r="O65" s="140"/>
      <c r="P65" s="140">
        <v>1</v>
      </c>
      <c r="Q65" s="140"/>
      <c r="R65" s="140"/>
      <c r="S65" s="140"/>
      <c r="T65" s="140"/>
      <c r="U65" s="140"/>
      <c r="V65" s="140"/>
      <c r="W65" s="140"/>
      <c r="X65" s="139"/>
      <c r="Y65" s="139"/>
      <c r="Z65" s="139"/>
    </row>
    <row r="66" spans="1:26" ht="18.75">
      <c r="A66" s="150">
        <v>13</v>
      </c>
      <c r="B66" s="364" t="s">
        <v>272</v>
      </c>
      <c r="C66" s="244"/>
      <c r="D66" s="244"/>
      <c r="E66" s="244"/>
      <c r="F66" s="244"/>
      <c r="G66" s="244"/>
      <c r="H66" s="244"/>
      <c r="I66" s="244"/>
      <c r="J66" s="244"/>
      <c r="K66" s="245"/>
      <c r="L66" s="140"/>
      <c r="M66" s="140"/>
      <c r="N66" s="140"/>
      <c r="O66" s="140"/>
      <c r="P66" s="140">
        <v>1</v>
      </c>
      <c r="Q66" s="140"/>
      <c r="R66" s="140"/>
      <c r="S66" s="140"/>
      <c r="T66" s="140"/>
      <c r="U66" s="140"/>
      <c r="V66" s="140"/>
      <c r="W66" s="140"/>
      <c r="X66" s="139"/>
      <c r="Y66" s="139"/>
      <c r="Z66" s="139"/>
    </row>
    <row r="67" spans="1:26" ht="18.75">
      <c r="A67" s="150">
        <v>14</v>
      </c>
      <c r="B67" s="365" t="s">
        <v>273</v>
      </c>
      <c r="C67" s="244"/>
      <c r="D67" s="244"/>
      <c r="E67" s="244"/>
      <c r="F67" s="244"/>
      <c r="G67" s="244"/>
      <c r="H67" s="244"/>
      <c r="I67" s="244"/>
      <c r="J67" s="244"/>
      <c r="K67" s="245"/>
      <c r="L67" s="140"/>
      <c r="M67" s="140"/>
      <c r="N67" s="140"/>
      <c r="O67" s="140"/>
      <c r="P67" s="140">
        <v>1</v>
      </c>
      <c r="Q67" s="140"/>
      <c r="R67" s="140"/>
      <c r="S67" s="140"/>
      <c r="T67" s="140"/>
      <c r="U67" s="140"/>
      <c r="V67" s="140"/>
      <c r="W67" s="140"/>
      <c r="X67" s="139"/>
      <c r="Y67" s="139"/>
      <c r="Z67" s="139"/>
    </row>
    <row r="68" spans="1:26" ht="18.75">
      <c r="A68" s="150">
        <v>15</v>
      </c>
      <c r="B68" s="364" t="s">
        <v>274</v>
      </c>
      <c r="C68" s="244"/>
      <c r="D68" s="244"/>
      <c r="E68" s="244"/>
      <c r="F68" s="244"/>
      <c r="G68" s="244"/>
      <c r="H68" s="244"/>
      <c r="I68" s="244"/>
      <c r="J68" s="244"/>
      <c r="K68" s="245"/>
      <c r="L68" s="140"/>
      <c r="M68" s="140"/>
      <c r="N68" s="140"/>
      <c r="O68" s="140"/>
      <c r="P68" s="140">
        <v>1</v>
      </c>
      <c r="Q68" s="140"/>
      <c r="R68" s="140"/>
      <c r="S68" s="140"/>
      <c r="T68" s="140"/>
      <c r="U68" s="140"/>
      <c r="V68" s="140"/>
      <c r="W68" s="140"/>
      <c r="X68" s="139"/>
      <c r="Y68" s="139"/>
      <c r="Z68" s="139"/>
    </row>
    <row r="69" spans="1:26" ht="18.75">
      <c r="A69" s="150">
        <v>16</v>
      </c>
      <c r="B69" s="366" t="s">
        <v>275</v>
      </c>
      <c r="C69" s="244"/>
      <c r="D69" s="244"/>
      <c r="E69" s="244"/>
      <c r="F69" s="244"/>
      <c r="G69" s="244"/>
      <c r="H69" s="244"/>
      <c r="I69" s="244"/>
      <c r="J69" s="244"/>
      <c r="K69" s="245"/>
      <c r="L69" s="140"/>
      <c r="M69" s="140"/>
      <c r="N69" s="140"/>
      <c r="O69" s="140"/>
      <c r="P69" s="140"/>
      <c r="Q69" s="140">
        <v>1</v>
      </c>
      <c r="R69" s="140"/>
      <c r="S69" s="140"/>
      <c r="T69" s="140"/>
      <c r="U69" s="140"/>
      <c r="V69" s="140"/>
      <c r="W69" s="140"/>
      <c r="X69" s="139"/>
      <c r="Y69" s="139"/>
      <c r="Z69" s="139"/>
    </row>
    <row r="70" spans="1:26" ht="18.75">
      <c r="A70" s="150">
        <v>17</v>
      </c>
      <c r="B70" s="364" t="s">
        <v>276</v>
      </c>
      <c r="C70" s="244"/>
      <c r="D70" s="244"/>
      <c r="E70" s="244"/>
      <c r="F70" s="244"/>
      <c r="G70" s="244"/>
      <c r="H70" s="244"/>
      <c r="I70" s="244"/>
      <c r="J70" s="244"/>
      <c r="K70" s="245"/>
      <c r="L70" s="140"/>
      <c r="M70" s="140"/>
      <c r="N70" s="140"/>
      <c r="O70" s="140"/>
      <c r="P70" s="140"/>
      <c r="Q70" s="140">
        <v>1</v>
      </c>
      <c r="R70" s="140"/>
      <c r="S70" s="140"/>
      <c r="T70" s="140"/>
      <c r="U70" s="140"/>
      <c r="V70" s="140"/>
      <c r="W70" s="140"/>
      <c r="X70" s="139"/>
      <c r="Y70" s="139"/>
      <c r="Z70" s="139"/>
    </row>
    <row r="71" spans="1:26" ht="18.75">
      <c r="A71" s="150">
        <v>18</v>
      </c>
      <c r="B71" s="364" t="s">
        <v>277</v>
      </c>
      <c r="C71" s="244"/>
      <c r="D71" s="244"/>
      <c r="E71" s="244"/>
      <c r="F71" s="244"/>
      <c r="G71" s="244"/>
      <c r="H71" s="244"/>
      <c r="I71" s="244"/>
      <c r="J71" s="244"/>
      <c r="K71" s="245"/>
      <c r="L71" s="140"/>
      <c r="M71" s="140"/>
      <c r="N71" s="140"/>
      <c r="O71" s="140"/>
      <c r="P71" s="140">
        <v>1</v>
      </c>
      <c r="Q71" s="140"/>
      <c r="R71" s="140"/>
      <c r="S71" s="140"/>
      <c r="T71" s="140"/>
      <c r="U71" s="140"/>
      <c r="V71" s="140"/>
      <c r="W71" s="140"/>
      <c r="X71" s="139"/>
      <c r="Y71" s="139"/>
      <c r="Z71" s="139"/>
    </row>
    <row r="72" spans="1:26" ht="18.75">
      <c r="A72" s="150">
        <v>19</v>
      </c>
      <c r="B72" s="365" t="s">
        <v>278</v>
      </c>
      <c r="C72" s="244"/>
      <c r="D72" s="244"/>
      <c r="E72" s="244"/>
      <c r="F72" s="244"/>
      <c r="G72" s="244"/>
      <c r="H72" s="244"/>
      <c r="I72" s="244"/>
      <c r="J72" s="244"/>
      <c r="K72" s="245"/>
      <c r="L72" s="140"/>
      <c r="M72" s="140"/>
      <c r="N72" s="140"/>
      <c r="O72" s="140"/>
      <c r="P72" s="140">
        <v>1</v>
      </c>
      <c r="Q72" s="140"/>
      <c r="R72" s="140"/>
      <c r="S72" s="140"/>
      <c r="T72" s="140"/>
      <c r="U72" s="140"/>
      <c r="V72" s="140"/>
      <c r="W72" s="140"/>
      <c r="X72" s="139"/>
      <c r="Y72" s="139"/>
      <c r="Z72" s="139"/>
    </row>
    <row r="73" spans="1:26" ht="18.75">
      <c r="A73" s="367" t="s">
        <v>279</v>
      </c>
      <c r="B73" s="239"/>
      <c r="C73" s="239"/>
      <c r="D73" s="239"/>
      <c r="E73" s="239"/>
      <c r="F73" s="239"/>
      <c r="G73" s="239"/>
      <c r="H73" s="239"/>
      <c r="I73" s="239"/>
      <c r="J73" s="239"/>
      <c r="K73" s="240"/>
      <c r="L73" s="150">
        <f t="shared" ref="L73:W73" si="0">SUM(L54:L72)</f>
        <v>0</v>
      </c>
      <c r="M73" s="150">
        <f t="shared" si="0"/>
        <v>0</v>
      </c>
      <c r="N73" s="150">
        <f t="shared" si="0"/>
        <v>0</v>
      </c>
      <c r="O73" s="150">
        <f t="shared" si="0"/>
        <v>0</v>
      </c>
      <c r="P73" s="150">
        <f t="shared" si="0"/>
        <v>15</v>
      </c>
      <c r="Q73" s="150">
        <f t="shared" si="0"/>
        <v>4</v>
      </c>
      <c r="R73" s="150">
        <f t="shared" si="0"/>
        <v>0</v>
      </c>
      <c r="S73" s="150">
        <f t="shared" si="0"/>
        <v>0</v>
      </c>
      <c r="T73" s="150">
        <f t="shared" si="0"/>
        <v>0</v>
      </c>
      <c r="U73" s="150">
        <f t="shared" si="0"/>
        <v>0</v>
      </c>
      <c r="V73" s="150">
        <f t="shared" si="0"/>
        <v>0</v>
      </c>
      <c r="W73" s="150">
        <f t="shared" si="0"/>
        <v>0</v>
      </c>
      <c r="X73" s="18"/>
      <c r="Y73" s="18"/>
      <c r="Z73" s="18"/>
    </row>
    <row r="74" spans="1:26">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8.75">
      <c r="A76" s="354"/>
      <c r="B76" s="242"/>
      <c r="C76" s="368" t="s">
        <v>280</v>
      </c>
      <c r="D76" s="242"/>
      <c r="E76" s="368" t="s">
        <v>281</v>
      </c>
      <c r="F76" s="242"/>
      <c r="G76" s="18"/>
      <c r="H76" s="18"/>
      <c r="I76" s="18"/>
      <c r="J76" s="18"/>
      <c r="K76" s="18"/>
      <c r="L76" s="18"/>
      <c r="M76" s="18"/>
      <c r="N76" s="18"/>
      <c r="O76" s="18"/>
      <c r="P76" s="18"/>
      <c r="Q76" s="18"/>
      <c r="R76" s="18"/>
      <c r="S76" s="18"/>
      <c r="T76" s="18"/>
      <c r="U76" s="18"/>
      <c r="V76" s="18"/>
      <c r="W76" s="18"/>
      <c r="X76" s="18"/>
      <c r="Y76" s="18"/>
      <c r="Z76" s="18"/>
    </row>
    <row r="77" spans="1:26" ht="17.25">
      <c r="A77" s="353" t="s">
        <v>251</v>
      </c>
      <c r="B77" s="245"/>
      <c r="C77" s="353">
        <f>L73</f>
        <v>0</v>
      </c>
      <c r="D77" s="245"/>
      <c r="E77" s="354"/>
      <c r="F77" s="242"/>
      <c r="G77" s="18"/>
      <c r="H77" s="18"/>
      <c r="I77" s="369" t="s">
        <v>282</v>
      </c>
      <c r="J77" s="370"/>
      <c r="K77" s="371" t="s">
        <v>283</v>
      </c>
      <c r="L77" s="206"/>
      <c r="M77" s="206"/>
      <c r="N77" s="206"/>
      <c r="O77" s="363"/>
      <c r="P77" s="18"/>
      <c r="Q77" s="18"/>
      <c r="R77" s="151" t="s">
        <v>248</v>
      </c>
      <c r="S77" s="18"/>
      <c r="T77" s="18"/>
      <c r="U77" s="18"/>
      <c r="V77" s="18"/>
      <c r="W77" s="18"/>
      <c r="X77" s="18"/>
      <c r="Y77" s="18"/>
      <c r="Z77" s="18"/>
    </row>
    <row r="78" spans="1:26">
      <c r="A78" s="353" t="s">
        <v>252</v>
      </c>
      <c r="B78" s="245"/>
      <c r="C78" s="353">
        <f>O73</f>
        <v>0</v>
      </c>
      <c r="D78" s="245"/>
      <c r="E78" s="354"/>
      <c r="F78" s="242"/>
      <c r="G78" s="18"/>
      <c r="H78" s="18"/>
      <c r="I78" s="356"/>
      <c r="J78" s="242"/>
      <c r="K78" s="241"/>
      <c r="L78" s="209"/>
      <c r="M78" s="209"/>
      <c r="N78" s="209"/>
      <c r="O78" s="242"/>
      <c r="P78" s="18"/>
      <c r="Q78" s="18"/>
      <c r="R78" s="18"/>
      <c r="S78" s="18"/>
      <c r="T78" s="18"/>
      <c r="U78" s="18"/>
      <c r="V78" s="18"/>
      <c r="W78" s="18"/>
      <c r="X78" s="18"/>
      <c r="Y78" s="18"/>
      <c r="Z78" s="18"/>
    </row>
    <row r="79" spans="1:26">
      <c r="A79" s="353" t="s">
        <v>253</v>
      </c>
      <c r="B79" s="245"/>
      <c r="C79" s="353">
        <f>+P73</f>
        <v>15</v>
      </c>
      <c r="D79" s="245"/>
      <c r="E79" s="354"/>
      <c r="F79" s="242"/>
      <c r="G79" s="18"/>
      <c r="H79" s="18"/>
      <c r="I79" s="355" t="s">
        <v>284</v>
      </c>
      <c r="J79" s="240"/>
      <c r="K79" s="357" t="s">
        <v>285</v>
      </c>
      <c r="L79" s="239"/>
      <c r="M79" s="239"/>
      <c r="N79" s="239"/>
      <c r="O79" s="240"/>
      <c r="P79" s="18"/>
      <c r="Q79" s="18"/>
      <c r="R79" s="18"/>
      <c r="S79" s="18"/>
      <c r="T79" s="18"/>
      <c r="U79" s="18"/>
      <c r="V79" s="18"/>
      <c r="W79" s="18"/>
      <c r="X79" s="18"/>
      <c r="Y79" s="18"/>
      <c r="Z79" s="18"/>
    </row>
    <row r="80" spans="1:26">
      <c r="A80" s="353" t="s">
        <v>254</v>
      </c>
      <c r="B80" s="245"/>
      <c r="C80" s="353">
        <f>S73</f>
        <v>0</v>
      </c>
      <c r="D80" s="245"/>
      <c r="E80" s="354"/>
      <c r="F80" s="242"/>
      <c r="G80" s="18"/>
      <c r="H80" s="18"/>
      <c r="I80" s="356"/>
      <c r="J80" s="242"/>
      <c r="K80" s="241"/>
      <c r="L80" s="209"/>
      <c r="M80" s="209"/>
      <c r="N80" s="209"/>
      <c r="O80" s="242"/>
      <c r="P80" s="18"/>
      <c r="Q80" s="18"/>
      <c r="R80" s="18"/>
      <c r="S80" s="18"/>
      <c r="T80" s="18"/>
      <c r="U80" s="18"/>
      <c r="V80" s="18"/>
      <c r="W80" s="18"/>
      <c r="X80" s="18"/>
      <c r="Y80" s="18"/>
      <c r="Z80" s="18"/>
    </row>
    <row r="81" spans="1:26">
      <c r="A81" s="353" t="s">
        <v>255</v>
      </c>
      <c r="B81" s="245"/>
      <c r="C81" s="353">
        <f>U73</f>
        <v>0</v>
      </c>
      <c r="D81" s="245"/>
      <c r="E81" s="354"/>
      <c r="F81" s="242"/>
      <c r="G81" s="18"/>
      <c r="H81" s="18"/>
      <c r="I81" s="358" t="s">
        <v>286</v>
      </c>
      <c r="J81" s="240"/>
      <c r="K81" s="357" t="s">
        <v>287</v>
      </c>
      <c r="L81" s="239"/>
      <c r="M81" s="239"/>
      <c r="N81" s="239"/>
      <c r="O81" s="240"/>
      <c r="P81" s="18"/>
      <c r="Q81" s="18"/>
      <c r="R81" s="18"/>
      <c r="S81" s="18"/>
      <c r="T81" s="18"/>
      <c r="U81" s="18"/>
      <c r="V81" s="18"/>
      <c r="W81" s="18"/>
      <c r="X81" s="18"/>
      <c r="Y81" s="18"/>
      <c r="Z81" s="18"/>
    </row>
    <row r="82" spans="1:26">
      <c r="A82" s="353" t="s">
        <v>256</v>
      </c>
      <c r="B82" s="245"/>
      <c r="C82" s="353">
        <f>W73</f>
        <v>0</v>
      </c>
      <c r="D82" s="245"/>
      <c r="E82" s="354"/>
      <c r="F82" s="242"/>
      <c r="G82" s="18"/>
      <c r="H82" s="18"/>
      <c r="I82" s="356"/>
      <c r="J82" s="242"/>
      <c r="K82" s="241"/>
      <c r="L82" s="209"/>
      <c r="M82" s="209"/>
      <c r="N82" s="209"/>
      <c r="O82" s="242"/>
      <c r="P82" s="18"/>
      <c r="Q82" s="18"/>
      <c r="R82" s="18"/>
      <c r="S82" s="18"/>
      <c r="T82" s="18"/>
      <c r="U82" s="18"/>
      <c r="V82" s="18"/>
      <c r="W82" s="18"/>
      <c r="X82" s="18"/>
      <c r="Y82" s="18"/>
      <c r="Z82" s="18"/>
    </row>
    <row r="83" spans="1:26">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96">
    <mergeCell ref="I77:J78"/>
    <mergeCell ref="K77:O78"/>
    <mergeCell ref="E78:F78"/>
    <mergeCell ref="A82:B82"/>
    <mergeCell ref="C82:D82"/>
    <mergeCell ref="A76:B76"/>
    <mergeCell ref="C76:D76"/>
    <mergeCell ref="E76:F76"/>
    <mergeCell ref="A77:B77"/>
    <mergeCell ref="C77:D77"/>
    <mergeCell ref="E77:F77"/>
    <mergeCell ref="B69:K69"/>
    <mergeCell ref="B70:K70"/>
    <mergeCell ref="B71:K71"/>
    <mergeCell ref="B72:K72"/>
    <mergeCell ref="A73:K73"/>
    <mergeCell ref="B64:K64"/>
    <mergeCell ref="B65:K65"/>
    <mergeCell ref="B66:K66"/>
    <mergeCell ref="B67:K67"/>
    <mergeCell ref="B68:K68"/>
    <mergeCell ref="B59:K59"/>
    <mergeCell ref="B60:K60"/>
    <mergeCell ref="B61:K61"/>
    <mergeCell ref="B62:K62"/>
    <mergeCell ref="B63:K63"/>
    <mergeCell ref="B54:K54"/>
    <mergeCell ref="B55:K55"/>
    <mergeCell ref="B56:K56"/>
    <mergeCell ref="B57:K57"/>
    <mergeCell ref="B58:K58"/>
    <mergeCell ref="A81:B81"/>
    <mergeCell ref="C81:D81"/>
    <mergeCell ref="E81:F81"/>
    <mergeCell ref="I81:J82"/>
    <mergeCell ref="K81:O82"/>
    <mergeCell ref="E82:F82"/>
    <mergeCell ref="I79:J80"/>
    <mergeCell ref="K79:O80"/>
    <mergeCell ref="E80:F80"/>
    <mergeCell ref="A80:B80"/>
    <mergeCell ref="C80:D80"/>
    <mergeCell ref="A78:B78"/>
    <mergeCell ref="C78:D78"/>
    <mergeCell ref="A79:B79"/>
    <mergeCell ref="C79:D79"/>
    <mergeCell ref="E79:F79"/>
    <mergeCell ref="R51:S51"/>
    <mergeCell ref="T51:U51"/>
    <mergeCell ref="V51:W51"/>
    <mergeCell ref="L52:M52"/>
    <mergeCell ref="N52:O52"/>
    <mergeCell ref="P52:Q52"/>
    <mergeCell ref="R52:S52"/>
    <mergeCell ref="T52:U52"/>
    <mergeCell ref="V52:W52"/>
    <mergeCell ref="L51:M51"/>
    <mergeCell ref="N51:O51"/>
    <mergeCell ref="B14:C14"/>
    <mergeCell ref="D14:I14"/>
    <mergeCell ref="J14:O14"/>
    <mergeCell ref="B15:C15"/>
    <mergeCell ref="P51:Q51"/>
    <mergeCell ref="B16:C16"/>
    <mergeCell ref="D16:I16"/>
    <mergeCell ref="J16:O16"/>
    <mergeCell ref="A18:P18"/>
    <mergeCell ref="D15:I15"/>
    <mergeCell ref="J15:O15"/>
    <mergeCell ref="N46:S48"/>
    <mergeCell ref="A51:A53"/>
    <mergeCell ref="B51:K53"/>
    <mergeCell ref="B9:C9"/>
    <mergeCell ref="D9:I9"/>
    <mergeCell ref="J9:O9"/>
    <mergeCell ref="A11:O11"/>
    <mergeCell ref="B13:C13"/>
    <mergeCell ref="D13:I13"/>
    <mergeCell ref="J13:O13"/>
    <mergeCell ref="B7:C7"/>
    <mergeCell ref="D7:I7"/>
    <mergeCell ref="J7:O7"/>
    <mergeCell ref="B8:C8"/>
    <mergeCell ref="D8:I8"/>
    <mergeCell ref="J8:O8"/>
    <mergeCell ref="D5:I5"/>
    <mergeCell ref="J5:O5"/>
    <mergeCell ref="B5:C5"/>
    <mergeCell ref="B6:C6"/>
    <mergeCell ref="D6:I6"/>
    <mergeCell ref="J6:O6"/>
    <mergeCell ref="A1:O1"/>
    <mergeCell ref="A2:O2"/>
    <mergeCell ref="B4:C4"/>
    <mergeCell ref="D4:I4"/>
    <mergeCell ref="J4:O4"/>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X1000"/>
  <sheetViews>
    <sheetView workbookViewId="0"/>
  </sheetViews>
  <sheetFormatPr defaultColWidth="14.42578125" defaultRowHeight="15" customHeight="1"/>
  <cols>
    <col min="1" max="1" width="10.7109375" customWidth="1"/>
    <col min="2" max="2" width="24.140625" customWidth="1"/>
    <col min="3" max="3" width="70.140625" customWidth="1"/>
    <col min="4" max="4" width="29.85546875" customWidth="1"/>
    <col min="5" max="26" width="10.7109375" customWidth="1"/>
  </cols>
  <sheetData>
    <row r="1" spans="1:24" ht="36" customHeight="1">
      <c r="A1" s="1"/>
      <c r="B1" s="372" t="s">
        <v>288</v>
      </c>
      <c r="C1" s="206"/>
      <c r="D1" s="206"/>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45" customHeight="1">
      <c r="A3" s="1"/>
      <c r="B3" s="152"/>
      <c r="C3" s="153" t="s">
        <v>289</v>
      </c>
      <c r="D3" s="153" t="s">
        <v>194</v>
      </c>
      <c r="E3" s="1"/>
      <c r="F3" s="1"/>
      <c r="G3" s="1"/>
      <c r="H3" s="1"/>
      <c r="I3" s="1"/>
      <c r="J3" s="1"/>
      <c r="K3" s="1"/>
      <c r="L3" s="1"/>
      <c r="M3" s="1"/>
      <c r="N3" s="1"/>
      <c r="O3" s="1"/>
      <c r="P3" s="1"/>
      <c r="Q3" s="1"/>
      <c r="R3" s="1"/>
      <c r="S3" s="1"/>
      <c r="T3" s="1"/>
      <c r="U3" s="1"/>
      <c r="V3" s="1"/>
      <c r="W3" s="1"/>
      <c r="X3" s="1"/>
    </row>
    <row r="4" spans="1:24" ht="51">
      <c r="A4" s="1"/>
      <c r="B4" s="147" t="s">
        <v>235</v>
      </c>
      <c r="C4" s="154" t="s">
        <v>290</v>
      </c>
      <c r="D4" s="155">
        <v>0.2</v>
      </c>
      <c r="E4" s="1"/>
      <c r="F4" s="1"/>
      <c r="G4" s="1"/>
      <c r="H4" s="1"/>
      <c r="I4" s="1"/>
      <c r="J4" s="1"/>
      <c r="K4" s="1"/>
      <c r="L4" s="1"/>
      <c r="M4" s="1"/>
      <c r="N4" s="1"/>
      <c r="O4" s="1"/>
      <c r="P4" s="1"/>
      <c r="Q4" s="1"/>
      <c r="R4" s="1"/>
      <c r="S4" s="1"/>
      <c r="T4" s="1"/>
      <c r="U4" s="1"/>
      <c r="V4" s="1"/>
      <c r="W4" s="1"/>
      <c r="X4" s="1"/>
    </row>
    <row r="5" spans="1:24" ht="51">
      <c r="A5" s="1"/>
      <c r="B5" s="146" t="s">
        <v>231</v>
      </c>
      <c r="C5" s="156" t="s">
        <v>291</v>
      </c>
      <c r="D5" s="157">
        <v>0.4</v>
      </c>
      <c r="E5" s="1"/>
      <c r="F5" s="1"/>
      <c r="G5" s="1"/>
      <c r="H5" s="1"/>
      <c r="I5" s="1"/>
      <c r="J5" s="1"/>
      <c r="K5" s="1"/>
      <c r="L5" s="1"/>
      <c r="M5" s="1"/>
      <c r="N5" s="1"/>
      <c r="O5" s="1"/>
      <c r="P5" s="1"/>
      <c r="Q5" s="1"/>
      <c r="R5" s="1"/>
      <c r="S5" s="1"/>
      <c r="T5" s="1"/>
      <c r="U5" s="1"/>
      <c r="V5" s="1"/>
      <c r="W5" s="1"/>
      <c r="X5" s="1"/>
    </row>
    <row r="6" spans="1:24" ht="51">
      <c r="A6" s="1"/>
      <c r="B6" s="145" t="s">
        <v>227</v>
      </c>
      <c r="C6" s="156" t="s">
        <v>292</v>
      </c>
      <c r="D6" s="157">
        <v>0.6</v>
      </c>
      <c r="E6" s="1"/>
      <c r="F6" s="1"/>
      <c r="G6" s="1"/>
      <c r="H6" s="1"/>
      <c r="I6" s="1"/>
      <c r="J6" s="1"/>
      <c r="K6" s="1"/>
      <c r="L6" s="1"/>
      <c r="M6" s="1"/>
      <c r="N6" s="1"/>
      <c r="O6" s="1"/>
      <c r="P6" s="1"/>
      <c r="Q6" s="1"/>
      <c r="R6" s="1"/>
      <c r="S6" s="1"/>
      <c r="T6" s="1"/>
      <c r="U6" s="1"/>
      <c r="V6" s="1"/>
      <c r="W6" s="1"/>
      <c r="X6" s="1"/>
    </row>
    <row r="7" spans="1:24" ht="76.5">
      <c r="A7" s="1"/>
      <c r="B7" s="144" t="s">
        <v>223</v>
      </c>
      <c r="C7" s="156" t="s">
        <v>293</v>
      </c>
      <c r="D7" s="157">
        <v>0.8</v>
      </c>
      <c r="E7" s="1"/>
      <c r="F7" s="1"/>
      <c r="G7" s="1"/>
      <c r="H7" s="1"/>
      <c r="I7" s="1"/>
      <c r="J7" s="1"/>
      <c r="K7" s="1"/>
      <c r="L7" s="1"/>
      <c r="M7" s="1"/>
      <c r="N7" s="1"/>
      <c r="O7" s="1"/>
      <c r="P7" s="1"/>
      <c r="Q7" s="1"/>
      <c r="R7" s="1"/>
      <c r="S7" s="1"/>
      <c r="T7" s="1"/>
      <c r="U7" s="1"/>
      <c r="V7" s="1"/>
      <c r="W7" s="1"/>
      <c r="X7" s="1"/>
    </row>
    <row r="8" spans="1:24" ht="51">
      <c r="A8" s="1"/>
      <c r="B8" s="143" t="s">
        <v>219</v>
      </c>
      <c r="C8" s="156" t="s">
        <v>294</v>
      </c>
      <c r="D8" s="157">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58"/>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59" t="s">
        <v>295</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6923C"/>
  </sheetPr>
  <dimension ref="A1:U1000"/>
  <sheetViews>
    <sheetView workbookViewId="0"/>
  </sheetViews>
  <sheetFormatPr defaultColWidth="14.42578125" defaultRowHeight="15" customHeight="1"/>
  <cols>
    <col min="1" max="1" width="10.7109375" customWidth="1"/>
    <col min="2" max="2" width="40.42578125" customWidth="1"/>
    <col min="3" max="3" width="47.85546875" customWidth="1"/>
    <col min="4" max="4" width="97.42578125" customWidth="1"/>
    <col min="5" max="5" width="144.7109375" customWidth="1"/>
    <col min="6" max="26" width="10.7109375" customWidth="1"/>
  </cols>
  <sheetData>
    <row r="1" spans="1:21" ht="32.25" customHeight="1">
      <c r="A1" s="1"/>
      <c r="B1" s="373" t="s">
        <v>296</v>
      </c>
      <c r="C1" s="206"/>
      <c r="D1" s="206"/>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0">
      <c r="A3" s="1"/>
      <c r="B3" s="160"/>
      <c r="C3" s="161" t="s">
        <v>297</v>
      </c>
      <c r="D3" s="161" t="s">
        <v>298</v>
      </c>
      <c r="E3" s="1"/>
      <c r="F3" s="1"/>
      <c r="G3" s="1"/>
      <c r="H3" s="1"/>
      <c r="I3" s="1"/>
      <c r="J3" s="1"/>
      <c r="K3" s="1"/>
      <c r="L3" s="1"/>
      <c r="M3" s="1"/>
      <c r="N3" s="1"/>
      <c r="O3" s="1"/>
      <c r="P3" s="1"/>
      <c r="Q3" s="1"/>
      <c r="R3" s="1"/>
      <c r="S3" s="1"/>
      <c r="T3" s="1"/>
      <c r="U3" s="1"/>
    </row>
    <row r="4" spans="1:21" ht="67.5">
      <c r="A4" s="162" t="s">
        <v>299</v>
      </c>
      <c r="B4" s="163" t="s">
        <v>300</v>
      </c>
      <c r="C4" s="164" t="s">
        <v>301</v>
      </c>
      <c r="D4" s="165" t="s">
        <v>302</v>
      </c>
      <c r="E4" s="1"/>
      <c r="F4" s="1"/>
      <c r="G4" s="1"/>
      <c r="H4" s="1"/>
      <c r="I4" s="1"/>
      <c r="J4" s="1"/>
      <c r="K4" s="1"/>
      <c r="L4" s="1"/>
      <c r="M4" s="1"/>
      <c r="N4" s="1"/>
      <c r="O4" s="1"/>
      <c r="P4" s="1"/>
      <c r="Q4" s="1"/>
      <c r="R4" s="1"/>
      <c r="S4" s="1"/>
      <c r="T4" s="1"/>
      <c r="U4" s="1"/>
    </row>
    <row r="5" spans="1:21" ht="135">
      <c r="A5" s="162" t="s">
        <v>303</v>
      </c>
      <c r="B5" s="166" t="s">
        <v>304</v>
      </c>
      <c r="C5" s="167" t="s">
        <v>305</v>
      </c>
      <c r="D5" s="168" t="s">
        <v>306</v>
      </c>
      <c r="E5" s="1"/>
      <c r="F5" s="1"/>
      <c r="G5" s="1"/>
      <c r="H5" s="1"/>
      <c r="I5" s="1"/>
      <c r="J5" s="1"/>
      <c r="K5" s="1"/>
      <c r="L5" s="1"/>
      <c r="M5" s="1"/>
      <c r="N5" s="1"/>
      <c r="O5" s="1"/>
      <c r="P5" s="1"/>
      <c r="Q5" s="1"/>
      <c r="R5" s="1"/>
      <c r="S5" s="1"/>
      <c r="T5" s="1"/>
      <c r="U5" s="1"/>
    </row>
    <row r="6" spans="1:21" ht="101.25">
      <c r="A6" s="162" t="s">
        <v>200</v>
      </c>
      <c r="B6" s="169" t="s">
        <v>307</v>
      </c>
      <c r="C6" s="167" t="s">
        <v>308</v>
      </c>
      <c r="D6" s="168" t="s">
        <v>309</v>
      </c>
      <c r="E6" s="1"/>
      <c r="F6" s="1"/>
      <c r="G6" s="1"/>
      <c r="H6" s="1"/>
      <c r="I6" s="1"/>
      <c r="J6" s="1"/>
      <c r="K6" s="1"/>
      <c r="L6" s="1"/>
      <c r="M6" s="1"/>
      <c r="N6" s="1"/>
      <c r="O6" s="1"/>
      <c r="P6" s="1"/>
      <c r="Q6" s="1"/>
      <c r="R6" s="1"/>
      <c r="S6" s="1"/>
      <c r="T6" s="1"/>
      <c r="U6" s="1"/>
    </row>
    <row r="7" spans="1:21" ht="101.25">
      <c r="A7" s="162" t="s">
        <v>310</v>
      </c>
      <c r="B7" s="170" t="s">
        <v>311</v>
      </c>
      <c r="C7" s="167" t="s">
        <v>312</v>
      </c>
      <c r="D7" s="168" t="s">
        <v>313</v>
      </c>
      <c r="E7" s="1"/>
      <c r="F7" s="1"/>
      <c r="G7" s="1"/>
      <c r="H7" s="1"/>
      <c r="I7" s="1"/>
      <c r="J7" s="1"/>
      <c r="K7" s="1"/>
      <c r="L7" s="1"/>
      <c r="M7" s="1"/>
      <c r="N7" s="1"/>
      <c r="O7" s="1"/>
      <c r="P7" s="1"/>
      <c r="Q7" s="1"/>
      <c r="R7" s="1"/>
      <c r="S7" s="1"/>
      <c r="T7" s="1"/>
      <c r="U7" s="1"/>
    </row>
    <row r="8" spans="1:21" ht="101.25">
      <c r="A8" s="162" t="s">
        <v>314</v>
      </c>
      <c r="B8" s="171" t="s">
        <v>315</v>
      </c>
      <c r="C8" s="167" t="s">
        <v>316</v>
      </c>
      <c r="D8" s="168" t="s">
        <v>317</v>
      </c>
      <c r="E8" s="1"/>
      <c r="F8" s="1"/>
      <c r="G8" s="1"/>
      <c r="H8" s="1"/>
      <c r="I8" s="1"/>
      <c r="J8" s="1"/>
      <c r="K8" s="1"/>
      <c r="L8" s="1"/>
      <c r="M8" s="1"/>
      <c r="N8" s="1"/>
      <c r="O8" s="1"/>
      <c r="P8" s="1"/>
      <c r="Q8" s="1"/>
      <c r="R8" s="1"/>
      <c r="S8" s="1"/>
      <c r="T8" s="1"/>
      <c r="U8" s="1"/>
    </row>
    <row r="9" spans="1:21" ht="14.25" customHeight="1">
      <c r="A9" s="162"/>
      <c r="B9" s="162"/>
      <c r="C9" s="172"/>
      <c r="D9" s="172"/>
      <c r="E9" s="1"/>
      <c r="F9" s="1"/>
      <c r="G9" s="1"/>
      <c r="H9" s="1"/>
      <c r="I9" s="1"/>
      <c r="J9" s="1"/>
      <c r="K9" s="1"/>
      <c r="L9" s="1"/>
      <c r="M9" s="1"/>
      <c r="N9" s="1"/>
      <c r="O9" s="1"/>
      <c r="P9" s="1"/>
      <c r="Q9" s="1"/>
      <c r="R9" s="1"/>
      <c r="S9" s="1"/>
      <c r="T9" s="1"/>
      <c r="U9" s="1"/>
    </row>
    <row r="10" spans="1:21" ht="14.25" customHeight="1">
      <c r="A10" s="162"/>
      <c r="B10" s="173"/>
      <c r="C10" s="173"/>
      <c r="D10" s="173"/>
      <c r="E10" s="1"/>
      <c r="F10" s="1"/>
      <c r="G10" s="1"/>
      <c r="H10" s="1"/>
      <c r="I10" s="1"/>
      <c r="J10" s="1"/>
      <c r="K10" s="1"/>
      <c r="L10" s="1"/>
      <c r="M10" s="1"/>
      <c r="N10" s="1"/>
      <c r="O10" s="1"/>
      <c r="P10" s="1"/>
      <c r="Q10" s="1"/>
      <c r="R10" s="1"/>
      <c r="S10" s="1"/>
      <c r="T10" s="1"/>
      <c r="U10" s="1"/>
    </row>
    <row r="11" spans="1:21" ht="14.25" customHeight="1">
      <c r="A11" s="162"/>
      <c r="B11" s="162" t="s">
        <v>318</v>
      </c>
      <c r="C11" s="162" t="s">
        <v>319</v>
      </c>
      <c r="D11" s="162" t="s">
        <v>320</v>
      </c>
      <c r="E11" s="1"/>
      <c r="F11" s="1"/>
      <c r="G11" s="1"/>
      <c r="H11" s="1"/>
      <c r="I11" s="1"/>
      <c r="J11" s="1"/>
      <c r="K11" s="1"/>
      <c r="L11" s="1"/>
      <c r="M11" s="1"/>
      <c r="N11" s="1"/>
      <c r="O11" s="1"/>
      <c r="P11" s="1"/>
      <c r="Q11" s="1"/>
      <c r="R11" s="1"/>
      <c r="S11" s="1"/>
      <c r="T11" s="1"/>
      <c r="U11" s="1"/>
    </row>
    <row r="12" spans="1:21" ht="14.25" customHeight="1">
      <c r="A12" s="162"/>
      <c r="B12" s="162" t="s">
        <v>321</v>
      </c>
      <c r="C12" s="162" t="s">
        <v>322</v>
      </c>
      <c r="D12" s="162" t="s">
        <v>323</v>
      </c>
      <c r="E12" s="1"/>
      <c r="F12" s="1"/>
      <c r="G12" s="1"/>
      <c r="H12" s="1"/>
      <c r="I12" s="1"/>
      <c r="J12" s="1"/>
      <c r="K12" s="1"/>
      <c r="L12" s="1"/>
      <c r="M12" s="1"/>
      <c r="N12" s="1"/>
      <c r="O12" s="1"/>
      <c r="P12" s="1"/>
      <c r="Q12" s="1"/>
      <c r="R12" s="1"/>
      <c r="S12" s="1"/>
      <c r="T12" s="1"/>
      <c r="U12" s="1"/>
    </row>
    <row r="13" spans="1:21" ht="14.25" customHeight="1">
      <c r="A13" s="162"/>
      <c r="B13" s="162"/>
      <c r="C13" s="162" t="s">
        <v>324</v>
      </c>
      <c r="D13" s="162" t="s">
        <v>187</v>
      </c>
      <c r="E13" s="1"/>
      <c r="F13" s="1"/>
      <c r="G13" s="1"/>
      <c r="H13" s="1"/>
      <c r="I13" s="1"/>
      <c r="J13" s="1"/>
      <c r="K13" s="1"/>
      <c r="L13" s="1"/>
      <c r="M13" s="1"/>
      <c r="N13" s="1"/>
      <c r="O13" s="1"/>
      <c r="P13" s="1"/>
      <c r="Q13" s="1"/>
      <c r="R13" s="1"/>
      <c r="S13" s="1"/>
      <c r="T13" s="1"/>
      <c r="U13" s="1"/>
    </row>
    <row r="14" spans="1:21" ht="14.25" customHeight="1">
      <c r="A14" s="162"/>
      <c r="B14" s="162"/>
      <c r="C14" s="162" t="s">
        <v>325</v>
      </c>
      <c r="D14" s="162" t="s">
        <v>172</v>
      </c>
      <c r="E14" s="1"/>
      <c r="F14" s="1"/>
      <c r="G14" s="1"/>
      <c r="H14" s="1"/>
      <c r="I14" s="1"/>
      <c r="J14" s="1"/>
      <c r="K14" s="1"/>
      <c r="L14" s="1"/>
      <c r="M14" s="1"/>
      <c r="N14" s="1"/>
      <c r="O14" s="1"/>
      <c r="P14" s="1"/>
      <c r="Q14" s="1"/>
      <c r="R14" s="1"/>
      <c r="S14" s="1"/>
      <c r="T14" s="1"/>
      <c r="U14" s="1"/>
    </row>
    <row r="15" spans="1:21" ht="14.25" customHeight="1">
      <c r="A15" s="162"/>
      <c r="B15" s="162"/>
      <c r="C15" s="162" t="s">
        <v>326</v>
      </c>
      <c r="D15" s="162" t="s">
        <v>147</v>
      </c>
      <c r="E15" s="1"/>
      <c r="F15" s="1"/>
      <c r="G15" s="1"/>
      <c r="H15" s="1"/>
      <c r="I15" s="1"/>
      <c r="J15" s="1"/>
      <c r="K15" s="1"/>
      <c r="L15" s="1"/>
      <c r="M15" s="1"/>
      <c r="N15" s="1"/>
      <c r="O15" s="1"/>
      <c r="P15" s="1"/>
      <c r="Q15" s="1"/>
      <c r="R15" s="1"/>
      <c r="S15" s="1"/>
      <c r="T15" s="1"/>
      <c r="U15" s="1"/>
    </row>
    <row r="16" spans="1:21" ht="14.25" customHeight="1">
      <c r="A16" s="162"/>
      <c r="B16" s="162"/>
      <c r="C16" s="162"/>
      <c r="D16" s="162"/>
      <c r="E16" s="1"/>
      <c r="F16" s="1"/>
      <c r="G16" s="1"/>
      <c r="H16" s="1"/>
      <c r="I16" s="1"/>
      <c r="J16" s="1"/>
      <c r="K16" s="1"/>
      <c r="L16" s="1"/>
      <c r="M16" s="1"/>
      <c r="N16" s="1"/>
      <c r="O16" s="1"/>
    </row>
    <row r="17" spans="1:15" ht="14.25" customHeight="1">
      <c r="A17" s="162"/>
      <c r="B17" s="162"/>
      <c r="C17" s="162"/>
      <c r="D17" s="162"/>
      <c r="E17" s="1"/>
      <c r="F17" s="1"/>
      <c r="G17" s="1"/>
      <c r="H17" s="1"/>
      <c r="I17" s="1"/>
      <c r="J17" s="1"/>
      <c r="K17" s="1"/>
      <c r="L17" s="1"/>
      <c r="M17" s="1"/>
      <c r="N17" s="1"/>
      <c r="O17" s="1"/>
    </row>
    <row r="18" spans="1:15" ht="14.25" customHeight="1">
      <c r="A18" s="162"/>
      <c r="B18" s="1"/>
      <c r="C18" s="1"/>
      <c r="D18" s="1"/>
      <c r="E18" s="1"/>
      <c r="F18" s="1"/>
      <c r="G18" s="1"/>
      <c r="H18" s="1"/>
      <c r="I18" s="1"/>
      <c r="J18" s="1"/>
      <c r="K18" s="1"/>
      <c r="L18" s="1"/>
      <c r="M18" s="1"/>
      <c r="N18" s="1"/>
      <c r="O18" s="1"/>
    </row>
    <row r="19" spans="1:15" ht="14.25" customHeight="1">
      <c r="A19" s="162"/>
      <c r="B19" s="1"/>
      <c r="C19" s="1"/>
      <c r="D19" s="1"/>
      <c r="E19" s="1"/>
      <c r="F19" s="1"/>
      <c r="G19" s="1"/>
      <c r="H19" s="1"/>
      <c r="I19" s="1"/>
      <c r="J19" s="1"/>
      <c r="K19" s="1"/>
      <c r="L19" s="1"/>
      <c r="M19" s="1"/>
      <c r="N19" s="1"/>
      <c r="O19" s="1"/>
    </row>
    <row r="20" spans="1:15" ht="14.25" customHeight="1">
      <c r="A20" s="162"/>
      <c r="B20" s="1"/>
      <c r="C20" s="1"/>
      <c r="D20" s="1"/>
      <c r="E20" s="1"/>
      <c r="F20" s="1"/>
      <c r="G20" s="1"/>
      <c r="H20" s="1"/>
      <c r="I20" s="1"/>
      <c r="J20" s="1"/>
      <c r="K20" s="1"/>
      <c r="L20" s="1"/>
      <c r="M20" s="1"/>
      <c r="N20" s="1"/>
      <c r="O20" s="1"/>
    </row>
    <row r="21" spans="1:15" ht="14.25" customHeight="1">
      <c r="A21" s="162"/>
      <c r="B21" s="1"/>
      <c r="C21" s="1"/>
      <c r="D21" s="1"/>
      <c r="E21" s="1"/>
      <c r="F21" s="1"/>
      <c r="G21" s="1"/>
      <c r="H21" s="1"/>
      <c r="I21" s="1"/>
      <c r="J21" s="1"/>
      <c r="K21" s="1"/>
      <c r="L21" s="1"/>
      <c r="M21" s="1"/>
      <c r="N21" s="1"/>
      <c r="O21" s="1"/>
    </row>
    <row r="22" spans="1:15" ht="14.25" customHeight="1">
      <c r="A22" s="162"/>
      <c r="B22" s="162"/>
      <c r="C22" s="172"/>
      <c r="D22" s="172"/>
      <c r="E22" s="1"/>
      <c r="F22" s="1"/>
      <c r="G22" s="1"/>
      <c r="H22" s="1"/>
      <c r="I22" s="1"/>
      <c r="J22" s="1"/>
      <c r="K22" s="1"/>
      <c r="L22" s="1"/>
      <c r="M22" s="1"/>
      <c r="N22" s="1"/>
      <c r="O22" s="1"/>
    </row>
    <row r="23" spans="1:15" ht="14.25" customHeight="1">
      <c r="A23" s="162"/>
      <c r="B23" s="162"/>
      <c r="C23" s="172"/>
      <c r="D23" s="172"/>
      <c r="E23" s="1"/>
      <c r="F23" s="1"/>
      <c r="G23" s="1"/>
      <c r="H23" s="1"/>
      <c r="I23" s="1"/>
      <c r="J23" s="1"/>
      <c r="K23" s="1"/>
      <c r="L23" s="1"/>
      <c r="M23" s="1"/>
      <c r="N23" s="1"/>
      <c r="O23" s="1"/>
    </row>
    <row r="24" spans="1:15" ht="14.25" customHeight="1">
      <c r="A24" s="162"/>
      <c r="B24" s="162"/>
      <c r="C24" s="172"/>
      <c r="D24" s="172"/>
      <c r="E24" s="1"/>
      <c r="F24" s="1"/>
      <c r="G24" s="1"/>
      <c r="H24" s="1"/>
      <c r="I24" s="1"/>
      <c r="J24" s="1"/>
      <c r="K24" s="1"/>
      <c r="L24" s="1"/>
      <c r="M24" s="1"/>
      <c r="N24" s="1"/>
      <c r="O24" s="1"/>
    </row>
    <row r="25" spans="1:15" ht="14.25" customHeight="1">
      <c r="A25" s="162"/>
      <c r="B25" s="162"/>
      <c r="C25" s="172"/>
      <c r="D25" s="172"/>
      <c r="E25" s="1"/>
      <c r="F25" s="1"/>
      <c r="G25" s="1"/>
      <c r="H25" s="1"/>
      <c r="I25" s="1"/>
      <c r="J25" s="1"/>
      <c r="K25" s="1"/>
      <c r="L25" s="1"/>
      <c r="M25" s="1"/>
      <c r="N25" s="1"/>
      <c r="O25" s="1"/>
    </row>
    <row r="26" spans="1:15" ht="14.25" customHeight="1">
      <c r="A26" s="162"/>
      <c r="B26" s="162"/>
      <c r="C26" s="172"/>
      <c r="D26" s="172"/>
      <c r="E26" s="1"/>
      <c r="F26" s="1"/>
      <c r="G26" s="1"/>
      <c r="H26" s="1"/>
      <c r="I26" s="1"/>
      <c r="J26" s="1"/>
      <c r="K26" s="1"/>
      <c r="L26" s="1"/>
      <c r="M26" s="1"/>
      <c r="N26" s="1"/>
      <c r="O26" s="1"/>
    </row>
    <row r="27" spans="1:15" ht="14.25" customHeight="1">
      <c r="A27" s="162"/>
      <c r="B27" s="162"/>
      <c r="C27" s="172"/>
      <c r="D27" s="172"/>
      <c r="E27" s="1"/>
      <c r="F27" s="1"/>
      <c r="G27" s="1"/>
      <c r="H27" s="1"/>
      <c r="I27" s="1"/>
      <c r="J27" s="1"/>
      <c r="K27" s="1"/>
      <c r="L27" s="1"/>
      <c r="M27" s="1"/>
      <c r="N27" s="1"/>
      <c r="O27" s="1"/>
    </row>
    <row r="28" spans="1:15" ht="14.25" customHeight="1">
      <c r="A28" s="162"/>
      <c r="B28" s="162"/>
      <c r="C28" s="172"/>
      <c r="D28" s="172"/>
      <c r="E28" s="1"/>
      <c r="F28" s="1"/>
      <c r="G28" s="1"/>
      <c r="H28" s="1"/>
      <c r="I28" s="1"/>
      <c r="J28" s="1"/>
      <c r="K28" s="1"/>
      <c r="L28" s="1"/>
      <c r="M28" s="1"/>
      <c r="N28" s="1"/>
      <c r="O28" s="1"/>
    </row>
    <row r="29" spans="1:15" ht="14.25" customHeight="1">
      <c r="A29" s="162"/>
      <c r="B29" s="162"/>
      <c r="C29" s="172"/>
      <c r="D29" s="172"/>
      <c r="E29" s="1"/>
      <c r="F29" s="1"/>
      <c r="G29" s="1"/>
      <c r="H29" s="1"/>
      <c r="I29" s="1"/>
      <c r="J29" s="1"/>
      <c r="K29" s="1"/>
      <c r="L29" s="1"/>
      <c r="M29" s="1"/>
      <c r="N29" s="1"/>
      <c r="O29" s="1"/>
    </row>
    <row r="30" spans="1:15" ht="14.25" customHeight="1">
      <c r="A30" s="162"/>
      <c r="B30" s="162"/>
      <c r="C30" s="172"/>
      <c r="D30" s="172"/>
      <c r="E30" s="1"/>
      <c r="F30" s="1"/>
      <c r="G30" s="1"/>
      <c r="H30" s="1"/>
      <c r="I30" s="1"/>
      <c r="J30" s="1"/>
      <c r="K30" s="1"/>
      <c r="L30" s="1"/>
      <c r="M30" s="1"/>
      <c r="N30" s="1"/>
      <c r="O30" s="1"/>
    </row>
    <row r="31" spans="1:15" ht="14.25" customHeight="1">
      <c r="A31" s="162"/>
      <c r="B31" s="162"/>
      <c r="C31" s="172"/>
      <c r="D31" s="172"/>
      <c r="E31" s="1"/>
      <c r="F31" s="1"/>
      <c r="G31" s="1"/>
      <c r="H31" s="1"/>
      <c r="I31" s="1"/>
      <c r="J31" s="1"/>
      <c r="K31" s="1"/>
      <c r="L31" s="1"/>
      <c r="M31" s="1"/>
      <c r="N31" s="1"/>
      <c r="O31" s="1"/>
    </row>
    <row r="32" spans="1:15" ht="14.25" customHeight="1">
      <c r="A32" s="162"/>
      <c r="B32" s="162"/>
      <c r="C32" s="172"/>
      <c r="D32" s="172"/>
      <c r="E32" s="1"/>
      <c r="F32" s="1"/>
      <c r="G32" s="1"/>
      <c r="H32" s="1"/>
      <c r="I32" s="1"/>
      <c r="J32" s="1"/>
      <c r="K32" s="1"/>
      <c r="L32" s="1"/>
      <c r="M32" s="1"/>
      <c r="N32" s="1"/>
      <c r="O32" s="1"/>
    </row>
    <row r="33" spans="1:15" ht="14.25" customHeight="1">
      <c r="A33" s="162"/>
      <c r="B33" s="162"/>
      <c r="C33" s="172"/>
      <c r="D33" s="172"/>
      <c r="E33" s="1"/>
      <c r="F33" s="1"/>
      <c r="G33" s="1"/>
      <c r="H33" s="1"/>
      <c r="I33" s="1"/>
      <c r="J33" s="1"/>
      <c r="K33" s="1"/>
      <c r="L33" s="1"/>
      <c r="M33" s="1"/>
      <c r="N33" s="1"/>
      <c r="O33" s="1"/>
    </row>
    <row r="34" spans="1:15" ht="14.25" customHeight="1">
      <c r="A34" s="162"/>
      <c r="B34" s="162"/>
      <c r="C34" s="172"/>
      <c r="D34" s="172"/>
      <c r="E34" s="1"/>
      <c r="F34" s="1"/>
      <c r="G34" s="1"/>
      <c r="H34" s="1"/>
      <c r="I34" s="1"/>
      <c r="J34" s="1"/>
      <c r="K34" s="1"/>
      <c r="L34" s="1"/>
      <c r="M34" s="1"/>
      <c r="N34" s="1"/>
      <c r="O34" s="1"/>
    </row>
    <row r="35" spans="1:15" ht="14.25" customHeight="1">
      <c r="A35" s="162"/>
      <c r="B35" s="162"/>
      <c r="C35" s="172"/>
      <c r="D35" s="172"/>
      <c r="E35" s="1"/>
      <c r="F35" s="1"/>
      <c r="G35" s="1"/>
      <c r="H35" s="1"/>
      <c r="I35" s="1"/>
      <c r="J35" s="1"/>
      <c r="K35" s="1"/>
      <c r="L35" s="1"/>
      <c r="M35" s="1"/>
      <c r="N35" s="1"/>
      <c r="O35" s="1"/>
    </row>
    <row r="36" spans="1:15" ht="14.25" customHeight="1">
      <c r="A36" s="162"/>
      <c r="B36" s="162"/>
      <c r="C36" s="172"/>
      <c r="D36" s="172"/>
      <c r="E36" s="1"/>
      <c r="F36" s="1"/>
      <c r="G36" s="1"/>
      <c r="H36" s="1"/>
      <c r="I36" s="1"/>
      <c r="J36" s="1"/>
      <c r="K36" s="1"/>
      <c r="L36" s="1"/>
      <c r="M36" s="1"/>
      <c r="N36" s="1"/>
      <c r="O36" s="1"/>
    </row>
    <row r="37" spans="1:15" ht="14.25" customHeight="1">
      <c r="A37" s="162"/>
      <c r="B37" s="162"/>
      <c r="C37" s="172"/>
      <c r="D37" s="172"/>
      <c r="E37" s="1"/>
      <c r="F37" s="1"/>
      <c r="G37" s="1"/>
      <c r="H37" s="1"/>
      <c r="I37" s="1"/>
      <c r="J37" s="1"/>
      <c r="K37" s="1"/>
      <c r="L37" s="1"/>
      <c r="M37" s="1"/>
      <c r="N37" s="1"/>
      <c r="O37" s="1"/>
    </row>
    <row r="38" spans="1:15" ht="14.25" customHeight="1">
      <c r="A38" s="162"/>
      <c r="B38" s="162"/>
      <c r="C38" s="172"/>
      <c r="D38" s="172"/>
      <c r="E38" s="1"/>
      <c r="F38" s="1"/>
      <c r="G38" s="1"/>
      <c r="H38" s="1"/>
      <c r="I38" s="1"/>
      <c r="J38" s="1"/>
      <c r="K38" s="1"/>
      <c r="L38" s="1"/>
      <c r="M38" s="1"/>
      <c r="N38" s="1"/>
      <c r="O38" s="1"/>
    </row>
    <row r="39" spans="1:15" ht="14.25" customHeight="1">
      <c r="A39" s="162"/>
      <c r="B39" s="162"/>
      <c r="C39" s="172"/>
      <c r="D39" s="172"/>
      <c r="E39" s="1"/>
      <c r="F39" s="1"/>
      <c r="G39" s="1"/>
      <c r="H39" s="1"/>
      <c r="I39" s="1"/>
      <c r="J39" s="1"/>
      <c r="K39" s="1"/>
      <c r="L39" s="1"/>
      <c r="M39" s="1"/>
      <c r="N39" s="1"/>
      <c r="O39" s="1"/>
    </row>
    <row r="40" spans="1:15" ht="14.25" customHeight="1">
      <c r="A40" s="162"/>
      <c r="B40" s="162"/>
      <c r="C40" s="172"/>
      <c r="D40" s="172"/>
      <c r="E40" s="1"/>
      <c r="F40" s="1"/>
      <c r="G40" s="1"/>
      <c r="H40" s="1"/>
      <c r="I40" s="1"/>
      <c r="J40" s="1"/>
      <c r="K40" s="1"/>
      <c r="L40" s="1"/>
      <c r="M40" s="1"/>
      <c r="N40" s="1"/>
      <c r="O40" s="1"/>
    </row>
    <row r="41" spans="1:15" ht="14.25" customHeight="1">
      <c r="A41" s="162"/>
      <c r="B41" s="162"/>
      <c r="C41" s="172"/>
      <c r="D41" s="172"/>
      <c r="E41" s="1"/>
      <c r="F41" s="1"/>
      <c r="G41" s="1"/>
      <c r="H41" s="1"/>
      <c r="I41" s="1"/>
      <c r="J41" s="1"/>
      <c r="K41" s="1"/>
      <c r="L41" s="1"/>
      <c r="M41" s="1"/>
      <c r="N41" s="1"/>
      <c r="O41" s="1"/>
    </row>
    <row r="42" spans="1:15" ht="14.25" customHeight="1">
      <c r="A42" s="162"/>
      <c r="B42" s="162"/>
      <c r="C42" s="172"/>
      <c r="D42" s="172"/>
      <c r="E42" s="1"/>
      <c r="F42" s="1"/>
      <c r="G42" s="1"/>
      <c r="H42" s="1"/>
      <c r="I42" s="1"/>
      <c r="J42" s="1"/>
      <c r="K42" s="1"/>
      <c r="L42" s="1"/>
      <c r="M42" s="1"/>
      <c r="N42" s="1"/>
      <c r="O42" s="1"/>
    </row>
    <row r="43" spans="1:15" ht="14.25" customHeight="1">
      <c r="A43" s="162"/>
      <c r="B43" s="162"/>
      <c r="C43" s="172"/>
      <c r="D43" s="172"/>
      <c r="E43" s="1"/>
      <c r="F43" s="1"/>
      <c r="G43" s="1"/>
      <c r="H43" s="1"/>
      <c r="I43" s="1"/>
      <c r="J43" s="1"/>
      <c r="K43" s="1"/>
      <c r="L43" s="1"/>
      <c r="M43" s="1"/>
      <c r="N43" s="1"/>
      <c r="O43" s="1"/>
    </row>
    <row r="44" spans="1:15" ht="14.25" customHeight="1">
      <c r="A44" s="162"/>
      <c r="B44" s="162"/>
      <c r="C44" s="172"/>
      <c r="D44" s="172"/>
      <c r="E44" s="1"/>
      <c r="F44" s="1"/>
      <c r="G44" s="1"/>
      <c r="H44" s="1"/>
      <c r="I44" s="1"/>
      <c r="J44" s="1"/>
      <c r="K44" s="1"/>
      <c r="L44" s="1"/>
      <c r="M44" s="1"/>
      <c r="N44" s="1"/>
      <c r="O44" s="1"/>
    </row>
    <row r="45" spans="1:15" ht="14.25" customHeight="1">
      <c r="A45" s="162"/>
      <c r="B45" s="162"/>
      <c r="C45" s="172"/>
      <c r="D45" s="172"/>
      <c r="E45" s="1"/>
      <c r="F45" s="1"/>
      <c r="G45" s="1"/>
      <c r="H45" s="1"/>
      <c r="I45" s="1"/>
      <c r="J45" s="1"/>
      <c r="K45" s="1"/>
      <c r="L45" s="1"/>
      <c r="M45" s="1"/>
      <c r="N45" s="1"/>
      <c r="O45" s="1"/>
    </row>
    <row r="46" spans="1:15" ht="14.25" customHeight="1">
      <c r="A46" s="162"/>
      <c r="B46" s="162"/>
      <c r="C46" s="172"/>
      <c r="D46" s="172"/>
      <c r="E46" s="1"/>
      <c r="F46" s="1"/>
      <c r="G46" s="1"/>
      <c r="H46" s="1"/>
      <c r="I46" s="1"/>
      <c r="J46" s="1"/>
      <c r="K46" s="1"/>
      <c r="L46" s="1"/>
      <c r="M46" s="1"/>
      <c r="N46" s="1"/>
      <c r="O46" s="1"/>
    </row>
    <row r="47" spans="1:15" ht="14.25" customHeight="1">
      <c r="A47" s="162"/>
      <c r="B47" s="162"/>
      <c r="C47" s="172"/>
      <c r="D47" s="172"/>
      <c r="E47" s="1"/>
      <c r="F47" s="1"/>
      <c r="G47" s="1"/>
      <c r="H47" s="1"/>
      <c r="I47" s="1"/>
      <c r="J47" s="1"/>
      <c r="K47" s="1"/>
      <c r="L47" s="1"/>
      <c r="M47" s="1"/>
      <c r="N47" s="1"/>
      <c r="O47" s="1"/>
    </row>
    <row r="48" spans="1:15" ht="14.25" customHeight="1">
      <c r="A48" s="162"/>
      <c r="B48" s="162"/>
      <c r="C48" s="172"/>
      <c r="D48" s="172"/>
      <c r="E48" s="1"/>
      <c r="F48" s="1"/>
      <c r="G48" s="1"/>
      <c r="H48" s="1"/>
      <c r="I48" s="1"/>
      <c r="J48" s="1"/>
      <c r="K48" s="1"/>
      <c r="L48" s="1"/>
      <c r="M48" s="1"/>
      <c r="N48" s="1"/>
      <c r="O48" s="1"/>
    </row>
    <row r="49" spans="1:15" ht="14.25" customHeight="1">
      <c r="A49" s="162"/>
      <c r="B49" s="162"/>
      <c r="C49" s="172"/>
      <c r="D49" s="172"/>
      <c r="E49" s="1"/>
      <c r="F49" s="1"/>
      <c r="G49" s="1"/>
      <c r="H49" s="1"/>
      <c r="I49" s="1"/>
      <c r="J49" s="1"/>
      <c r="K49" s="1"/>
      <c r="L49" s="1"/>
      <c r="M49" s="1"/>
      <c r="N49" s="1"/>
      <c r="O49" s="1"/>
    </row>
    <row r="50" spans="1:15" ht="14.25" customHeight="1">
      <c r="A50" s="162"/>
      <c r="B50" s="162"/>
      <c r="C50" s="172"/>
      <c r="D50" s="172"/>
      <c r="E50" s="1"/>
      <c r="F50" s="1"/>
      <c r="G50" s="1"/>
      <c r="H50" s="1"/>
      <c r="I50" s="1"/>
      <c r="J50" s="1"/>
      <c r="K50" s="1"/>
      <c r="L50" s="1"/>
      <c r="M50" s="1"/>
      <c r="N50" s="1"/>
      <c r="O50" s="1"/>
    </row>
    <row r="51" spans="1:15" ht="14.25" customHeight="1">
      <c r="A51" s="162"/>
      <c r="B51" s="162"/>
      <c r="C51" s="172"/>
      <c r="D51" s="172"/>
      <c r="E51" s="1"/>
      <c r="F51" s="1"/>
      <c r="G51" s="1"/>
      <c r="H51" s="1"/>
      <c r="I51" s="1"/>
      <c r="J51" s="1"/>
      <c r="K51" s="1"/>
      <c r="L51" s="1"/>
      <c r="M51" s="1"/>
      <c r="N51" s="1"/>
      <c r="O51" s="1"/>
    </row>
    <row r="52" spans="1:15" ht="14.25" customHeight="1">
      <c r="A52" s="162"/>
      <c r="B52" s="174"/>
      <c r="C52" s="175"/>
      <c r="D52" s="175"/>
    </row>
    <row r="53" spans="1:15" ht="14.25" customHeight="1">
      <c r="A53" s="162"/>
      <c r="B53" s="174"/>
      <c r="C53" s="175"/>
      <c r="D53" s="175"/>
    </row>
    <row r="54" spans="1:15" ht="14.25" customHeight="1">
      <c r="A54" s="162"/>
      <c r="B54" s="174"/>
      <c r="C54" s="175"/>
      <c r="D54" s="175"/>
    </row>
    <row r="55" spans="1:15" ht="14.25" customHeight="1">
      <c r="A55" s="162"/>
      <c r="B55" s="174"/>
      <c r="C55" s="175"/>
      <c r="D55" s="175"/>
    </row>
    <row r="56" spans="1:15" ht="14.25" customHeight="1">
      <c r="A56" s="162"/>
      <c r="B56" s="174"/>
      <c r="C56" s="175"/>
      <c r="D56" s="175"/>
    </row>
    <row r="57" spans="1:15" ht="14.25" customHeight="1">
      <c r="A57" s="162"/>
      <c r="B57" s="174"/>
      <c r="C57" s="175"/>
      <c r="D57" s="175"/>
    </row>
    <row r="58" spans="1:15" ht="14.25" customHeight="1">
      <c r="A58" s="162"/>
      <c r="B58" s="174"/>
      <c r="C58" s="175"/>
      <c r="D58" s="175"/>
    </row>
    <row r="59" spans="1:15" ht="14.25" customHeight="1">
      <c r="A59" s="162"/>
      <c r="B59" s="174"/>
      <c r="C59" s="175"/>
      <c r="D59" s="175"/>
    </row>
    <row r="60" spans="1:15" ht="14.25" customHeight="1">
      <c r="A60" s="162"/>
      <c r="B60" s="174"/>
      <c r="C60" s="175"/>
      <c r="D60" s="175"/>
    </row>
    <row r="61" spans="1:15" ht="14.25" customHeight="1">
      <c r="A61" s="162"/>
      <c r="B61" s="174"/>
      <c r="C61" s="175"/>
      <c r="D61" s="175"/>
    </row>
    <row r="62" spans="1:15" ht="14.25" customHeight="1">
      <c r="A62" s="162"/>
      <c r="B62" s="174"/>
      <c r="C62" s="175"/>
      <c r="D62" s="175"/>
    </row>
    <row r="63" spans="1:15" ht="14.25" customHeight="1">
      <c r="A63" s="162"/>
      <c r="B63" s="174"/>
      <c r="C63" s="175"/>
      <c r="D63" s="175"/>
    </row>
    <row r="64" spans="1:15" ht="14.25" customHeight="1">
      <c r="A64" s="162"/>
      <c r="B64" s="174"/>
      <c r="C64" s="175"/>
      <c r="D64" s="175"/>
    </row>
    <row r="65" spans="1:4" ht="14.25" customHeight="1">
      <c r="A65" s="162"/>
      <c r="B65" s="174"/>
      <c r="C65" s="175"/>
      <c r="D65" s="175"/>
    </row>
    <row r="66" spans="1:4" ht="14.25" customHeight="1">
      <c r="A66" s="162"/>
      <c r="B66" s="174"/>
      <c r="C66" s="175"/>
      <c r="D66" s="175"/>
    </row>
    <row r="67" spans="1:4" ht="14.25" customHeight="1">
      <c r="A67" s="162"/>
      <c r="B67" s="174"/>
      <c r="C67" s="175"/>
      <c r="D67" s="175"/>
    </row>
    <row r="68" spans="1:4" ht="14.25" customHeight="1">
      <c r="A68" s="162"/>
      <c r="B68" s="174"/>
      <c r="C68" s="175"/>
      <c r="D68" s="175"/>
    </row>
    <row r="69" spans="1:4" ht="14.25" customHeight="1">
      <c r="A69" s="162"/>
      <c r="B69" s="174"/>
      <c r="C69" s="175"/>
      <c r="D69" s="175"/>
    </row>
    <row r="70" spans="1:4" ht="14.25" customHeight="1">
      <c r="A70" s="162"/>
      <c r="B70" s="174"/>
      <c r="C70" s="175"/>
      <c r="D70" s="175"/>
    </row>
    <row r="71" spans="1:4" ht="14.25" customHeight="1">
      <c r="A71" s="162"/>
      <c r="B71" s="174"/>
      <c r="C71" s="175"/>
      <c r="D71" s="175"/>
    </row>
    <row r="72" spans="1:4" ht="14.25" customHeight="1">
      <c r="A72" s="162"/>
      <c r="B72" s="174"/>
      <c r="C72" s="175"/>
      <c r="D72" s="175"/>
    </row>
    <row r="73" spans="1:4" ht="14.25" customHeight="1">
      <c r="A73" s="162"/>
      <c r="B73" s="174"/>
      <c r="C73" s="175"/>
      <c r="D73" s="175"/>
    </row>
    <row r="74" spans="1:4" ht="14.25" customHeight="1">
      <c r="A74" s="162"/>
      <c r="B74" s="174"/>
      <c r="C74" s="175"/>
      <c r="D74" s="175"/>
    </row>
    <row r="75" spans="1:4" ht="14.25" customHeight="1">
      <c r="A75" s="162"/>
      <c r="B75" s="174"/>
      <c r="C75" s="175"/>
      <c r="D75" s="175"/>
    </row>
    <row r="76" spans="1:4" ht="14.25" customHeight="1">
      <c r="A76" s="162"/>
      <c r="B76" s="174"/>
      <c r="C76" s="175"/>
      <c r="D76" s="175"/>
    </row>
    <row r="77" spans="1:4" ht="14.25" customHeight="1">
      <c r="A77" s="162"/>
      <c r="B77" s="174"/>
      <c r="C77" s="175"/>
      <c r="D77" s="175"/>
    </row>
    <row r="78" spans="1:4" ht="14.25" customHeight="1">
      <c r="A78" s="162"/>
      <c r="B78" s="174"/>
      <c r="C78" s="175"/>
      <c r="D78" s="175"/>
    </row>
    <row r="79" spans="1:4" ht="14.25" customHeight="1">
      <c r="A79" s="162"/>
      <c r="B79" s="174"/>
      <c r="C79" s="175"/>
      <c r="D79" s="175"/>
    </row>
    <row r="80" spans="1:4" ht="14.25" customHeight="1">
      <c r="A80" s="162"/>
      <c r="B80" s="174"/>
      <c r="C80" s="175"/>
      <c r="D80" s="175"/>
    </row>
    <row r="81" spans="1:4" ht="14.25" customHeight="1">
      <c r="A81" s="162"/>
      <c r="B81" s="174"/>
      <c r="C81" s="175"/>
      <c r="D81" s="175"/>
    </row>
    <row r="82" spans="1:4" ht="14.25" customHeight="1">
      <c r="A82" s="162"/>
      <c r="B82" s="174"/>
      <c r="C82" s="175"/>
      <c r="D82" s="175"/>
    </row>
    <row r="83" spans="1:4" ht="14.25" customHeight="1">
      <c r="A83" s="162"/>
      <c r="B83" s="174"/>
      <c r="C83" s="175"/>
      <c r="D83" s="175"/>
    </row>
    <row r="84" spans="1:4" ht="14.25" customHeight="1">
      <c r="A84" s="162"/>
      <c r="B84" s="174"/>
      <c r="C84" s="175"/>
      <c r="D84" s="175"/>
    </row>
    <row r="85" spans="1:4" ht="14.25" customHeight="1">
      <c r="A85" s="162"/>
      <c r="B85" s="174"/>
      <c r="C85" s="175"/>
      <c r="D85" s="175"/>
    </row>
    <row r="86" spans="1:4" ht="14.25" customHeight="1">
      <c r="A86" s="162"/>
      <c r="B86" s="174"/>
      <c r="C86" s="175"/>
      <c r="D86" s="175"/>
    </row>
    <row r="87" spans="1:4" ht="14.25" customHeight="1">
      <c r="A87" s="162"/>
      <c r="B87" s="174"/>
      <c r="C87" s="175"/>
      <c r="D87" s="175"/>
    </row>
    <row r="88" spans="1:4" ht="14.25" customHeight="1">
      <c r="A88" s="162"/>
      <c r="B88" s="174"/>
      <c r="C88" s="175"/>
      <c r="D88" s="175"/>
    </row>
    <row r="89" spans="1:4" ht="14.25" customHeight="1">
      <c r="A89" s="162"/>
      <c r="B89" s="174"/>
      <c r="C89" s="175"/>
      <c r="D89" s="175"/>
    </row>
    <row r="90" spans="1:4" ht="14.25" customHeight="1">
      <c r="A90" s="162"/>
      <c r="B90" s="174"/>
      <c r="C90" s="175"/>
      <c r="D90" s="175"/>
    </row>
    <row r="91" spans="1:4" ht="14.25" customHeight="1">
      <c r="A91" s="162"/>
      <c r="B91" s="174"/>
      <c r="C91" s="175"/>
      <c r="D91" s="175"/>
    </row>
    <row r="92" spans="1:4" ht="14.25" customHeight="1">
      <c r="A92" s="162"/>
      <c r="B92" s="174"/>
      <c r="C92" s="175"/>
      <c r="D92" s="175"/>
    </row>
    <row r="93" spans="1:4" ht="14.25" customHeight="1">
      <c r="A93" s="162"/>
      <c r="B93" s="174"/>
      <c r="C93" s="175"/>
      <c r="D93" s="175"/>
    </row>
    <row r="94" spans="1:4" ht="14.25" customHeight="1">
      <c r="A94" s="162"/>
      <c r="B94" s="174"/>
      <c r="C94" s="175"/>
      <c r="D94" s="175"/>
    </row>
    <row r="95" spans="1:4" ht="14.25" customHeight="1">
      <c r="A95" s="162"/>
      <c r="B95" s="174"/>
      <c r="C95" s="175"/>
      <c r="D95" s="175"/>
    </row>
    <row r="96" spans="1:4" ht="14.25" customHeight="1">
      <c r="A96" s="162"/>
      <c r="B96" s="174"/>
      <c r="C96" s="175"/>
      <c r="D96" s="175"/>
    </row>
    <row r="97" spans="1:4" ht="14.25" customHeight="1">
      <c r="A97" s="162"/>
      <c r="B97" s="174"/>
      <c r="C97" s="175"/>
      <c r="D97" s="175"/>
    </row>
    <row r="98" spans="1:4" ht="14.25" customHeight="1">
      <c r="A98" s="162"/>
      <c r="B98" s="174"/>
      <c r="C98" s="175"/>
      <c r="D98" s="175"/>
    </row>
    <row r="99" spans="1:4" ht="14.25" customHeight="1">
      <c r="A99" s="162"/>
      <c r="B99" s="174"/>
      <c r="C99" s="175"/>
      <c r="D99" s="175"/>
    </row>
    <row r="100" spans="1:4" ht="14.25" customHeight="1">
      <c r="A100" s="162"/>
      <c r="B100" s="174"/>
      <c r="C100" s="175"/>
      <c r="D100" s="175"/>
    </row>
    <row r="101" spans="1:4" ht="14.25" customHeight="1">
      <c r="A101" s="162"/>
      <c r="B101" s="174"/>
      <c r="C101" s="175"/>
      <c r="D101" s="175"/>
    </row>
    <row r="102" spans="1:4" ht="14.25" customHeight="1">
      <c r="A102" s="162"/>
      <c r="B102" s="174"/>
      <c r="C102" s="175"/>
      <c r="D102" s="175"/>
    </row>
    <row r="103" spans="1:4" ht="14.25" customHeight="1">
      <c r="A103" s="162"/>
      <c r="B103" s="174"/>
      <c r="C103" s="175"/>
      <c r="D103" s="175"/>
    </row>
    <row r="104" spans="1:4" ht="14.25" customHeight="1">
      <c r="A104" s="162"/>
      <c r="B104" s="174"/>
      <c r="C104" s="175"/>
      <c r="D104" s="175"/>
    </row>
    <row r="105" spans="1:4" ht="14.25" customHeight="1">
      <c r="A105" s="162"/>
      <c r="B105" s="174"/>
      <c r="C105" s="175"/>
      <c r="D105" s="175"/>
    </row>
    <row r="106" spans="1:4" ht="14.25" customHeight="1">
      <c r="A106" s="162"/>
      <c r="B106" s="174"/>
      <c r="C106" s="175"/>
      <c r="D106" s="175"/>
    </row>
    <row r="107" spans="1:4" ht="14.25" customHeight="1">
      <c r="A107" s="162"/>
      <c r="B107" s="174"/>
      <c r="C107" s="175"/>
      <c r="D107" s="175"/>
    </row>
    <row r="108" spans="1:4" ht="14.25" customHeight="1">
      <c r="A108" s="162"/>
      <c r="B108" s="174"/>
      <c r="C108" s="175"/>
      <c r="D108" s="175"/>
    </row>
    <row r="109" spans="1:4" ht="14.25" customHeight="1">
      <c r="A109" s="162"/>
      <c r="B109" s="174"/>
      <c r="C109" s="175"/>
      <c r="D109" s="175"/>
    </row>
    <row r="110" spans="1:4" ht="14.25" customHeight="1">
      <c r="A110" s="162"/>
      <c r="B110" s="174"/>
      <c r="C110" s="175"/>
      <c r="D110" s="175"/>
    </row>
    <row r="111" spans="1:4" ht="14.25" customHeight="1">
      <c r="A111" s="162"/>
      <c r="B111" s="174"/>
      <c r="C111" s="175"/>
      <c r="D111" s="175"/>
    </row>
    <row r="112" spans="1:4" ht="14.25" customHeight="1">
      <c r="A112" s="162"/>
      <c r="B112" s="174"/>
      <c r="C112" s="175"/>
      <c r="D112" s="175"/>
    </row>
    <row r="113" spans="1:4" ht="14.25" customHeight="1">
      <c r="A113" s="162"/>
      <c r="B113" s="174"/>
      <c r="C113" s="175"/>
      <c r="D113" s="175"/>
    </row>
    <row r="114" spans="1:4" ht="14.25" customHeight="1">
      <c r="A114" s="162"/>
      <c r="B114" s="174"/>
      <c r="C114" s="175"/>
      <c r="D114" s="175"/>
    </row>
    <row r="115" spans="1:4" ht="14.25" customHeight="1">
      <c r="A115" s="162"/>
      <c r="B115" s="174"/>
      <c r="C115" s="175"/>
      <c r="D115" s="175"/>
    </row>
    <row r="116" spans="1:4" ht="14.25" customHeight="1">
      <c r="A116" s="162"/>
      <c r="B116" s="174"/>
      <c r="C116" s="175"/>
      <c r="D116" s="175"/>
    </row>
    <row r="117" spans="1:4" ht="14.25" customHeight="1">
      <c r="A117" s="162"/>
      <c r="B117" s="174"/>
      <c r="C117" s="175"/>
      <c r="D117" s="175"/>
    </row>
    <row r="118" spans="1:4" ht="14.25" customHeight="1">
      <c r="A118" s="162"/>
      <c r="B118" s="174"/>
      <c r="C118" s="175"/>
      <c r="D118" s="175"/>
    </row>
    <row r="119" spans="1:4" ht="14.25" customHeight="1">
      <c r="A119" s="162"/>
      <c r="B119" s="174"/>
      <c r="C119" s="175"/>
      <c r="D119" s="175"/>
    </row>
    <row r="120" spans="1:4" ht="14.25" customHeight="1">
      <c r="A120" s="162"/>
      <c r="B120" s="174"/>
      <c r="C120" s="175"/>
      <c r="D120" s="175"/>
    </row>
    <row r="121" spans="1:4" ht="14.25" customHeight="1">
      <c r="A121" s="162"/>
      <c r="B121" s="174"/>
      <c r="C121" s="175"/>
      <c r="D121" s="175"/>
    </row>
    <row r="122" spans="1:4" ht="14.25" customHeight="1">
      <c r="A122" s="162"/>
      <c r="B122" s="174"/>
      <c r="C122" s="175"/>
      <c r="D122" s="175"/>
    </row>
    <row r="123" spans="1:4" ht="14.25" customHeight="1">
      <c r="A123" s="162"/>
      <c r="B123" s="174"/>
      <c r="C123" s="175"/>
      <c r="D123" s="175"/>
    </row>
    <row r="124" spans="1:4" ht="14.25" customHeight="1">
      <c r="A124" s="162"/>
      <c r="B124" s="174"/>
      <c r="C124" s="175"/>
      <c r="D124" s="175"/>
    </row>
    <row r="125" spans="1:4" ht="14.25" customHeight="1">
      <c r="A125" s="162"/>
      <c r="B125" s="174"/>
      <c r="C125" s="175"/>
      <c r="D125" s="175"/>
    </row>
    <row r="126" spans="1:4" ht="14.25" customHeight="1">
      <c r="A126" s="162"/>
      <c r="B126" s="174"/>
      <c r="C126" s="175"/>
      <c r="D126" s="175"/>
    </row>
    <row r="127" spans="1:4" ht="14.25" customHeight="1">
      <c r="A127" s="162"/>
      <c r="B127" s="174"/>
      <c r="C127" s="175"/>
      <c r="D127" s="175"/>
    </row>
    <row r="128" spans="1:4" ht="14.25" customHeight="1">
      <c r="A128" s="162"/>
      <c r="B128" s="174"/>
      <c r="C128" s="175"/>
      <c r="D128" s="175"/>
    </row>
    <row r="129" spans="1:4" ht="14.25" customHeight="1">
      <c r="A129" s="162"/>
      <c r="B129" s="174"/>
      <c r="C129" s="175"/>
      <c r="D129" s="175"/>
    </row>
    <row r="130" spans="1:4" ht="14.25" customHeight="1">
      <c r="A130" s="162"/>
      <c r="B130" s="174"/>
      <c r="C130" s="175"/>
      <c r="D130" s="175"/>
    </row>
    <row r="131" spans="1:4" ht="14.25" customHeight="1">
      <c r="A131" s="162"/>
      <c r="B131" s="174"/>
      <c r="C131" s="175"/>
      <c r="D131" s="175"/>
    </row>
    <row r="132" spans="1:4" ht="14.25" customHeight="1">
      <c r="A132" s="162"/>
      <c r="B132" s="174"/>
      <c r="C132" s="175"/>
      <c r="D132" s="175"/>
    </row>
    <row r="133" spans="1:4" ht="14.25" customHeight="1">
      <c r="A133" s="162"/>
      <c r="B133" s="174"/>
      <c r="C133" s="175"/>
      <c r="D133" s="175"/>
    </row>
    <row r="134" spans="1:4" ht="14.25" customHeight="1">
      <c r="A134" s="162"/>
      <c r="B134" s="174"/>
      <c r="C134" s="175"/>
      <c r="D134" s="175"/>
    </row>
    <row r="135" spans="1:4" ht="14.25" customHeight="1">
      <c r="A135" s="162"/>
      <c r="B135" s="174"/>
      <c r="C135" s="175"/>
      <c r="D135" s="175"/>
    </row>
    <row r="136" spans="1:4" ht="14.25" customHeight="1">
      <c r="A136" s="162"/>
      <c r="B136" s="174"/>
      <c r="C136" s="175"/>
      <c r="D136" s="175"/>
    </row>
    <row r="137" spans="1:4" ht="14.25" customHeight="1">
      <c r="A137" s="162"/>
      <c r="B137" s="174"/>
      <c r="C137" s="175"/>
      <c r="D137" s="175"/>
    </row>
    <row r="138" spans="1:4" ht="14.25" customHeight="1">
      <c r="A138" s="162"/>
      <c r="B138" s="174"/>
      <c r="C138" s="175"/>
      <c r="D138" s="175"/>
    </row>
    <row r="139" spans="1:4" ht="14.25" customHeight="1">
      <c r="A139" s="162"/>
      <c r="B139" s="174"/>
      <c r="C139" s="175"/>
      <c r="D139" s="175"/>
    </row>
    <row r="140" spans="1:4" ht="14.25" customHeight="1">
      <c r="A140" s="162"/>
      <c r="B140" s="174"/>
      <c r="C140" s="175"/>
      <c r="D140" s="175"/>
    </row>
    <row r="141" spans="1:4" ht="14.25" customHeight="1">
      <c r="A141" s="162"/>
      <c r="B141" s="174"/>
      <c r="C141" s="175"/>
      <c r="D141" s="175"/>
    </row>
    <row r="142" spans="1:4" ht="14.25" customHeight="1">
      <c r="A142" s="162"/>
      <c r="B142" s="174"/>
      <c r="C142" s="175"/>
      <c r="D142" s="175"/>
    </row>
    <row r="143" spans="1:4" ht="14.25" customHeight="1">
      <c r="A143" s="162"/>
      <c r="B143" s="174"/>
      <c r="C143" s="175"/>
      <c r="D143" s="175"/>
    </row>
    <row r="144" spans="1:4" ht="14.25" customHeight="1">
      <c r="A144" s="162"/>
      <c r="B144" s="174"/>
      <c r="C144" s="175"/>
      <c r="D144" s="175"/>
    </row>
    <row r="145" spans="1:4" ht="14.25" customHeight="1">
      <c r="A145" s="162"/>
      <c r="B145" s="174"/>
      <c r="C145" s="175"/>
      <c r="D145" s="175"/>
    </row>
    <row r="146" spans="1:4" ht="14.25" customHeight="1">
      <c r="A146" s="162"/>
      <c r="B146" s="174"/>
      <c r="C146" s="175"/>
      <c r="D146" s="175"/>
    </row>
    <row r="147" spans="1:4" ht="14.25" customHeight="1">
      <c r="A147" s="162"/>
      <c r="B147" s="174"/>
      <c r="C147" s="175"/>
      <c r="D147" s="175"/>
    </row>
    <row r="148" spans="1:4" ht="14.25" customHeight="1">
      <c r="A148" s="162"/>
      <c r="B148" s="174"/>
      <c r="C148" s="175"/>
      <c r="D148" s="175"/>
    </row>
    <row r="149" spans="1:4" ht="14.25" customHeight="1">
      <c r="A149" s="162"/>
      <c r="B149" s="174"/>
      <c r="C149" s="175"/>
      <c r="D149" s="175"/>
    </row>
    <row r="150" spans="1:4" ht="14.25" customHeight="1">
      <c r="A150" s="162"/>
      <c r="B150" s="174"/>
      <c r="C150" s="175"/>
      <c r="D150" s="175"/>
    </row>
    <row r="151" spans="1:4" ht="14.25" customHeight="1">
      <c r="A151" s="162"/>
      <c r="B151" s="174"/>
      <c r="C151" s="175"/>
      <c r="D151" s="175"/>
    </row>
    <row r="152" spans="1:4" ht="14.25" customHeight="1">
      <c r="A152" s="162"/>
      <c r="B152" s="174"/>
      <c r="C152" s="175"/>
      <c r="D152" s="175"/>
    </row>
    <row r="153" spans="1:4" ht="14.25" customHeight="1">
      <c r="A153" s="162"/>
      <c r="B153" s="174"/>
      <c r="C153" s="175"/>
      <c r="D153" s="175"/>
    </row>
    <row r="154" spans="1:4" ht="14.25" customHeight="1">
      <c r="A154" s="162"/>
      <c r="B154" s="174"/>
      <c r="C154" s="175"/>
      <c r="D154" s="175"/>
    </row>
    <row r="155" spans="1:4" ht="14.25" customHeight="1">
      <c r="A155" s="162"/>
      <c r="B155" s="174"/>
      <c r="C155" s="175"/>
      <c r="D155" s="175"/>
    </row>
    <row r="156" spans="1:4" ht="14.25" customHeight="1">
      <c r="A156" s="162"/>
      <c r="B156" s="174"/>
      <c r="C156" s="175"/>
      <c r="D156" s="175"/>
    </row>
    <row r="157" spans="1:4" ht="14.25" customHeight="1">
      <c r="A157" s="162"/>
      <c r="B157" s="174"/>
      <c r="C157" s="175"/>
      <c r="D157" s="175"/>
    </row>
    <row r="158" spans="1:4" ht="14.25" customHeight="1">
      <c r="A158" s="162"/>
      <c r="B158" s="174"/>
      <c r="C158" s="175"/>
      <c r="D158" s="175"/>
    </row>
    <row r="159" spans="1:4" ht="14.25" customHeight="1">
      <c r="A159" s="162"/>
      <c r="B159" s="174"/>
      <c r="C159" s="175"/>
      <c r="D159" s="175"/>
    </row>
    <row r="160" spans="1:4" ht="14.25" customHeight="1">
      <c r="A160" s="162"/>
      <c r="B160" s="174"/>
      <c r="C160" s="175"/>
      <c r="D160" s="175"/>
    </row>
    <row r="161" spans="1:4" ht="14.25" customHeight="1">
      <c r="A161" s="162"/>
      <c r="B161" s="174"/>
      <c r="C161" s="175"/>
      <c r="D161" s="175"/>
    </row>
    <row r="162" spans="1:4" ht="14.25" customHeight="1">
      <c r="A162" s="162"/>
      <c r="B162" s="174"/>
      <c r="C162" s="175"/>
      <c r="D162" s="175"/>
    </row>
    <row r="163" spans="1:4" ht="14.25" customHeight="1">
      <c r="A163" s="162"/>
      <c r="B163" s="174"/>
      <c r="C163" s="175"/>
      <c r="D163" s="175"/>
    </row>
    <row r="164" spans="1:4" ht="14.25" customHeight="1">
      <c r="A164" s="162"/>
      <c r="B164" s="174"/>
      <c r="C164" s="175"/>
      <c r="D164" s="175"/>
    </row>
    <row r="165" spans="1:4" ht="14.25" customHeight="1">
      <c r="A165" s="162"/>
      <c r="B165" s="174"/>
      <c r="C165" s="175"/>
      <c r="D165" s="175"/>
    </row>
    <row r="166" spans="1:4" ht="14.25" customHeight="1">
      <c r="A166" s="162"/>
      <c r="B166" s="174"/>
      <c r="C166" s="175"/>
      <c r="D166" s="175"/>
    </row>
    <row r="167" spans="1:4" ht="14.25" customHeight="1">
      <c r="A167" s="162"/>
      <c r="B167" s="174"/>
      <c r="C167" s="175"/>
      <c r="D167" s="175"/>
    </row>
    <row r="168" spans="1:4" ht="14.25" customHeight="1">
      <c r="A168" s="162"/>
      <c r="B168" s="174"/>
      <c r="C168" s="175"/>
      <c r="D168" s="175"/>
    </row>
    <row r="169" spans="1:4" ht="14.25" customHeight="1">
      <c r="A169" s="162"/>
      <c r="B169" s="174"/>
      <c r="C169" s="175"/>
      <c r="D169" s="175"/>
    </row>
    <row r="170" spans="1:4" ht="14.25" customHeight="1">
      <c r="A170" s="162"/>
      <c r="B170" s="174"/>
      <c r="C170" s="175"/>
      <c r="D170" s="175"/>
    </row>
    <row r="171" spans="1:4" ht="14.25" customHeight="1">
      <c r="A171" s="162"/>
      <c r="B171" s="174"/>
      <c r="C171" s="175"/>
      <c r="D171" s="175"/>
    </row>
    <row r="172" spans="1:4" ht="14.25" customHeight="1">
      <c r="A172" s="162"/>
      <c r="B172" s="174"/>
      <c r="C172" s="175"/>
      <c r="D172" s="175"/>
    </row>
    <row r="173" spans="1:4" ht="14.25" customHeight="1">
      <c r="A173" s="162"/>
      <c r="B173" s="174"/>
      <c r="C173" s="175"/>
      <c r="D173" s="175"/>
    </row>
    <row r="174" spans="1:4" ht="14.25" customHeight="1">
      <c r="A174" s="162"/>
      <c r="B174" s="174"/>
      <c r="C174" s="175"/>
      <c r="D174" s="175"/>
    </row>
    <row r="175" spans="1:4" ht="14.25" customHeight="1">
      <c r="A175" s="162"/>
      <c r="B175" s="174"/>
      <c r="C175" s="175"/>
      <c r="D175" s="175"/>
    </row>
    <row r="176" spans="1:4" ht="14.25" customHeight="1">
      <c r="A176" s="162"/>
      <c r="B176" s="174"/>
      <c r="C176" s="175"/>
      <c r="D176" s="175"/>
    </row>
    <row r="177" spans="1:4" ht="14.25" customHeight="1">
      <c r="A177" s="162"/>
      <c r="B177" s="174"/>
      <c r="C177" s="175"/>
      <c r="D177" s="175"/>
    </row>
    <row r="178" spans="1:4" ht="14.25" customHeight="1">
      <c r="A178" s="162"/>
      <c r="B178" s="174"/>
      <c r="C178" s="175"/>
      <c r="D178" s="175"/>
    </row>
    <row r="179" spans="1:4" ht="14.25" customHeight="1">
      <c r="A179" s="162"/>
      <c r="B179" s="174"/>
      <c r="C179" s="175"/>
      <c r="D179" s="175"/>
    </row>
    <row r="180" spans="1:4" ht="14.25" customHeight="1">
      <c r="A180" s="162"/>
      <c r="B180" s="174"/>
      <c r="C180" s="175"/>
      <c r="D180" s="175"/>
    </row>
    <row r="181" spans="1:4" ht="14.25" customHeight="1">
      <c r="A181" s="162"/>
      <c r="B181" s="174"/>
      <c r="C181" s="175"/>
      <c r="D181" s="175"/>
    </row>
    <row r="182" spans="1:4" ht="14.25" customHeight="1">
      <c r="A182" s="162"/>
      <c r="B182" s="174"/>
      <c r="C182" s="175"/>
      <c r="D182" s="175"/>
    </row>
    <row r="183" spans="1:4" ht="14.25" customHeight="1">
      <c r="A183" s="162"/>
      <c r="B183" s="174"/>
      <c r="C183" s="175"/>
      <c r="D183" s="175"/>
    </row>
    <row r="184" spans="1:4" ht="14.25" customHeight="1">
      <c r="A184" s="162"/>
      <c r="B184" s="174"/>
      <c r="C184" s="175"/>
      <c r="D184" s="175"/>
    </row>
    <row r="185" spans="1:4" ht="14.25" customHeight="1">
      <c r="A185" s="162"/>
      <c r="B185" s="174"/>
      <c r="C185" s="175"/>
      <c r="D185" s="175"/>
    </row>
    <row r="186" spans="1:4" ht="14.25" customHeight="1">
      <c r="A186" s="162"/>
      <c r="B186" s="174"/>
      <c r="C186" s="175"/>
      <c r="D186" s="175"/>
    </row>
    <row r="187" spans="1:4" ht="14.25" customHeight="1">
      <c r="A187" s="162"/>
      <c r="B187" s="174"/>
      <c r="C187" s="175"/>
      <c r="D187" s="175"/>
    </row>
    <row r="188" spans="1:4" ht="14.25" customHeight="1">
      <c r="A188" s="162"/>
      <c r="B188" s="174"/>
      <c r="C188" s="175"/>
      <c r="D188" s="175"/>
    </row>
    <row r="189" spans="1:4" ht="14.25" customHeight="1">
      <c r="A189" s="162"/>
      <c r="B189" s="174"/>
      <c r="C189" s="175"/>
      <c r="D189" s="175"/>
    </row>
    <row r="190" spans="1:4" ht="14.25" customHeight="1">
      <c r="A190" s="162"/>
      <c r="B190" s="174"/>
      <c r="C190" s="175"/>
      <c r="D190" s="175"/>
    </row>
    <row r="191" spans="1:4" ht="14.25" customHeight="1">
      <c r="A191" s="162"/>
      <c r="B191" s="174"/>
      <c r="C191" s="175"/>
      <c r="D191" s="175"/>
    </row>
    <row r="192" spans="1:4" ht="14.25" customHeight="1">
      <c r="A192" s="162"/>
      <c r="B192" s="174"/>
      <c r="C192" s="175"/>
      <c r="D192" s="175"/>
    </row>
    <row r="193" spans="1:4" ht="14.25" customHeight="1">
      <c r="A193" s="162"/>
      <c r="B193" s="174"/>
      <c r="C193" s="175"/>
      <c r="D193" s="175"/>
    </row>
    <row r="194" spans="1:4" ht="14.25" customHeight="1">
      <c r="A194" s="162"/>
      <c r="B194" s="174"/>
      <c r="C194" s="175"/>
      <c r="D194" s="175"/>
    </row>
    <row r="195" spans="1:4" ht="14.25" customHeight="1">
      <c r="A195" s="162"/>
      <c r="B195" s="174"/>
      <c r="C195" s="175"/>
      <c r="D195" s="175"/>
    </row>
    <row r="196" spans="1:4" ht="14.25" customHeight="1">
      <c r="A196" s="162"/>
      <c r="B196" s="174"/>
      <c r="C196" s="175"/>
      <c r="D196" s="175"/>
    </row>
    <row r="197" spans="1:4" ht="14.25" customHeight="1">
      <c r="A197" s="162"/>
      <c r="B197" s="174"/>
      <c r="C197" s="175"/>
      <c r="D197" s="175"/>
    </row>
    <row r="198" spans="1:4" ht="14.25" customHeight="1">
      <c r="A198" s="162"/>
      <c r="B198" s="174"/>
      <c r="C198" s="175"/>
      <c r="D198" s="175"/>
    </row>
    <row r="199" spans="1:4" ht="14.25" customHeight="1">
      <c r="A199" s="162"/>
      <c r="B199" s="174"/>
      <c r="C199" s="175"/>
      <c r="D199" s="175"/>
    </row>
    <row r="200" spans="1:4" ht="14.25" customHeight="1">
      <c r="A200" s="162"/>
      <c r="B200" s="174"/>
      <c r="C200" s="175"/>
      <c r="D200" s="175"/>
    </row>
    <row r="201" spans="1:4" ht="14.25" customHeight="1">
      <c r="A201" s="162"/>
      <c r="B201" s="174"/>
      <c r="C201" s="175"/>
      <c r="D201" s="175"/>
    </row>
    <row r="202" spans="1:4" ht="14.25" customHeight="1">
      <c r="A202" s="162"/>
      <c r="B202" s="174"/>
      <c r="C202" s="175"/>
      <c r="D202" s="175"/>
    </row>
    <row r="203" spans="1:4" ht="14.25" customHeight="1">
      <c r="A203" s="162"/>
      <c r="B203" s="174"/>
      <c r="C203" s="175"/>
      <c r="D203" s="175"/>
    </row>
    <row r="204" spans="1:4" ht="14.25" customHeight="1">
      <c r="A204" s="162"/>
      <c r="B204" s="174"/>
      <c r="C204" s="175"/>
      <c r="D204" s="175"/>
    </row>
    <row r="205" spans="1:4" ht="14.25" customHeight="1">
      <c r="A205" s="162"/>
      <c r="B205" s="174"/>
      <c r="C205" s="175"/>
      <c r="D205" s="175"/>
    </row>
    <row r="206" spans="1:4" ht="14.25" customHeight="1">
      <c r="A206" s="162"/>
      <c r="B206" s="174"/>
      <c r="C206" s="175"/>
      <c r="D206" s="175"/>
    </row>
    <row r="207" spans="1:4" ht="14.25" customHeight="1">
      <c r="A207" s="162"/>
      <c r="B207" s="174"/>
      <c r="C207" s="175"/>
      <c r="D207" s="175"/>
    </row>
    <row r="208" spans="1:4" ht="14.25" customHeight="1">
      <c r="A208" s="1"/>
      <c r="B208" s="174"/>
      <c r="C208" s="174"/>
      <c r="D208" s="174"/>
    </row>
    <row r="209" spans="1:8" ht="14.25" customHeight="1">
      <c r="A209" s="1"/>
      <c r="B209" s="176" t="s">
        <v>327</v>
      </c>
      <c r="C209" s="176" t="s">
        <v>328</v>
      </c>
      <c r="D209" s="18" t="s">
        <v>327</v>
      </c>
      <c r="E209" s="18" t="s">
        <v>328</v>
      </c>
    </row>
    <row r="210" spans="1:8" ht="14.25" customHeight="1">
      <c r="A210" s="1"/>
      <c r="B210" s="177" t="s">
        <v>329</v>
      </c>
      <c r="C210" s="177" t="s">
        <v>330</v>
      </c>
      <c r="D210" s="18" t="s">
        <v>329</v>
      </c>
      <c r="F210" s="18" t="str">
        <f t="shared" ref="F210:F221" si="0">IF(NOT(ISBLANK(D210)),D210,IF(NOT(ISBLANK(E210)),"     "&amp;E210,FALSE))</f>
        <v>Afectación Económica o presupuestal</v>
      </c>
      <c r="G210" s="18" t="s">
        <v>329</v>
      </c>
      <c r="H210" s="18" t="str">
        <f ca="1">IF(NOT(ISERROR(MATCH(G210,ANCHORARRAY(B221),0))),F223&amp;"Por favor no seleccionar los criterios de impacto",G210)</f>
        <v>Afectación Económica o presupuestal</v>
      </c>
    </row>
    <row r="211" spans="1:8" ht="14.25" customHeight="1">
      <c r="A211" s="1"/>
      <c r="B211" s="177" t="s">
        <v>329</v>
      </c>
      <c r="C211" s="177" t="s">
        <v>305</v>
      </c>
      <c r="E211" s="18" t="s">
        <v>330</v>
      </c>
      <c r="F211" s="18" t="str">
        <f t="shared" si="0"/>
        <v xml:space="preserve">     Afectación menor a 10 SMLMV .</v>
      </c>
    </row>
    <row r="212" spans="1:8" ht="14.25" customHeight="1">
      <c r="A212" s="1"/>
      <c r="B212" s="177" t="s">
        <v>329</v>
      </c>
      <c r="C212" s="177" t="s">
        <v>308</v>
      </c>
      <c r="E212" s="18" t="s">
        <v>305</v>
      </c>
      <c r="F212" s="18" t="str">
        <f t="shared" si="0"/>
        <v xml:space="preserve">     Entre 10 y 50 SMLMV </v>
      </c>
    </row>
    <row r="213" spans="1:8" ht="14.25" customHeight="1">
      <c r="A213" s="1"/>
      <c r="B213" s="177" t="s">
        <v>329</v>
      </c>
      <c r="C213" s="177" t="s">
        <v>312</v>
      </c>
      <c r="E213" s="18" t="s">
        <v>308</v>
      </c>
      <c r="F213" s="18" t="str">
        <f t="shared" si="0"/>
        <v xml:space="preserve">     Entre 50 y 100 SMLMV </v>
      </c>
    </row>
    <row r="214" spans="1:8" ht="14.25" customHeight="1">
      <c r="A214" s="1"/>
      <c r="B214" s="177" t="s">
        <v>329</v>
      </c>
      <c r="C214" s="177" t="s">
        <v>316</v>
      </c>
      <c r="E214" s="18" t="s">
        <v>312</v>
      </c>
      <c r="F214" s="18" t="str">
        <f t="shared" si="0"/>
        <v xml:space="preserve">     Entre 100 y 500 SMLMV </v>
      </c>
    </row>
    <row r="215" spans="1:8" ht="14.25" customHeight="1">
      <c r="A215" s="1"/>
      <c r="B215" s="177" t="s">
        <v>298</v>
      </c>
      <c r="C215" s="177" t="s">
        <v>302</v>
      </c>
      <c r="E215" s="18" t="s">
        <v>316</v>
      </c>
      <c r="F215" s="18" t="str">
        <f t="shared" si="0"/>
        <v xml:space="preserve">     Mayor a 500 SMLMV </v>
      </c>
    </row>
    <row r="216" spans="1:8" ht="14.25" customHeight="1">
      <c r="A216" s="1"/>
      <c r="B216" s="177" t="s">
        <v>298</v>
      </c>
      <c r="C216" s="177" t="s">
        <v>306</v>
      </c>
      <c r="D216" s="18" t="s">
        <v>298</v>
      </c>
      <c r="F216" s="18" t="str">
        <f t="shared" si="0"/>
        <v>Pérdida Reputacional</v>
      </c>
    </row>
    <row r="217" spans="1:8" ht="14.25" customHeight="1">
      <c r="A217" s="1"/>
      <c r="B217" s="177" t="s">
        <v>298</v>
      </c>
      <c r="C217" s="177" t="s">
        <v>309</v>
      </c>
      <c r="E217" s="18" t="s">
        <v>302</v>
      </c>
      <c r="F217" s="18" t="str">
        <f t="shared" si="0"/>
        <v xml:space="preserve">     El riesgo afecta la imagen de alguna área de la organización</v>
      </c>
    </row>
    <row r="218" spans="1:8" ht="14.25" customHeight="1">
      <c r="A218" s="1"/>
      <c r="B218" s="177" t="s">
        <v>298</v>
      </c>
      <c r="C218" s="177" t="s">
        <v>313</v>
      </c>
      <c r="E218" s="18" t="s">
        <v>306</v>
      </c>
      <c r="F218" s="18" t="str">
        <f t="shared" si="0"/>
        <v xml:space="preserve">     El riesgo afecta la imagen de la entidad internamente, de conocimiento general, nivel interno, de junta dircetiva y accionistas y/o de provedores</v>
      </c>
    </row>
    <row r="219" spans="1:8" ht="14.25" customHeight="1">
      <c r="A219" s="1"/>
      <c r="B219" s="177" t="s">
        <v>298</v>
      </c>
      <c r="C219" s="177" t="s">
        <v>317</v>
      </c>
      <c r="E219" s="18" t="s">
        <v>309</v>
      </c>
      <c r="F219" s="18" t="str">
        <f t="shared" si="0"/>
        <v xml:space="preserve">     El riesgo afecta la imagen de la entidad con algunos usuarios de relevancia frente al logro de los objetivos</v>
      </c>
    </row>
    <row r="220" spans="1:8" ht="14.25" customHeight="1">
      <c r="A220" s="1"/>
      <c r="B220" s="178"/>
      <c r="C220" s="178"/>
      <c r="E220" s="18" t="s">
        <v>313</v>
      </c>
      <c r="F220" s="18" t="str">
        <f t="shared" si="0"/>
        <v xml:space="preserve">     El riesgo afecta la imagen de de la entidad con efecto publicitario sostenido a nivel de sector administrativo, nivel departamental o municipal</v>
      </c>
    </row>
    <row r="221" spans="1:8" ht="14.25" customHeight="1">
      <c r="A221" s="1"/>
      <c r="B221" s="178" t="str">
        <f ca="1">IFERROR(__xludf.DUMMYFUNCTION("ARRAY_CONSTRAIN(ARRAYFORMULA(UNIQUE('Tabla Impacto'!$B$209:$B$219)), 3, 1)"),"Criterios")</f>
        <v>Criterios</v>
      </c>
      <c r="C221" s="178"/>
      <c r="E221" s="18" t="s">
        <v>317</v>
      </c>
      <c r="F221" s="18" t="str">
        <f t="shared" si="0"/>
        <v xml:space="preserve">     El riesgo afecta la imagen de la entidad a nivel nacional, con efecto publicitarios sostenible a nivel país</v>
      </c>
    </row>
    <row r="222" spans="1:8" ht="14.25" customHeight="1">
      <c r="A222" s="1"/>
      <c r="B222" s="178" t="str">
        <f ca="1">IFERROR(__xludf.DUMMYFUNCTION("""COMPUTED_VALUE"""),"Afectación Económica o presupuestal")</f>
        <v>Afectación Económica o presupuestal</v>
      </c>
      <c r="C222" s="178"/>
    </row>
    <row r="223" spans="1:8" ht="14.25" customHeight="1">
      <c r="B223" s="178" t="str">
        <f ca="1">IFERROR(__xludf.DUMMYFUNCTION("""COMPUTED_VALUE"""),"Pérdida Reputacional")</f>
        <v>Pérdida Reputacional</v>
      </c>
      <c r="C223" s="178"/>
      <c r="F223" s="179" t="s">
        <v>331</v>
      </c>
    </row>
    <row r="224" spans="1:8" ht="14.25" customHeight="1">
      <c r="B224" s="18"/>
      <c r="C224" s="18"/>
      <c r="F224" s="179" t="s">
        <v>332</v>
      </c>
    </row>
    <row r="225" spans="2:4" ht="14.25" customHeight="1">
      <c r="B225" s="18"/>
      <c r="C225" s="18"/>
    </row>
    <row r="226" spans="2:4" ht="14.25" customHeight="1">
      <c r="B226" s="18"/>
      <c r="C226" s="18"/>
    </row>
    <row r="227" spans="2:4" ht="14.25" customHeight="1">
      <c r="B227" s="18"/>
      <c r="C227" s="18"/>
      <c r="D227" s="18"/>
    </row>
    <row r="228" spans="2:4" ht="14.25" customHeight="1">
      <c r="B228" s="18"/>
      <c r="C228" s="18"/>
      <c r="D228" s="18"/>
    </row>
    <row r="229" spans="2:4" ht="14.25" customHeight="1">
      <c r="B229" s="18"/>
      <c r="C229" s="18"/>
      <c r="D229" s="18"/>
    </row>
    <row r="230" spans="2:4" ht="14.25" customHeight="1">
      <c r="B230" s="18"/>
      <c r="C230" s="18"/>
      <c r="D230" s="18"/>
    </row>
    <row r="231" spans="2:4" ht="14.25" customHeight="1">
      <c r="B231" s="18"/>
      <c r="C231" s="18"/>
      <c r="D231" s="18"/>
    </row>
    <row r="232" spans="2:4" ht="14.25" customHeight="1">
      <c r="B232" s="18"/>
      <c r="C232" s="18"/>
      <c r="D232" s="18"/>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xr:uid="{00000000-0002-0000-0600-00000000000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F497A"/>
  </sheetPr>
  <dimension ref="A1:Z1000"/>
  <sheetViews>
    <sheetView workbookViewId="0"/>
  </sheetViews>
  <sheetFormatPr defaultColWidth="14.42578125" defaultRowHeight="15" customHeight="1"/>
  <cols>
    <col min="1" max="2" width="14.28515625" customWidth="1"/>
    <col min="3" max="3" width="17" customWidth="1"/>
    <col min="4" max="4" width="14.28515625" customWidth="1"/>
    <col min="5" max="5" width="46" customWidth="1"/>
    <col min="6" max="26" width="14.28515625" customWidth="1"/>
  </cols>
  <sheetData>
    <row r="1" spans="1:26" ht="24" customHeight="1">
      <c r="A1" s="180"/>
      <c r="B1" s="376" t="s">
        <v>333</v>
      </c>
      <c r="C1" s="377"/>
      <c r="D1" s="377"/>
      <c r="E1" s="377"/>
      <c r="F1" s="378"/>
      <c r="G1" s="180"/>
      <c r="H1" s="180"/>
      <c r="I1" s="180"/>
      <c r="J1" s="180"/>
      <c r="K1" s="180"/>
      <c r="L1" s="180"/>
      <c r="M1" s="180"/>
      <c r="N1" s="180"/>
      <c r="O1" s="180"/>
      <c r="P1" s="180"/>
      <c r="Q1" s="180"/>
      <c r="R1" s="180"/>
      <c r="S1" s="180"/>
      <c r="T1" s="180"/>
      <c r="U1" s="180"/>
      <c r="V1" s="180"/>
      <c r="W1" s="180"/>
      <c r="X1" s="180"/>
      <c r="Y1" s="180"/>
      <c r="Z1" s="180"/>
    </row>
    <row r="2" spans="1:26" ht="12.75" customHeight="1">
      <c r="A2" s="180"/>
      <c r="B2" s="181"/>
      <c r="C2" s="181"/>
      <c r="D2" s="181"/>
      <c r="E2" s="181"/>
      <c r="F2" s="181"/>
      <c r="G2" s="180"/>
      <c r="H2" s="180"/>
      <c r="I2" s="180"/>
      <c r="J2" s="180"/>
      <c r="K2" s="180"/>
      <c r="L2" s="180"/>
      <c r="M2" s="180"/>
      <c r="N2" s="180"/>
      <c r="O2" s="180"/>
      <c r="P2" s="180"/>
      <c r="Q2" s="180"/>
      <c r="R2" s="180"/>
      <c r="S2" s="180"/>
      <c r="T2" s="180"/>
      <c r="U2" s="180"/>
      <c r="V2" s="180"/>
      <c r="W2" s="180"/>
      <c r="X2" s="180"/>
      <c r="Y2" s="180"/>
      <c r="Z2" s="180"/>
    </row>
    <row r="3" spans="1:26" ht="12.75" customHeight="1">
      <c r="A3" s="180"/>
      <c r="B3" s="379" t="s">
        <v>334</v>
      </c>
      <c r="C3" s="377"/>
      <c r="D3" s="380"/>
      <c r="E3" s="182" t="s">
        <v>335</v>
      </c>
      <c r="F3" s="183" t="s">
        <v>336</v>
      </c>
      <c r="G3" s="180"/>
      <c r="H3" s="180"/>
      <c r="I3" s="180"/>
      <c r="J3" s="180"/>
      <c r="K3" s="180"/>
      <c r="L3" s="180"/>
      <c r="M3" s="180"/>
      <c r="N3" s="180"/>
      <c r="O3" s="180"/>
      <c r="P3" s="180"/>
      <c r="Q3" s="180"/>
      <c r="R3" s="180"/>
      <c r="S3" s="180"/>
      <c r="T3" s="180"/>
      <c r="U3" s="180"/>
      <c r="V3" s="180"/>
      <c r="W3" s="180"/>
      <c r="X3" s="180"/>
      <c r="Y3" s="180"/>
      <c r="Z3" s="180"/>
    </row>
    <row r="4" spans="1:26" ht="65.25" customHeight="1">
      <c r="A4" s="180"/>
      <c r="B4" s="381" t="s">
        <v>337</v>
      </c>
      <c r="C4" s="384" t="s">
        <v>133</v>
      </c>
      <c r="D4" s="184" t="s">
        <v>149</v>
      </c>
      <c r="E4" s="185" t="s">
        <v>338</v>
      </c>
      <c r="F4" s="186">
        <v>0.25</v>
      </c>
      <c r="G4" s="180"/>
      <c r="H4" s="180"/>
      <c r="I4" s="180"/>
      <c r="J4" s="180"/>
      <c r="K4" s="180"/>
      <c r="L4" s="180"/>
      <c r="M4" s="180"/>
      <c r="N4" s="180"/>
      <c r="O4" s="180"/>
      <c r="P4" s="180"/>
      <c r="Q4" s="180"/>
      <c r="R4" s="180"/>
      <c r="S4" s="180"/>
      <c r="T4" s="180"/>
      <c r="U4" s="180"/>
      <c r="V4" s="180"/>
      <c r="W4" s="180"/>
      <c r="X4" s="180"/>
      <c r="Y4" s="180"/>
      <c r="Z4" s="180"/>
    </row>
    <row r="5" spans="1:26" ht="65.25" customHeight="1">
      <c r="A5" s="180"/>
      <c r="B5" s="382"/>
      <c r="C5" s="272"/>
      <c r="D5" s="187" t="s">
        <v>174</v>
      </c>
      <c r="E5" s="188" t="s">
        <v>339</v>
      </c>
      <c r="F5" s="189">
        <v>0.15</v>
      </c>
      <c r="G5" s="180"/>
      <c r="H5" s="180"/>
      <c r="I5" s="180"/>
      <c r="J5" s="180"/>
      <c r="K5" s="180"/>
      <c r="L5" s="180"/>
      <c r="M5" s="180"/>
      <c r="N5" s="180"/>
      <c r="O5" s="180"/>
      <c r="P5" s="180"/>
      <c r="Q5" s="180"/>
      <c r="R5" s="180"/>
      <c r="S5" s="180"/>
      <c r="T5" s="180"/>
      <c r="U5" s="180"/>
      <c r="V5" s="180"/>
      <c r="W5" s="180"/>
      <c r="X5" s="180"/>
      <c r="Y5" s="180"/>
      <c r="Z5" s="180"/>
    </row>
    <row r="6" spans="1:26" ht="65.25" customHeight="1">
      <c r="A6" s="180"/>
      <c r="B6" s="382"/>
      <c r="C6" s="265"/>
      <c r="D6" s="187" t="s">
        <v>340</v>
      </c>
      <c r="E6" s="188" t="s">
        <v>341</v>
      </c>
      <c r="F6" s="189">
        <v>0.1</v>
      </c>
      <c r="G6" s="180"/>
      <c r="H6" s="180"/>
      <c r="I6" s="180"/>
      <c r="J6" s="180"/>
      <c r="K6" s="180"/>
      <c r="L6" s="180"/>
      <c r="M6" s="180"/>
      <c r="N6" s="180"/>
      <c r="O6" s="180"/>
      <c r="P6" s="180"/>
      <c r="Q6" s="180"/>
      <c r="R6" s="180"/>
      <c r="S6" s="180"/>
      <c r="T6" s="180"/>
      <c r="U6" s="180"/>
      <c r="V6" s="180"/>
      <c r="W6" s="180"/>
      <c r="X6" s="180"/>
      <c r="Y6" s="180"/>
      <c r="Z6" s="180"/>
    </row>
    <row r="7" spans="1:26" ht="65.25" customHeight="1">
      <c r="A7" s="180"/>
      <c r="B7" s="382"/>
      <c r="C7" s="374" t="s">
        <v>134</v>
      </c>
      <c r="D7" s="187" t="s">
        <v>342</v>
      </c>
      <c r="E7" s="188" t="s">
        <v>343</v>
      </c>
      <c r="F7" s="189">
        <v>0.25</v>
      </c>
      <c r="G7" s="180"/>
      <c r="H7" s="180"/>
      <c r="I7" s="180"/>
      <c r="J7" s="180"/>
      <c r="K7" s="180"/>
      <c r="L7" s="180"/>
      <c r="M7" s="180"/>
      <c r="N7" s="180"/>
      <c r="O7" s="180"/>
      <c r="P7" s="180"/>
      <c r="Q7" s="180"/>
      <c r="R7" s="180"/>
      <c r="S7" s="180"/>
      <c r="T7" s="180"/>
      <c r="U7" s="180"/>
      <c r="V7" s="180"/>
      <c r="W7" s="180"/>
      <c r="X7" s="180"/>
      <c r="Y7" s="180"/>
      <c r="Z7" s="180"/>
    </row>
    <row r="8" spans="1:26" ht="65.25" customHeight="1">
      <c r="A8" s="180"/>
      <c r="B8" s="383"/>
      <c r="C8" s="265"/>
      <c r="D8" s="187" t="s">
        <v>150</v>
      </c>
      <c r="E8" s="188" t="s">
        <v>344</v>
      </c>
      <c r="F8" s="189">
        <v>0.15</v>
      </c>
      <c r="G8" s="180"/>
      <c r="H8" s="180"/>
      <c r="I8" s="180"/>
      <c r="J8" s="180"/>
      <c r="K8" s="180"/>
      <c r="L8" s="180"/>
      <c r="M8" s="180"/>
      <c r="N8" s="180"/>
      <c r="O8" s="180"/>
      <c r="P8" s="180"/>
      <c r="Q8" s="180"/>
      <c r="R8" s="180"/>
      <c r="S8" s="180"/>
      <c r="T8" s="180"/>
      <c r="U8" s="180"/>
      <c r="V8" s="180"/>
      <c r="W8" s="180"/>
      <c r="X8" s="180"/>
      <c r="Y8" s="180"/>
      <c r="Z8" s="180"/>
    </row>
    <row r="9" spans="1:26" ht="65.25" customHeight="1">
      <c r="A9" s="180"/>
      <c r="B9" s="385" t="s">
        <v>345</v>
      </c>
      <c r="C9" s="374" t="s">
        <v>136</v>
      </c>
      <c r="D9" s="187" t="s">
        <v>151</v>
      </c>
      <c r="E9" s="188" t="s">
        <v>346</v>
      </c>
      <c r="F9" s="190" t="s">
        <v>347</v>
      </c>
      <c r="G9" s="180"/>
      <c r="H9" s="180"/>
      <c r="I9" s="180"/>
      <c r="J9" s="180"/>
      <c r="K9" s="180"/>
      <c r="L9" s="180"/>
      <c r="M9" s="180"/>
      <c r="N9" s="180"/>
      <c r="O9" s="180"/>
      <c r="P9" s="180"/>
      <c r="Q9" s="180"/>
      <c r="R9" s="180"/>
      <c r="S9" s="180"/>
      <c r="T9" s="180"/>
      <c r="U9" s="180"/>
      <c r="V9" s="180"/>
      <c r="W9" s="180"/>
      <c r="X9" s="180"/>
      <c r="Y9" s="180"/>
      <c r="Z9" s="180"/>
    </row>
    <row r="10" spans="1:26" ht="65.25" customHeight="1">
      <c r="A10" s="180"/>
      <c r="B10" s="382"/>
      <c r="C10" s="265"/>
      <c r="D10" s="187" t="s">
        <v>175</v>
      </c>
      <c r="E10" s="188" t="s">
        <v>348</v>
      </c>
      <c r="F10" s="190" t="s">
        <v>347</v>
      </c>
      <c r="G10" s="180"/>
      <c r="H10" s="180"/>
      <c r="I10" s="180"/>
      <c r="J10" s="180"/>
      <c r="K10" s="180"/>
      <c r="L10" s="180"/>
      <c r="M10" s="180"/>
      <c r="N10" s="180"/>
      <c r="O10" s="180"/>
      <c r="P10" s="180"/>
      <c r="Q10" s="180"/>
      <c r="R10" s="180"/>
      <c r="S10" s="180"/>
      <c r="T10" s="180"/>
      <c r="U10" s="180"/>
      <c r="V10" s="180"/>
      <c r="W10" s="180"/>
      <c r="X10" s="180"/>
      <c r="Y10" s="180"/>
      <c r="Z10" s="180"/>
    </row>
    <row r="11" spans="1:26" ht="65.25" customHeight="1">
      <c r="A11" s="180"/>
      <c r="B11" s="382"/>
      <c r="C11" s="374" t="s">
        <v>137</v>
      </c>
      <c r="D11" s="187" t="s">
        <v>152</v>
      </c>
      <c r="E11" s="188" t="s">
        <v>349</v>
      </c>
      <c r="F11" s="190" t="s">
        <v>347</v>
      </c>
      <c r="G11" s="180"/>
      <c r="H11" s="180"/>
      <c r="I11" s="180"/>
      <c r="J11" s="180"/>
      <c r="K11" s="180"/>
      <c r="L11" s="180"/>
      <c r="M11" s="180"/>
      <c r="N11" s="180"/>
      <c r="O11" s="180"/>
      <c r="P11" s="180"/>
      <c r="Q11" s="180"/>
      <c r="R11" s="180"/>
      <c r="S11" s="180"/>
      <c r="T11" s="180"/>
      <c r="U11" s="180"/>
      <c r="V11" s="180"/>
      <c r="W11" s="180"/>
      <c r="X11" s="180"/>
      <c r="Y11" s="180"/>
      <c r="Z11" s="180"/>
    </row>
    <row r="12" spans="1:26" ht="65.25" customHeight="1">
      <c r="A12" s="180"/>
      <c r="B12" s="382"/>
      <c r="C12" s="265"/>
      <c r="D12" s="187" t="s">
        <v>350</v>
      </c>
      <c r="E12" s="188" t="s">
        <v>351</v>
      </c>
      <c r="F12" s="190" t="s">
        <v>347</v>
      </c>
      <c r="G12" s="180"/>
      <c r="H12" s="180"/>
      <c r="I12" s="180"/>
      <c r="J12" s="180"/>
      <c r="K12" s="180"/>
      <c r="L12" s="180"/>
      <c r="M12" s="180"/>
      <c r="N12" s="180"/>
      <c r="O12" s="180"/>
      <c r="P12" s="180"/>
      <c r="Q12" s="180"/>
      <c r="R12" s="180"/>
      <c r="S12" s="180"/>
      <c r="T12" s="180"/>
      <c r="U12" s="180"/>
      <c r="V12" s="180"/>
      <c r="W12" s="180"/>
      <c r="X12" s="180"/>
      <c r="Y12" s="180"/>
      <c r="Z12" s="180"/>
    </row>
    <row r="13" spans="1:26" ht="65.25" customHeight="1">
      <c r="A13" s="180"/>
      <c r="B13" s="382"/>
      <c r="C13" s="374" t="s">
        <v>138</v>
      </c>
      <c r="D13" s="187" t="s">
        <v>153</v>
      </c>
      <c r="E13" s="188" t="s">
        <v>352</v>
      </c>
      <c r="F13" s="190" t="s">
        <v>347</v>
      </c>
      <c r="G13" s="180"/>
      <c r="H13" s="180"/>
      <c r="I13" s="180"/>
      <c r="J13" s="180"/>
      <c r="K13" s="180"/>
      <c r="L13" s="180"/>
      <c r="M13" s="180"/>
      <c r="N13" s="180"/>
      <c r="O13" s="180"/>
      <c r="P13" s="180"/>
      <c r="Q13" s="180"/>
      <c r="R13" s="180"/>
      <c r="S13" s="180"/>
      <c r="T13" s="180"/>
      <c r="U13" s="180"/>
      <c r="V13" s="180"/>
      <c r="W13" s="180"/>
      <c r="X13" s="180"/>
      <c r="Y13" s="180"/>
      <c r="Z13" s="180"/>
    </row>
    <row r="14" spans="1:26" ht="65.25" customHeight="1">
      <c r="A14" s="180"/>
      <c r="B14" s="386"/>
      <c r="C14" s="375"/>
      <c r="D14" s="191" t="s">
        <v>353</v>
      </c>
      <c r="E14" s="192" t="s">
        <v>354</v>
      </c>
      <c r="F14" s="193" t="s">
        <v>347</v>
      </c>
      <c r="G14" s="180"/>
      <c r="H14" s="180"/>
      <c r="I14" s="180"/>
      <c r="J14" s="180"/>
      <c r="K14" s="180"/>
      <c r="L14" s="180"/>
      <c r="M14" s="180"/>
      <c r="N14" s="180"/>
      <c r="O14" s="180"/>
      <c r="P14" s="180"/>
      <c r="Q14" s="180"/>
      <c r="R14" s="180"/>
      <c r="S14" s="180"/>
      <c r="T14" s="180"/>
      <c r="U14" s="180"/>
      <c r="V14" s="180"/>
      <c r="W14" s="180"/>
      <c r="X14" s="180"/>
      <c r="Y14" s="180"/>
      <c r="Z14" s="180"/>
    </row>
    <row r="15" spans="1:26" ht="49.5" customHeight="1">
      <c r="A15" s="180"/>
      <c r="B15" s="387" t="s">
        <v>355</v>
      </c>
      <c r="C15" s="232"/>
      <c r="D15" s="232"/>
      <c r="E15" s="232"/>
      <c r="F15" s="255"/>
      <c r="G15" s="180"/>
      <c r="H15" s="180"/>
      <c r="I15" s="180"/>
      <c r="J15" s="180"/>
      <c r="K15" s="180"/>
      <c r="L15" s="180"/>
      <c r="M15" s="180"/>
      <c r="N15" s="180"/>
      <c r="O15" s="180"/>
      <c r="P15" s="180"/>
      <c r="Q15" s="180"/>
      <c r="R15" s="180"/>
      <c r="S15" s="180"/>
      <c r="T15" s="180"/>
      <c r="U15" s="180"/>
      <c r="V15" s="180"/>
      <c r="W15" s="180"/>
      <c r="X15" s="180"/>
      <c r="Y15" s="180"/>
      <c r="Z15" s="180"/>
    </row>
    <row r="16" spans="1:26" ht="27" customHeight="1">
      <c r="A16" s="180"/>
      <c r="B16" s="194"/>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row>
    <row r="17" spans="1:26" ht="12.75" customHeight="1">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row>
    <row r="18" spans="1:26" ht="12.75" customHeight="1">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row>
    <row r="19" spans="1:26" ht="12.75" customHeight="1">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row>
    <row r="20" spans="1:26" ht="12.75" customHeight="1">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row>
    <row r="21" spans="1:26" ht="12.75" customHeight="1">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row>
    <row r="22" spans="1:26" ht="12.75" customHeight="1">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row>
    <row r="23" spans="1:26" ht="12.75" customHeight="1">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row>
    <row r="24" spans="1:26" ht="12.75" customHeight="1">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row>
    <row r="25" spans="1:26" ht="12.75" customHeight="1">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row>
    <row r="26" spans="1:26" ht="12.75" customHeight="1">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row>
    <row r="27" spans="1:26" ht="12.75" customHeight="1">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26" ht="12.75" customHeight="1">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row>
    <row r="29" spans="1:26" ht="12.75"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row>
    <row r="30" spans="1:26" ht="12.75" customHeight="1">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row>
    <row r="31" spans="1:26" ht="12.75" customHeight="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row>
    <row r="32" spans="1:26" ht="12.75" customHeight="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row>
    <row r="33" spans="1:26" ht="12.75" customHeight="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spans="1:26" ht="12.75" customHeight="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spans="1:26" ht="12.75" customHeight="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spans="1:26" ht="12.75" customHeight="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spans="1:26" ht="12.75" customHeight="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spans="1:26" ht="12.75" customHeight="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6" ht="12.75" customHeight="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spans="1:26" ht="12.75" customHeight="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26" ht="12.75" customHeight="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spans="1:26" ht="12.75" customHeight="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spans="1:26" ht="12.75" customHeight="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ht="12.75" customHeight="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ht="12.75" customHeight="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ht="12.75" customHeight="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2.75" customHeight="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2.75" customHeight="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ht="12.75" customHeight="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ht="12.75" customHeight="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ht="12.75" customHeight="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ht="12.75" customHeight="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ht="12.75" customHeight="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ht="12.75" customHeight="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ht="12.75" customHeight="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ht="12.75" customHeight="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ht="12.75" customHeight="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ht="12.75" customHeight="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ht="12.75" customHeight="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ht="12.75" customHeight="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ht="12.75" customHeight="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ht="12.75" customHeight="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ht="12.75" customHeight="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2.75" customHeight="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2.75"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2.75" customHeight="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2.75" customHeight="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2.75" customHeight="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2.75" customHeight="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2.75" customHeight="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2.75" customHeight="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2.75" customHeight="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2.75" customHeight="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2.75" customHeight="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2.75" customHeight="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2.75" customHeight="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2.75" customHeight="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2.75" customHeight="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2.75" customHeight="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2.75"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2.75"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2.75"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2.75"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2.75"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2.75"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2.75"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2.75"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2.75"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2.75"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2.75"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2.75"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2.75"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2.75"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2.75"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2.75"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2.75"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2.75"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2.75"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2.75"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2.75"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2.75"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2.75"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2.75"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2.75"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2.75"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2.75"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2.75"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2.75"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2.75"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2.75"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2.75"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2.75"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2.75"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2.75"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2.75"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2.75"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2.75"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2.75"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2.75"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2.75"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2.75"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2.75"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2.75"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2.75"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2.75"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2.75"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2.75"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2.75"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2.75"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2.75"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2.75"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2.75"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2.75"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2.75"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2.75"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2.75"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2.75"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2.75"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2.75"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2.75"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2.75"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2.75"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2.75"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2.75"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2.75"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2.75"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2.75"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2.75"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2.75"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2.75"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2.75"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2.75"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2.75"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2.75"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2.75"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2.75"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2.75"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2.75"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2.75"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2.75"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2.75"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2.75"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2.75"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2.75"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2.75"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2.75"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2.75"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2.75"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2.75"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2.75"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2.75"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2.75"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2.75"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2.75"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2.75"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2.75"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2.75"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2.75"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2.75"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2.75"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2.75"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2.75"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2.75"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2.75"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2.75"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2.75"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2.75"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2.75"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2.75"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2.75"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2.75"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2.75"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2.75"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2.75"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2.75"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2.75"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2.75"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2.75"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2.75"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2.75" customHeight="1">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2.75" customHeight="1">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2.75" customHeight="1">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2.75" customHeight="1">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2.75" customHeight="1">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2.75" customHeight="1">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2.75" customHeight="1">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2.75" customHeight="1">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2.75" customHeight="1">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2.75" customHeight="1">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2.75" customHeight="1">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2.75" customHeight="1">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2.75" customHeight="1">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2.75" customHeight="1">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2.75" customHeight="1">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2.75" customHeight="1">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2.75" customHeight="1">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2.75" customHeight="1">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2.75" customHeight="1">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2.75" customHeight="1">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2.75" customHeight="1">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2.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2.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2.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2.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2.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2.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2.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2.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2.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2.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2.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2.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2.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2.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2.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2.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2.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2.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2.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2.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2.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2.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2.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2.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2.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2.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2.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2.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2.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2.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2.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2.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2.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2.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2.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2.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2.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2.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2.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2.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2.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2.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2.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ht="12.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ht="12.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ht="12.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ht="12.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ht="12.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ht="12.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ht="12.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ht="12.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2.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ht="12.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ht="12.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ht="12.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ht="12.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ht="12.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ht="12.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ht="12.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ht="12.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2.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2.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2.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2.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2.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2.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2.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2.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2.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2.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2.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2.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2.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2.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2.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2.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2.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2.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2.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2.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2.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2.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2.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2.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2.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2.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2.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2.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2.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2.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2.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2.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2.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2.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2.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2.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2.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2.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2.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2.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2.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2.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2.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2.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2.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2.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2.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2.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2.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2.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2.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2.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2.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2.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2.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2.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2.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2.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2.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2.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2.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2.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2.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2.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2.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2.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2.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2.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2.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2.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2.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2.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2.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2.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2.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2.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2.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2.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2.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2.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2.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2.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2.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2.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2.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2.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2.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2.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2.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2.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2.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2.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2.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2.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2.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2.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2.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2.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2.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2.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2.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2.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2.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2.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2.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2.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2.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2.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2.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2.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2.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2.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2.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2.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2.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2.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2.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2.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2.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2.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2.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2.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2.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2.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2.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2.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2.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2.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2.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2.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2.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2.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2.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2.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2.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2.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2.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2.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2.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2.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2.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2.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2.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2.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2.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2.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2.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2.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2.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2.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2.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2.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2.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2.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2.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2.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2.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2.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2.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2.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2.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2.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2.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2.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2.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2.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2.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2.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2.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2.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2.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2.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2.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2.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2.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2.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2.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2.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2.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2.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2.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2.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2.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2.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2.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2.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2.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2.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2.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2.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2.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2.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2.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2.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2.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2.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2.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2.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2.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2.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2.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2.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2.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2.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2.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2.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2.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2.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2.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2.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2.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2.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2.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2.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2.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2.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2.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2.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2.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2.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2.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2.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2.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2.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2.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2.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2.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2.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2.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2.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2.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2.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2.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2.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2.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2.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2.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2.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2.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2.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2.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2.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2.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2.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2.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2.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2.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2.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2.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2.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2.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2.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2.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2.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2.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2.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2.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2.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2.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2.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2.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2.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2.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2.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2.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2.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2.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2.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2.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2.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2.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2.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2.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2.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2.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2.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2.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2.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2.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2.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2.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2.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2.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2.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2.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2.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2.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2.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2.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2.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2.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2.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2.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2.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2.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2.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2.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2.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2.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2.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2.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2.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2.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2.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2.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2.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2.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2.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2.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2.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2.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2.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2.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2.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2.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2.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2.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2.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2.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2.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2.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2.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2.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2.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2.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2.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2.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2.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2.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2.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2.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2.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2.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2.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2.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2.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2.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2.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2.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2.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2.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2.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2.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2.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2.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2.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2.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2.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2.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2.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2.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2.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2.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2.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2.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2.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2.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2.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2.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2.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2.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2.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2.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2.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2.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2.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2.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2.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2.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2.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2.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2.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2.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2.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2.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2.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2.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2.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2.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2.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2.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2.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2.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2.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2.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2.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2.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2.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2.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2.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2.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2.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2.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2.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2.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2.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2.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2.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2.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2.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2.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2.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2.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2.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2.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2.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2.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2.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2.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2.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2.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2.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2.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2.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2.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2.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2.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2.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2.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2.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2.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2.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2.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2.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2.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2.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2.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2.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2.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2.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2.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2.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2.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2.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2.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2.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2.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2.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2.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2.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2.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2.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2.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2.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2.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2.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2.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2.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2.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2.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2.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2.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2.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2.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2.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2.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2.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2.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2.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2.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2.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2.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2.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2.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2.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2.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2.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2.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2.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2.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2.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2.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2.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2.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2.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2.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2.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2.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2.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2.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2.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2.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2.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2.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2.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2.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2.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2.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2.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2.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2.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2.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2.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2.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2.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2.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2.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2.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2.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2.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2.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2.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2.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2.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2.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2.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2.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2.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2.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2.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2.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2.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2.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2.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2.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2.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2.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2.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2.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2.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2.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2.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2.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2.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2.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2.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2.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2.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2.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2.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2.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2.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2.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2.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2.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2.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2.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2.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2.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2.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2.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2.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2.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2.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2.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2.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2.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2.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2.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2.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2.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2.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2.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2.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2.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2.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2.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2.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2.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2.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2.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2.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2.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2.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2.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2.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2.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2.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2.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2.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2.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2.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2.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2.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2.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2.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2.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2.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2.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2.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2.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2.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2.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2.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2.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2.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2.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2.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2.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2.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2.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2.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2.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2.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2.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2.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2.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2.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2.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2.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2.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2.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2.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2.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2.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2.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2.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2.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2.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2.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2.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2.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2.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2.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2.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2.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2.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2.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2.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2.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2.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2.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2.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2.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2.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2.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2.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2.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2.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2.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2.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2.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2.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2.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2.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2.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2.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2.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2.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2.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2.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2.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2.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2.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2.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2.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2.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2.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2.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2.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2.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2.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2.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2.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2.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2.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2.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2.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2.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2.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2.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2.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2.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2.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2.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2.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2.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2.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2.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2.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2.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2.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2.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2.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2.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2.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2.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2.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2.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2.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2.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2.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2.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2.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2.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2.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2.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2.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2.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2.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2.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2.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2.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2.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2.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2.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2.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2.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2.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2.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2.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2.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2.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2.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2.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2.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2.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2.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2.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2.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2.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2.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2.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2.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2.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2.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ht="12.7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2.7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2.7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2.7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O65"/>
  <sheetViews>
    <sheetView workbookViewId="0"/>
  </sheetViews>
  <sheetFormatPr defaultColWidth="14.42578125" defaultRowHeight="15" customHeight="1"/>
  <sheetData>
    <row r="1" spans="1:12">
      <c r="A1" s="391" t="s">
        <v>356</v>
      </c>
      <c r="B1" s="206"/>
    </row>
    <row r="4" spans="1:12">
      <c r="G4" s="18" t="s">
        <v>357</v>
      </c>
    </row>
    <row r="5" spans="1:12">
      <c r="F5" s="18" t="s">
        <v>358</v>
      </c>
      <c r="G5" s="392"/>
      <c r="H5" s="306"/>
      <c r="I5" s="306"/>
      <c r="J5" s="306"/>
      <c r="K5" s="307"/>
    </row>
    <row r="6" spans="1:12" ht="15" customHeight="1">
      <c r="G6" s="310"/>
      <c r="H6" s="293"/>
      <c r="I6" s="293"/>
      <c r="J6" s="293"/>
      <c r="K6" s="311"/>
    </row>
    <row r="7" spans="1:12" ht="15" customHeight="1">
      <c r="G7" s="393" t="s">
        <v>359</v>
      </c>
      <c r="H7" s="232"/>
      <c r="I7" s="232"/>
      <c r="J7" s="255"/>
    </row>
    <row r="8" spans="1:12" ht="15" customHeight="1">
      <c r="G8" s="394" t="s">
        <v>360</v>
      </c>
      <c r="H8" s="206"/>
      <c r="I8" s="206"/>
      <c r="J8" s="206"/>
      <c r="K8" s="206"/>
      <c r="L8" s="206"/>
    </row>
    <row r="9" spans="1:12" ht="15" customHeight="1">
      <c r="G9" s="206"/>
      <c r="H9" s="206"/>
      <c r="I9" s="206"/>
      <c r="J9" s="206"/>
      <c r="K9" s="206"/>
      <c r="L9" s="206"/>
    </row>
    <row r="10" spans="1:12" ht="15" customHeight="1">
      <c r="G10" s="389" t="s">
        <v>361</v>
      </c>
      <c r="H10" s="206"/>
      <c r="I10" s="206"/>
      <c r="J10" s="206"/>
    </row>
    <row r="11" spans="1:12">
      <c r="G11" s="392" t="s">
        <v>362</v>
      </c>
      <c r="H11" s="306"/>
      <c r="I11" s="306"/>
      <c r="J11" s="306"/>
      <c r="K11" s="306"/>
      <c r="L11" s="307"/>
    </row>
    <row r="12" spans="1:12">
      <c r="A12" s="195" t="s">
        <v>295</v>
      </c>
      <c r="G12" s="308"/>
      <c r="H12" s="206"/>
      <c r="I12" s="206"/>
      <c r="J12" s="206"/>
      <c r="K12" s="206"/>
      <c r="L12" s="309"/>
    </row>
    <row r="13" spans="1:12" ht="15" customHeight="1">
      <c r="G13" s="310"/>
      <c r="H13" s="293"/>
      <c r="I13" s="293"/>
      <c r="J13" s="293"/>
      <c r="K13" s="293"/>
      <c r="L13" s="311"/>
    </row>
    <row r="14" spans="1:12" ht="15" customHeight="1">
      <c r="G14" s="389" t="s">
        <v>363</v>
      </c>
      <c r="H14" s="206"/>
      <c r="I14" s="206"/>
      <c r="J14" s="206"/>
    </row>
    <row r="15" spans="1:12">
      <c r="G15" s="388" t="s">
        <v>364</v>
      </c>
      <c r="H15" s="206"/>
      <c r="I15" s="206"/>
      <c r="J15" s="206"/>
      <c r="K15" s="206"/>
      <c r="L15" s="206"/>
    </row>
    <row r="16" spans="1:12" ht="15" customHeight="1">
      <c r="G16" s="389" t="s">
        <v>365</v>
      </c>
      <c r="H16" s="206"/>
      <c r="I16" s="206"/>
      <c r="J16" s="206"/>
    </row>
    <row r="17" spans="1:12">
      <c r="G17" s="390" t="s">
        <v>366</v>
      </c>
      <c r="H17" s="306"/>
      <c r="I17" s="306"/>
      <c r="J17" s="306"/>
      <c r="K17" s="306"/>
      <c r="L17" s="307"/>
    </row>
    <row r="18" spans="1:12" ht="15" customHeight="1">
      <c r="G18" s="310"/>
      <c r="H18" s="293"/>
      <c r="I18" s="293"/>
      <c r="J18" s="293"/>
      <c r="K18" s="293"/>
      <c r="L18" s="311"/>
    </row>
    <row r="23" spans="1:12">
      <c r="A23" s="195" t="s">
        <v>367</v>
      </c>
      <c r="G23" s="391" t="s">
        <v>368</v>
      </c>
      <c r="H23" s="206"/>
    </row>
    <row r="64" spans="1:1">
      <c r="A64" s="195" t="s">
        <v>369</v>
      </c>
    </row>
    <row r="65" spans="15:15">
      <c r="O65" s="195" t="s">
        <v>370</v>
      </c>
    </row>
  </sheetData>
  <mergeCells count="11">
    <mergeCell ref="G15:L15"/>
    <mergeCell ref="G16:J16"/>
    <mergeCell ref="G17:L18"/>
    <mergeCell ref="G23:H23"/>
    <mergeCell ref="A1:B1"/>
    <mergeCell ref="G5:K6"/>
    <mergeCell ref="G7:J7"/>
    <mergeCell ref="G8:L9"/>
    <mergeCell ref="G10:J10"/>
    <mergeCell ref="G11:L13"/>
    <mergeCell ref="G14:J1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Intructivo</vt:lpstr>
      <vt:lpstr>Mapa final</vt:lpstr>
      <vt:lpstr>Matriz Calor Residual</vt:lpstr>
      <vt:lpstr>Matriz Calor Inherente</vt:lpstr>
      <vt:lpstr>Riezgos de corrupción prob- imp</vt:lpstr>
      <vt:lpstr>Tabla probabilidad</vt:lpstr>
      <vt:lpstr>Tabla Impacto</vt:lpstr>
      <vt:lpstr>Tabla Valoración controles</vt:lpstr>
      <vt:lpstr>Graficos</vt:lpstr>
      <vt:lpstr>Opciones Tratamiento</vt:lpstr>
      <vt:lpstr>Hoja1</vt:lpstr>
      <vt:lpstr>'Mapa final'!Print_Area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Julian Guillermo Galeano Piñeros</cp:lastModifiedBy>
  <dcterms:created xsi:type="dcterms:W3CDTF">2020-03-24T23:12:47Z</dcterms:created>
  <dcterms:modified xsi:type="dcterms:W3CDTF">2024-03-23T23:44:06Z</dcterms:modified>
</cp:coreProperties>
</file>