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43D5F638-258D-42F3-84F7-B880744A4736}" xr6:coauthVersionLast="47" xr6:coauthVersionMax="47" xr10:uidLastSave="{00000000-0000-0000-0000-000000000000}"/>
  <bookViews>
    <workbookView xWindow="-120" yWindow="-120" windowWidth="20730" windowHeight="11160" firstSheet="1" activeTab="1" xr2:uid="{00000000-000D-0000-FFFF-FFFF00000000}"/>
  </bookViews>
  <sheets>
    <sheet name="Intructivo" sheetId="1" state="hidden" r:id="rId1"/>
    <sheet name="Mapa final" sheetId="2" r:id="rId2"/>
    <sheet name="Matriz Calor Inherente" sheetId="3" state="hidden" r:id="rId3"/>
    <sheet name="Matriz Calor Residual"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1">'Mapa final'!$A$1:$AO$47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5" roundtripDataChecksum="un+F/w7PcIKYRg+qk00+CDwg04xUBTCd7tf2tXXot1I="/>
    </ext>
  </extLst>
</workbook>
</file>

<file path=xl/calcChain.xml><?xml version="1.0" encoding="utf-8"?>
<calcChain xmlns="http://schemas.openxmlformats.org/spreadsheetml/2006/main">
  <c r="B223" i="7" l="1"/>
  <c r="B222" i="7"/>
  <c r="F221" i="7"/>
  <c r="B221" i="7"/>
  <c r="P42" i="2" s="1"/>
  <c r="F220" i="7"/>
  <c r="F219" i="7"/>
  <c r="F218" i="7"/>
  <c r="F217" i="7"/>
  <c r="F216" i="7"/>
  <c r="F215" i="7"/>
  <c r="F214" i="7"/>
  <c r="F213" i="7"/>
  <c r="F212" i="7"/>
  <c r="F211" i="7"/>
  <c r="H210" i="7"/>
  <c r="F210" i="7"/>
  <c r="C81" i="5"/>
  <c r="C79" i="5"/>
  <c r="C77" i="5"/>
  <c r="W73" i="5"/>
  <c r="C82" i="5" s="1"/>
  <c r="V73" i="5"/>
  <c r="U73" i="5"/>
  <c r="T73" i="5"/>
  <c r="S73" i="5"/>
  <c r="C80" i="5" s="1"/>
  <c r="R73" i="5"/>
  <c r="Q73" i="5"/>
  <c r="P73" i="5"/>
  <c r="O73" i="5"/>
  <c r="C78" i="5" s="1"/>
  <c r="N73" i="5"/>
  <c r="M73" i="5"/>
  <c r="L73" i="5"/>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AM48" i="4"/>
  <c r="AL48" i="4"/>
  <c r="AK48" i="4"/>
  <c r="AJ48" i="4"/>
  <c r="AG48" i="4"/>
  <c r="AF48" i="4"/>
  <c r="AE48" i="4"/>
  <c r="AD48" i="4"/>
  <c r="AA48" i="4"/>
  <c r="Z48" i="4"/>
  <c r="Y48" i="4"/>
  <c r="X48" i="4"/>
  <c r="U48" i="4"/>
  <c r="T48" i="4"/>
  <c r="S48" i="4"/>
  <c r="R48" i="4"/>
  <c r="O48" i="4"/>
  <c r="N48" i="4"/>
  <c r="M48" i="4"/>
  <c r="L48" i="4"/>
  <c r="AH47" i="4"/>
  <c r="AB47" i="4"/>
  <c r="V47" i="4"/>
  <c r="P47" i="4"/>
  <c r="J47" i="4"/>
  <c r="AJ46" i="4"/>
  <c r="AI46" i="4"/>
  <c r="AH46" i="4"/>
  <c r="AD46" i="4"/>
  <c r="AC46" i="4"/>
  <c r="AB46" i="4"/>
  <c r="X46" i="4"/>
  <c r="W46" i="4"/>
  <c r="V46" i="4"/>
  <c r="R46" i="4"/>
  <c r="Q46" i="4"/>
  <c r="P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AM38" i="4"/>
  <c r="AL38" i="4"/>
  <c r="AK38" i="4"/>
  <c r="AJ38" i="4"/>
  <c r="AG38" i="4"/>
  <c r="AF38" i="4"/>
  <c r="AE38" i="4"/>
  <c r="AD38" i="4"/>
  <c r="AA38" i="4"/>
  <c r="Z38" i="4"/>
  <c r="Y38" i="4"/>
  <c r="X38" i="4"/>
  <c r="U38" i="4"/>
  <c r="T38" i="4"/>
  <c r="S38" i="4"/>
  <c r="R38" i="4"/>
  <c r="O38" i="4"/>
  <c r="N38" i="4"/>
  <c r="M38" i="4"/>
  <c r="L38" i="4"/>
  <c r="AH37" i="4"/>
  <c r="AB37" i="4"/>
  <c r="V37" i="4"/>
  <c r="P37" i="4"/>
  <c r="J37" i="4"/>
  <c r="AJ36" i="4"/>
  <c r="AI36" i="4"/>
  <c r="AH36" i="4"/>
  <c r="AD36" i="4"/>
  <c r="AC36" i="4"/>
  <c r="AB36" i="4"/>
  <c r="X36" i="4"/>
  <c r="W36" i="4"/>
  <c r="V36" i="4"/>
  <c r="R36" i="4"/>
  <c r="Q36" i="4"/>
  <c r="P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AM28" i="4"/>
  <c r="AL28" i="4"/>
  <c r="AK28" i="4"/>
  <c r="AJ28" i="4"/>
  <c r="AG28" i="4"/>
  <c r="AF28" i="4"/>
  <c r="AE28" i="4"/>
  <c r="AD28" i="4"/>
  <c r="AA28" i="4"/>
  <c r="Z28" i="4"/>
  <c r="Y28" i="4"/>
  <c r="X28" i="4"/>
  <c r="U28" i="4"/>
  <c r="T28" i="4"/>
  <c r="S28" i="4"/>
  <c r="R28" i="4"/>
  <c r="O28" i="4"/>
  <c r="N28" i="4"/>
  <c r="M28" i="4"/>
  <c r="L28" i="4"/>
  <c r="AH27" i="4"/>
  <c r="AB27" i="4"/>
  <c r="V27" i="4"/>
  <c r="P27" i="4"/>
  <c r="J27" i="4"/>
  <c r="AJ26" i="4"/>
  <c r="AI26" i="4"/>
  <c r="AH26" i="4"/>
  <c r="AD26" i="4"/>
  <c r="AC26" i="4"/>
  <c r="AB26" i="4"/>
  <c r="X26" i="4"/>
  <c r="W26" i="4"/>
  <c r="V26" i="4"/>
  <c r="R26" i="4"/>
  <c r="Q26" i="4"/>
  <c r="P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AM18" i="4"/>
  <c r="AL18" i="4"/>
  <c r="AK18" i="4"/>
  <c r="AJ18" i="4"/>
  <c r="AG18" i="4"/>
  <c r="AF18" i="4"/>
  <c r="AE18" i="4"/>
  <c r="AD18" i="4"/>
  <c r="AA18" i="4"/>
  <c r="Z18" i="4"/>
  <c r="Y18" i="4"/>
  <c r="X18" i="4"/>
  <c r="U18" i="4"/>
  <c r="T18" i="4"/>
  <c r="S18" i="4"/>
  <c r="R18" i="4"/>
  <c r="O18" i="4"/>
  <c r="N18" i="4"/>
  <c r="M18" i="4"/>
  <c r="L18" i="4"/>
  <c r="AH17" i="4"/>
  <c r="AB17" i="4"/>
  <c r="V17" i="4"/>
  <c r="P17" i="4"/>
  <c r="J17" i="4"/>
  <c r="AJ16" i="4"/>
  <c r="AI16" i="4"/>
  <c r="AH16" i="4"/>
  <c r="AD16" i="4"/>
  <c r="AC16" i="4"/>
  <c r="AB16" i="4"/>
  <c r="X16" i="4"/>
  <c r="W16" i="4"/>
  <c r="V16" i="4"/>
  <c r="R16" i="4"/>
  <c r="Q16" i="4"/>
  <c r="P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AM8" i="4"/>
  <c r="AL8" i="4"/>
  <c r="AK8" i="4"/>
  <c r="AJ8" i="4"/>
  <c r="AG8" i="4"/>
  <c r="AF8" i="4"/>
  <c r="AE8" i="4"/>
  <c r="AD8" i="4"/>
  <c r="AA8" i="4"/>
  <c r="Z8" i="4"/>
  <c r="Y8" i="4"/>
  <c r="X8" i="4"/>
  <c r="U8" i="4"/>
  <c r="T8" i="4"/>
  <c r="S8" i="4"/>
  <c r="R8" i="4"/>
  <c r="O8" i="4"/>
  <c r="N8" i="4"/>
  <c r="M8" i="4"/>
  <c r="L8" i="4"/>
  <c r="AH7" i="4"/>
  <c r="AB7" i="4"/>
  <c r="V7" i="4"/>
  <c r="P7" i="4"/>
  <c r="J7" i="4"/>
  <c r="AJ6" i="4"/>
  <c r="AI6" i="4"/>
  <c r="AH6" i="4"/>
  <c r="AD6" i="4"/>
  <c r="AC6" i="4"/>
  <c r="AB6" i="4"/>
  <c r="X6" i="4"/>
  <c r="W6" i="4"/>
  <c r="V6" i="4"/>
  <c r="R6" i="4"/>
  <c r="Q6" i="4"/>
  <c r="P6" i="4"/>
  <c r="L6" i="4"/>
  <c r="K6" i="4"/>
  <c r="J6" i="4"/>
  <c r="AL44" i="3"/>
  <c r="AJ44" i="3"/>
  <c r="AH44" i="3"/>
  <c r="AF44" i="3"/>
  <c r="AD44" i="3"/>
  <c r="AB44" i="3"/>
  <c r="Z44" i="3"/>
  <c r="X44" i="3"/>
  <c r="V44" i="3"/>
  <c r="T44" i="3"/>
  <c r="R44" i="3"/>
  <c r="P44" i="3"/>
  <c r="N44" i="3"/>
  <c r="L44" i="3"/>
  <c r="J44" i="3"/>
  <c r="AL42" i="3"/>
  <c r="AJ42" i="3"/>
  <c r="AH42" i="3"/>
  <c r="AF42" i="3"/>
  <c r="AD42" i="3"/>
  <c r="AB42" i="3"/>
  <c r="Z42" i="3"/>
  <c r="X42" i="3"/>
  <c r="V42" i="3"/>
  <c r="T42" i="3"/>
  <c r="R42" i="3"/>
  <c r="P42" i="3"/>
  <c r="N42" i="3"/>
  <c r="L42" i="3"/>
  <c r="J42" i="3"/>
  <c r="AL40" i="3"/>
  <c r="AJ40" i="3"/>
  <c r="AF40" i="3"/>
  <c r="AD40" i="3"/>
  <c r="Z40" i="3"/>
  <c r="X40" i="3"/>
  <c r="T40" i="3"/>
  <c r="R40" i="3"/>
  <c r="N40" i="3"/>
  <c r="L40" i="3"/>
  <c r="AL36" i="3"/>
  <c r="AJ36" i="3"/>
  <c r="AH36" i="3"/>
  <c r="AF36" i="3"/>
  <c r="AD36" i="3"/>
  <c r="AB36" i="3"/>
  <c r="Z36" i="3"/>
  <c r="X36" i="3"/>
  <c r="V36" i="3"/>
  <c r="T36" i="3"/>
  <c r="R36" i="3"/>
  <c r="P36" i="3"/>
  <c r="N36" i="3"/>
  <c r="L36" i="3"/>
  <c r="J36" i="3"/>
  <c r="AL34" i="3"/>
  <c r="AJ34" i="3"/>
  <c r="AH34" i="3"/>
  <c r="AF34" i="3"/>
  <c r="AD34" i="3"/>
  <c r="AB34" i="3"/>
  <c r="Z34" i="3"/>
  <c r="X34" i="3"/>
  <c r="V34" i="3"/>
  <c r="T34" i="3"/>
  <c r="R34" i="3"/>
  <c r="P34" i="3"/>
  <c r="N34" i="3"/>
  <c r="L34" i="3"/>
  <c r="J34" i="3"/>
  <c r="AL32" i="3"/>
  <c r="AJ32" i="3"/>
  <c r="AF32" i="3"/>
  <c r="AD32" i="3"/>
  <c r="Z32" i="3"/>
  <c r="X32" i="3"/>
  <c r="T32" i="3"/>
  <c r="R32" i="3"/>
  <c r="N32" i="3"/>
  <c r="L32" i="3"/>
  <c r="AL28" i="3"/>
  <c r="AJ28" i="3"/>
  <c r="AH28" i="3"/>
  <c r="AF28" i="3"/>
  <c r="AD28" i="3"/>
  <c r="AB28" i="3"/>
  <c r="Z28" i="3"/>
  <c r="X28" i="3"/>
  <c r="V28" i="3"/>
  <c r="T28" i="3"/>
  <c r="R28" i="3"/>
  <c r="P28" i="3"/>
  <c r="N28" i="3"/>
  <c r="L28" i="3"/>
  <c r="J28" i="3"/>
  <c r="AL26" i="3"/>
  <c r="AJ26" i="3"/>
  <c r="AH26" i="3"/>
  <c r="AF26" i="3"/>
  <c r="AD26" i="3"/>
  <c r="AB26" i="3"/>
  <c r="Z26" i="3"/>
  <c r="X26" i="3"/>
  <c r="V26" i="3"/>
  <c r="T26" i="3"/>
  <c r="R26" i="3"/>
  <c r="P26" i="3"/>
  <c r="N26" i="3"/>
  <c r="L26" i="3"/>
  <c r="J26" i="3"/>
  <c r="AL24" i="3"/>
  <c r="AJ24" i="3"/>
  <c r="AF24" i="3"/>
  <c r="AD24" i="3"/>
  <c r="Z24" i="3"/>
  <c r="X24" i="3"/>
  <c r="T24" i="3"/>
  <c r="R24" i="3"/>
  <c r="N24" i="3"/>
  <c r="L24" i="3"/>
  <c r="AL20" i="3"/>
  <c r="AJ20" i="3"/>
  <c r="AH20" i="3"/>
  <c r="AF20" i="3"/>
  <c r="AD20" i="3"/>
  <c r="AB20" i="3"/>
  <c r="Z20" i="3"/>
  <c r="X20" i="3"/>
  <c r="V20" i="3"/>
  <c r="T20" i="3"/>
  <c r="R20" i="3"/>
  <c r="P20" i="3"/>
  <c r="N20" i="3"/>
  <c r="L20" i="3"/>
  <c r="J20" i="3"/>
  <c r="AL18" i="3"/>
  <c r="AJ18" i="3"/>
  <c r="AH18" i="3"/>
  <c r="AF18" i="3"/>
  <c r="AD18" i="3"/>
  <c r="AB18" i="3"/>
  <c r="Z18" i="3"/>
  <c r="X18" i="3"/>
  <c r="V18" i="3"/>
  <c r="T18" i="3"/>
  <c r="R18" i="3"/>
  <c r="P18" i="3"/>
  <c r="N18" i="3"/>
  <c r="L18" i="3"/>
  <c r="J18" i="3"/>
  <c r="AL16" i="3"/>
  <c r="AJ16" i="3"/>
  <c r="AF16" i="3"/>
  <c r="AD16" i="3"/>
  <c r="Z16" i="3"/>
  <c r="X16" i="3"/>
  <c r="T16" i="3"/>
  <c r="R16" i="3"/>
  <c r="N16" i="3"/>
  <c r="L16" i="3"/>
  <c r="AL12" i="3"/>
  <c r="AJ12" i="3"/>
  <c r="AH12" i="3"/>
  <c r="AF12" i="3"/>
  <c r="AD12" i="3"/>
  <c r="AB12" i="3"/>
  <c r="Z12" i="3"/>
  <c r="X12" i="3"/>
  <c r="V12" i="3"/>
  <c r="T12" i="3"/>
  <c r="R12" i="3"/>
  <c r="P12" i="3"/>
  <c r="N12" i="3"/>
  <c r="L12" i="3"/>
  <c r="J12" i="3"/>
  <c r="AL10" i="3"/>
  <c r="AJ10" i="3"/>
  <c r="AH10" i="3"/>
  <c r="AF10" i="3"/>
  <c r="AD10" i="3"/>
  <c r="AB10" i="3"/>
  <c r="Z10" i="3"/>
  <c r="X10" i="3"/>
  <c r="V10" i="3"/>
  <c r="T10" i="3"/>
  <c r="R10" i="3"/>
  <c r="P10" i="3"/>
  <c r="N10" i="3"/>
  <c r="L10" i="3"/>
  <c r="J10" i="3"/>
  <c r="AL8" i="3"/>
  <c r="AJ8" i="3"/>
  <c r="AF8" i="3"/>
  <c r="AD8" i="3"/>
  <c r="Z8" i="3"/>
  <c r="X8" i="3"/>
  <c r="T8" i="3"/>
  <c r="R8" i="3"/>
  <c r="N8" i="3"/>
  <c r="L8" i="3"/>
  <c r="P44" i="2"/>
  <c r="Y42" i="2"/>
  <c r="V42" i="2"/>
  <c r="AC42" i="2" s="1"/>
  <c r="Y41" i="2"/>
  <c r="V41" i="2"/>
  <c r="Y40" i="2"/>
  <c r="V40" i="2"/>
  <c r="M40" i="2"/>
  <c r="N40" i="2" s="1"/>
  <c r="Y39" i="2"/>
  <c r="V39" i="2"/>
  <c r="Y38" i="2"/>
  <c r="V38" i="2"/>
  <c r="AH37" i="2"/>
  <c r="AE37" i="2"/>
  <c r="Y37" i="2"/>
  <c r="V37" i="2"/>
  <c r="AG37" i="2" s="1"/>
  <c r="Y36" i="2"/>
  <c r="V36" i="2"/>
  <c r="M36" i="2"/>
  <c r="Y34" i="2"/>
  <c r="V34" i="2"/>
  <c r="Y33" i="2"/>
  <c r="V33" i="2"/>
  <c r="M33" i="2"/>
  <c r="N33" i="2" s="1"/>
  <c r="Y31" i="2"/>
  <c r="V31" i="2"/>
  <c r="Y30" i="2"/>
  <c r="V30" i="2"/>
  <c r="Y29" i="2"/>
  <c r="V29" i="2"/>
  <c r="Y28" i="2"/>
  <c r="V28" i="2"/>
  <c r="M28" i="2"/>
  <c r="N28" i="2" s="1"/>
  <c r="P32" i="2" l="1"/>
  <c r="P36" i="2"/>
  <c r="Q36" i="2" s="1"/>
  <c r="R36" i="2" s="1"/>
  <c r="AG36" i="2" s="1"/>
  <c r="AF36" i="2" s="1"/>
  <c r="AD42" i="2"/>
  <c r="AE42" i="2"/>
  <c r="N36" i="2"/>
  <c r="AC36" i="2" s="1"/>
  <c r="P28" i="2"/>
  <c r="Q28" i="2" s="1"/>
  <c r="V6" i="3" s="1"/>
  <c r="AC28" i="2"/>
  <c r="P33" i="2"/>
  <c r="Q33" i="2" s="1"/>
  <c r="AD38" i="3" s="1"/>
  <c r="AC33" i="2"/>
  <c r="P40" i="2"/>
  <c r="Q40" i="2" s="1"/>
  <c r="AB40" i="3" s="1"/>
  <c r="AC40" i="2"/>
  <c r="J6" i="3"/>
  <c r="V14" i="3"/>
  <c r="AH22" i="3"/>
  <c r="J38" i="3"/>
  <c r="V30" i="3" l="1"/>
  <c r="J22" i="3"/>
  <c r="AH6" i="3"/>
  <c r="V38" i="3"/>
  <c r="AH30" i="3"/>
  <c r="J30" i="3"/>
  <c r="V22" i="3"/>
  <c r="AH14" i="3"/>
  <c r="J14" i="3"/>
  <c r="AF38" i="3"/>
  <c r="Z14" i="3"/>
  <c r="N38" i="3"/>
  <c r="AF6" i="3"/>
  <c r="N6" i="3"/>
  <c r="AL22" i="3"/>
  <c r="T38" i="3"/>
  <c r="AF22" i="3"/>
  <c r="AL6" i="3"/>
  <c r="N22" i="3"/>
  <c r="Z30" i="3"/>
  <c r="AL38" i="3"/>
  <c r="T22" i="3"/>
  <c r="R38" i="3"/>
  <c r="P32" i="3"/>
  <c r="AD30" i="3"/>
  <c r="R30" i="3"/>
  <c r="AB24" i="3"/>
  <c r="AD22" i="3"/>
  <c r="R22" i="3"/>
  <c r="P16" i="3"/>
  <c r="AD14" i="3"/>
  <c r="R14" i="3"/>
  <c r="AB8" i="3"/>
  <c r="AD6" i="3"/>
  <c r="R6" i="3"/>
  <c r="T6" i="3"/>
  <c r="P40" i="3"/>
  <c r="AB32" i="3"/>
  <c r="P24" i="3"/>
  <c r="AB16" i="3"/>
  <c r="P8" i="3"/>
  <c r="AG38" i="2"/>
  <c r="AF38" i="2" s="1"/>
  <c r="AF30" i="3"/>
  <c r="AF14" i="3"/>
  <c r="S36" i="2"/>
  <c r="Z6" i="3"/>
  <c r="N14" i="3"/>
  <c r="AL14" i="3"/>
  <c r="Z22" i="3"/>
  <c r="N30" i="3"/>
  <c r="AL30" i="3"/>
  <c r="Z38" i="3"/>
  <c r="T30" i="3"/>
  <c r="T14" i="3"/>
  <c r="AD36" i="2"/>
  <c r="AE36" i="2"/>
  <c r="AC38" i="2" s="1"/>
  <c r="AE40" i="2"/>
  <c r="AC41" i="2" s="1"/>
  <c r="AD40" i="2"/>
  <c r="AE33" i="2"/>
  <c r="AC34" i="2" s="1"/>
  <c r="AD33" i="2"/>
  <c r="AE28" i="2"/>
  <c r="AC29" i="2" s="1"/>
  <c r="AD28" i="2"/>
  <c r="AI48" i="4"/>
  <c r="AC48" i="4"/>
  <c r="W48" i="4"/>
  <c r="Q48" i="4"/>
  <c r="K48" i="4"/>
  <c r="AI38" i="4"/>
  <c r="AC38" i="4"/>
  <c r="W38" i="4"/>
  <c r="Q38" i="4"/>
  <c r="K38" i="4"/>
  <c r="AI28" i="4"/>
  <c r="AC28" i="4"/>
  <c r="W28" i="4"/>
  <c r="Q28" i="4"/>
  <c r="K28" i="4"/>
  <c r="AH42" i="2"/>
  <c r="AI18" i="4"/>
  <c r="W18" i="4"/>
  <c r="K18" i="4"/>
  <c r="AI8" i="4"/>
  <c r="W8" i="4"/>
  <c r="K8" i="4"/>
  <c r="AC18" i="4"/>
  <c r="Q18" i="4"/>
  <c r="AC8" i="4"/>
  <c r="Q8" i="4"/>
  <c r="R40" i="2"/>
  <c r="AH40" i="3"/>
  <c r="J40" i="3"/>
  <c r="AH32" i="3"/>
  <c r="J32" i="3"/>
  <c r="AH24" i="3"/>
  <c r="J24" i="3"/>
  <c r="AH16" i="3"/>
  <c r="J16" i="3"/>
  <c r="AH8" i="3"/>
  <c r="J8" i="3"/>
  <c r="V40" i="3"/>
  <c r="V32" i="3"/>
  <c r="V24" i="3"/>
  <c r="V16" i="3"/>
  <c r="V8" i="3"/>
  <c r="S40" i="2"/>
  <c r="R34" i="2"/>
  <c r="AG34" i="2" s="1"/>
  <c r="AF34" i="2" s="1"/>
  <c r="R33" i="2"/>
  <c r="AG33" i="2" s="1"/>
  <c r="AF33" i="2" s="1"/>
  <c r="X38" i="3"/>
  <c r="X30" i="3"/>
  <c r="X22" i="3"/>
  <c r="X14" i="3"/>
  <c r="X6" i="3"/>
  <c r="AJ38" i="3"/>
  <c r="L38" i="3"/>
  <c r="AJ30" i="3"/>
  <c r="L30" i="3"/>
  <c r="AJ22" i="3"/>
  <c r="L22" i="3"/>
  <c r="AJ14" i="3"/>
  <c r="L14" i="3"/>
  <c r="AJ6" i="3"/>
  <c r="L6" i="3"/>
  <c r="S33" i="2"/>
  <c r="R28" i="2"/>
  <c r="P38" i="3"/>
  <c r="P30" i="3"/>
  <c r="P22" i="3"/>
  <c r="P14" i="3"/>
  <c r="P6" i="3"/>
  <c r="AB38" i="3"/>
  <c r="AB30" i="3"/>
  <c r="AB22" i="3"/>
  <c r="AB14" i="3"/>
  <c r="AB6" i="3"/>
  <c r="S28" i="2"/>
  <c r="AG39" i="2"/>
  <c r="AF39" i="2" s="1"/>
  <c r="AH38" i="3"/>
  <c r="R29" i="2" l="1"/>
  <c r="R30" i="2" s="1"/>
  <c r="R31" i="2" s="1"/>
  <c r="AG28" i="2"/>
  <c r="AI47" i="4"/>
  <c r="AC47" i="4"/>
  <c r="W47" i="4"/>
  <c r="Q47" i="4"/>
  <c r="K47" i="4"/>
  <c r="AI37" i="4"/>
  <c r="AC37" i="4"/>
  <c r="W37" i="4"/>
  <c r="Q37" i="4"/>
  <c r="K37" i="4"/>
  <c r="AI27" i="4"/>
  <c r="AC27" i="4"/>
  <c r="W27" i="4"/>
  <c r="Q27" i="4"/>
  <c r="K27" i="4"/>
  <c r="AH33" i="2"/>
  <c r="AI17" i="4"/>
  <c r="AC17" i="4"/>
  <c r="W17" i="4"/>
  <c r="Q17" i="4"/>
  <c r="K17" i="4"/>
  <c r="AI7" i="4"/>
  <c r="AC7" i="4"/>
  <c r="W7" i="4"/>
  <c r="Q7" i="4"/>
  <c r="K7" i="4"/>
  <c r="AE38" i="2"/>
  <c r="AC39" i="2" s="1"/>
  <c r="AD38" i="2"/>
  <c r="AG41" i="2"/>
  <c r="AF41" i="2" s="1"/>
  <c r="AG40" i="2"/>
  <c r="AF40" i="2" s="1"/>
  <c r="AM47" i="4" s="1"/>
  <c r="AD29" i="2"/>
  <c r="AE29" i="2"/>
  <c r="AC30" i="2" s="1"/>
  <c r="AD34" i="2"/>
  <c r="AE34" i="2"/>
  <c r="AE41" i="2"/>
  <c r="AD41" i="2"/>
  <c r="AK47" i="4"/>
  <c r="AE47" i="4"/>
  <c r="Y47" i="4"/>
  <c r="S47" i="4"/>
  <c r="M47" i="4"/>
  <c r="AK37" i="4"/>
  <c r="AE37" i="4"/>
  <c r="Y37" i="4"/>
  <c r="S37" i="4"/>
  <c r="M37" i="4"/>
  <c r="AK27" i="4"/>
  <c r="AE27" i="4"/>
  <c r="Y27" i="4"/>
  <c r="S27" i="4"/>
  <c r="M27" i="4"/>
  <c r="AH36" i="2"/>
  <c r="AK17" i="4"/>
  <c r="AE17" i="4"/>
  <c r="Y17" i="4"/>
  <c r="S17" i="4"/>
  <c r="M17" i="4"/>
  <c r="AK7" i="4"/>
  <c r="AE7" i="4"/>
  <c r="Y7" i="4"/>
  <c r="S7" i="4"/>
  <c r="M7" i="4"/>
  <c r="AB48" i="4" l="1"/>
  <c r="P48" i="4"/>
  <c r="AB38" i="4"/>
  <c r="P38" i="4"/>
  <c r="AB28" i="4"/>
  <c r="P28" i="4"/>
  <c r="AH18" i="4"/>
  <c r="AB18" i="4"/>
  <c r="V18" i="4"/>
  <c r="P18" i="4"/>
  <c r="J18" i="4"/>
  <c r="AH8" i="4"/>
  <c r="AB8" i="4"/>
  <c r="V8" i="4"/>
  <c r="P8" i="4"/>
  <c r="J8" i="4"/>
  <c r="AH48" i="4"/>
  <c r="V48" i="4"/>
  <c r="J48" i="4"/>
  <c r="AH38" i="4"/>
  <c r="J38" i="4"/>
  <c r="V28" i="4"/>
  <c r="V38" i="4"/>
  <c r="AH28" i="4"/>
  <c r="J28" i="4"/>
  <c r="AH41" i="2"/>
  <c r="AE30" i="2"/>
  <c r="AC31" i="2" s="1"/>
  <c r="AD30" i="2"/>
  <c r="AL47" i="4"/>
  <c r="Z47" i="4"/>
  <c r="N47" i="4"/>
  <c r="AL37" i="4"/>
  <c r="Z37" i="4"/>
  <c r="N37" i="4"/>
  <c r="AL27" i="4"/>
  <c r="Z27" i="4"/>
  <c r="N27" i="4"/>
  <c r="AL17" i="4"/>
  <c r="AF17" i="4"/>
  <c r="Z17" i="4"/>
  <c r="T17" i="4"/>
  <c r="N17" i="4"/>
  <c r="AL7" i="4"/>
  <c r="AF7" i="4"/>
  <c r="Z7" i="4"/>
  <c r="T7" i="4"/>
  <c r="N7" i="4"/>
  <c r="AF47" i="4"/>
  <c r="T47" i="4"/>
  <c r="AF27" i="4"/>
  <c r="T27" i="4"/>
  <c r="AH38" i="2"/>
  <c r="AF37" i="4"/>
  <c r="T37" i="4"/>
  <c r="O7" i="4"/>
  <c r="AA7" i="4"/>
  <c r="AM7" i="4"/>
  <c r="U17" i="4"/>
  <c r="AG17" i="4"/>
  <c r="AH40" i="2"/>
  <c r="U27" i="4"/>
  <c r="AG27" i="4"/>
  <c r="O37" i="4"/>
  <c r="AA37" i="4"/>
  <c r="AM37" i="4"/>
  <c r="U47" i="4"/>
  <c r="AG47" i="4"/>
  <c r="AF28" i="2"/>
  <c r="AG29" i="2"/>
  <c r="AD47" i="4"/>
  <c r="R47" i="4"/>
  <c r="AD37" i="4"/>
  <c r="R37" i="4"/>
  <c r="AD27" i="4"/>
  <c r="R27" i="4"/>
  <c r="AJ17" i="4"/>
  <c r="AD17" i="4"/>
  <c r="X17" i="4"/>
  <c r="R17" i="4"/>
  <c r="L17" i="4"/>
  <c r="AJ7" i="4"/>
  <c r="AD7" i="4"/>
  <c r="X7" i="4"/>
  <c r="R7" i="4"/>
  <c r="L7" i="4"/>
  <c r="AH34" i="2"/>
  <c r="AJ47" i="4"/>
  <c r="X47" i="4"/>
  <c r="L47" i="4"/>
  <c r="AJ27" i="4"/>
  <c r="X27" i="4"/>
  <c r="L27" i="4"/>
  <c r="AJ37" i="4"/>
  <c r="X37" i="4"/>
  <c r="L37" i="4"/>
  <c r="AE39" i="2"/>
  <c r="AD39" i="2"/>
  <c r="AH39" i="2" s="1"/>
  <c r="U7" i="4"/>
  <c r="AG7" i="4"/>
  <c r="O17" i="4"/>
  <c r="AA17" i="4"/>
  <c r="AM17" i="4"/>
  <c r="O27" i="4"/>
  <c r="AA27" i="4"/>
  <c r="AM27" i="4"/>
  <c r="U37" i="4"/>
  <c r="AG37" i="4"/>
  <c r="O47" i="4"/>
  <c r="AA47" i="4"/>
  <c r="AK46" i="4" l="1"/>
  <c r="Y46" i="4"/>
  <c r="M46" i="4"/>
  <c r="AE36" i="4"/>
  <c r="S36" i="4"/>
  <c r="AK26" i="4"/>
  <c r="M26" i="4"/>
  <c r="Y16" i="4"/>
  <c r="AK6" i="4"/>
  <c r="M6" i="4"/>
  <c r="AE26" i="4"/>
  <c r="AE16" i="4"/>
  <c r="AE6" i="4"/>
  <c r="AE46" i="4"/>
  <c r="S46" i="4"/>
  <c r="AK36" i="4"/>
  <c r="Y36" i="4"/>
  <c r="M36" i="4"/>
  <c r="Y26" i="4"/>
  <c r="AK16" i="4"/>
  <c r="M16" i="4"/>
  <c r="Y6" i="4"/>
  <c r="AH28" i="2"/>
  <c r="S26" i="4"/>
  <c r="S16" i="4"/>
  <c r="S6" i="4"/>
  <c r="AF29" i="2"/>
  <c r="AG30" i="2"/>
  <c r="AD31" i="2"/>
  <c r="AE31" i="2"/>
  <c r="AF30" i="2" l="1"/>
  <c r="AG31" i="2"/>
  <c r="AF31" i="2" s="1"/>
  <c r="AH31" i="2" s="1"/>
  <c r="Z26" i="4"/>
  <c r="N26" i="4"/>
  <c r="AF16" i="4"/>
  <c r="T16" i="4"/>
  <c r="AL6" i="4"/>
  <c r="Z6" i="4"/>
  <c r="N6" i="4"/>
  <c r="AL46" i="4"/>
  <c r="Z46" i="4"/>
  <c r="N46" i="4"/>
  <c r="AL36" i="4"/>
  <c r="Z36" i="4"/>
  <c r="N36" i="4"/>
  <c r="AF26" i="4"/>
  <c r="T26" i="4"/>
  <c r="AL16" i="4"/>
  <c r="Z16" i="4"/>
  <c r="N16" i="4"/>
  <c r="AF6" i="4"/>
  <c r="T6" i="4"/>
  <c r="AH29" i="2"/>
  <c r="AF46" i="4"/>
  <c r="T46" i="4"/>
  <c r="AL26" i="4"/>
  <c r="AF36" i="4"/>
  <c r="T36" i="4"/>
  <c r="AM46" i="4" l="1"/>
  <c r="AA46" i="4"/>
  <c r="O46" i="4"/>
  <c r="AG36" i="4"/>
  <c r="U36" i="4"/>
  <c r="AM26" i="4"/>
  <c r="U26" i="4"/>
  <c r="U16" i="4"/>
  <c r="U6" i="4"/>
  <c r="O26" i="4"/>
  <c r="AA16" i="4"/>
  <c r="AM6" i="4"/>
  <c r="O6" i="4"/>
  <c r="AG46" i="4"/>
  <c r="U46" i="4"/>
  <c r="AM36" i="4"/>
  <c r="AA36" i="4"/>
  <c r="O36" i="4"/>
  <c r="AG26" i="4"/>
  <c r="AG16" i="4"/>
  <c r="AG6" i="4"/>
  <c r="AA26" i="4"/>
  <c r="AM16" i="4"/>
  <c r="O16" i="4"/>
  <c r="AA6" i="4"/>
  <c r="AH3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3" authorId="0" shapeId="0" xr:uid="{00000000-0006-0000-0100-000003000000}">
      <text>
        <r>
          <rPr>
            <sz val="11"/>
            <color theme="1"/>
            <rFont val="Arial"/>
            <scheme val="minor"/>
          </rPr>
          <t>======
ID#AAABJE9YrwY
Deleted user    (2021-04-21 14:03:17)
Objetivos estratégicos asociados al objetivo del proceso</t>
        </r>
      </text>
    </comment>
    <comment ref="C26" authorId="0" shapeId="0" xr:uid="{00000000-0006-0000-0100-000007000000}">
      <text>
        <r>
          <rPr>
            <sz val="11"/>
            <color theme="1"/>
            <rFont val="Arial"/>
            <scheme val="minor"/>
          </rPr>
          <t>======
ID#AAABJE9Yrwc
Deleted user    (2021-04-20 19:25:10)
las consecuencias que puede ocasionar a la organización la materialización del riesgo</t>
        </r>
      </text>
    </comment>
    <comment ref="D26" authorId="0" shapeId="0" xr:uid="{00000000-0006-0000-0100-000006000000}">
      <text>
        <r>
          <rPr>
            <sz val="11"/>
            <color theme="1"/>
            <rFont val="Arial"/>
            <scheme val="minor"/>
          </rPr>
          <t>======
ID#AAABJE9Yrwo
Deleted user    (2021-04-20 19:26:52)
Circunstancias bajo las cuales se presenta el riesgo, pero no
constituyen la causa principal o base
para que se presente el riesgo
Es la situación más evidente frente al riesgo</t>
        </r>
      </text>
    </comment>
    <comment ref="E26" authorId="0" shapeId="0" xr:uid="{00000000-0006-0000-0100-000005000000}">
      <text>
        <r>
          <rPr>
            <sz val="11"/>
            <color theme="1"/>
            <rFont val="Arial"/>
            <scheme val="minor"/>
          </rPr>
          <t>======
ID#AAABJE9Yrwk
Deleted user    (2021-04-20 19:28:28)
Causa principal o básica, corresponde a las razones por la cuales se puede presentar el riesgo</t>
        </r>
      </text>
    </comment>
    <comment ref="F26" authorId="0" shapeId="0" xr:uid="{00000000-0006-0000-0100-00000B000000}">
      <text>
        <r>
          <rPr>
            <sz val="11"/>
            <color theme="1"/>
            <rFont val="Arial"/>
            <scheme val="minor"/>
          </rPr>
          <t>======
ID#AAABJE9YrwM
Deleted user    (2021-04-20 19:19:43)
Inicia con la frase: Posibilidad de + Impacto para la entidad (Qué) + Causa Inmediata (Cómo) + Causa Raíz (Por qué)</t>
        </r>
      </text>
    </comment>
    <comment ref="K26" authorId="0" shapeId="0" xr:uid="{00000000-0006-0000-0100-00000A000000}">
      <text>
        <r>
          <rPr>
            <sz val="11"/>
            <color theme="1"/>
            <rFont val="Arial"/>
            <scheme val="minor"/>
          </rPr>
          <t>======
ID#AAABJE9YrwE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L26" authorId="0" shapeId="0" xr:uid="{00000000-0006-0000-0100-000009000000}">
      <text>
        <r>
          <rPr>
            <sz val="11"/>
            <color theme="1"/>
            <rFont val="Arial"/>
            <scheme val="minor"/>
          </rPr>
          <t>======
ID#AAABJE9YrwQ
Deleted user    (2021-04-20 19:20:54)
Numero de veces que se ejecuta la actividad durante el año</t>
        </r>
      </text>
    </comment>
    <comment ref="O26" authorId="0" shapeId="0" xr:uid="{00000000-0006-0000-0100-000004000000}">
      <text>
        <r>
          <rPr>
            <sz val="11"/>
            <color theme="1"/>
            <rFont val="Arial"/>
            <scheme val="minor"/>
          </rPr>
          <t>======
ID#AAABJE9Yrws
Deleted user    (2021-04-20 21:00:09)
No seleccionar los criterios de impacto: 
*Afectación Económica o Presupuestal 
*Pérdida Reputacional</t>
        </r>
      </text>
    </comment>
    <comment ref="U26" authorId="0" shapeId="0" xr:uid="{00000000-0006-0000-0100-000008000000}">
      <text>
        <r>
          <rPr>
            <sz val="11"/>
            <color theme="1"/>
            <rFont val="Arial"/>
            <scheme val="minor"/>
          </rPr>
          <t>======
ID#AAABJE9YrwI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V26" authorId="0" shapeId="0" xr:uid="{00000000-0006-0000-0100-000002000000}">
      <text>
        <r>
          <rPr>
            <sz val="11"/>
            <color theme="1"/>
            <rFont val="Arial"/>
            <scheme val="minor"/>
          </rPr>
          <t>======
ID#AAABJE9YrwU
Deleted user    (2021-04-21 15:05:43)
colocar si afecta probabilidad  o impacto</t>
        </r>
      </text>
    </comment>
    <comment ref="AI26" authorId="0" shapeId="0" xr:uid="{00000000-0006-0000-0100-000001000000}">
      <text>
        <r>
          <rPr>
            <sz val="11"/>
            <color theme="1"/>
            <rFont val="Arial"/>
            <scheme val="minor"/>
          </rPr>
          <t>======
ID#AAABJE9Yrwg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iZJwQ9G39ffFVytHNXSbV1BT+6FQ=="/>
    </ext>
  </extLst>
</comments>
</file>

<file path=xl/sharedStrings.xml><?xml version="1.0" encoding="utf-8"?>
<sst xmlns="http://schemas.openxmlformats.org/spreadsheetml/2006/main" count="638" uniqueCount="409">
  <si>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</si>
  <si>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</si>
  <si>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</si>
  <si>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</si>
  <si>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</si>
  <si>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</si>
  <si>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</si>
  <si>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</si>
  <si>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</si>
  <si>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</si>
  <si>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</si>
  <si>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</si>
  <si>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</si>
  <si>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</si>
  <si>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</si>
  <si>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</si>
  <si>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</si>
  <si>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</si>
  <si>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</si>
  <si>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</si>
  <si>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</si>
  <si>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</si>
  <si>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</si>
  <si>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</si>
  <si>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</si>
  <si>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</si>
  <si>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</si>
  <si>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</si>
  <si>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</si>
  <si>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</si>
  <si>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</si>
  <si>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</si>
  <si>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</si>
  <si>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</si>
  <si>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</si>
  <si>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</si>
  <si>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</si>
  <si>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</si>
  <si>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</si>
  <si>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</si>
  <si>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</si>
  <si>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</si>
  <si>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</si>
  <si>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</si>
  <si>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</si>
  <si>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</si>
  <si>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</si>
  <si>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</si>
  <si>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</si>
  <si>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</si>
  <si>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</si>
  <si>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</si>
  <si>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</si>
  <si>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</si>
  <si>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</si>
  <si>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</si>
  <si>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</si>
  <si>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</si>
  <si>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</si>
  <si>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</si>
  <si>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</si>
  <si>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PROCESO GESTIÓN DE CALIDAD</t>
  </si>
  <si>
    <r>
      <rPr>
        <b/>
        <sz val="11"/>
        <color theme="1"/>
        <rFont val="Arial"/>
      </rPr>
      <t>CODIGO</t>
    </r>
    <r>
      <rPr>
        <sz val="11"/>
        <color theme="1"/>
        <rFont val="Arial"/>
      </rPr>
      <t>: GC-Fr08</t>
    </r>
  </si>
  <si>
    <t>MAPA DE RIESGOS</t>
  </si>
  <si>
    <r>
      <rPr>
        <b/>
        <sz val="11"/>
        <color theme="1"/>
        <rFont val="Arial"/>
      </rPr>
      <t>VERSIÓN</t>
    </r>
    <r>
      <rPr>
        <sz val="11"/>
        <color theme="1"/>
        <rFont val="Arial"/>
      </rPr>
      <t>: 03</t>
    </r>
  </si>
  <si>
    <t>SENADO DE LA REPÚBLICA</t>
  </si>
  <si>
    <r>
      <rPr>
        <b/>
        <sz val="11"/>
        <color theme="1"/>
        <rFont val="Arial"/>
      </rPr>
      <t>FECHA DE APROBACIÓN</t>
    </r>
    <r>
      <rPr>
        <sz val="11"/>
        <color theme="1"/>
        <rFont val="Arial"/>
      </rPr>
      <t>: 01/06/2021</t>
    </r>
  </si>
  <si>
    <t>VIGENCIA: 2024</t>
  </si>
  <si>
    <t xml:space="preserve">Ultima fecha actualización: 5/03/2024 </t>
  </si>
  <si>
    <t>Versión: 01</t>
  </si>
  <si>
    <t>CONTEXTO INTERNO</t>
  </si>
  <si>
    <t>CONTEXTO EXTERNO</t>
  </si>
  <si>
    <t>ESTRUCTURA ORGANIZACIONAL</t>
  </si>
  <si>
    <r>
      <rPr>
        <sz val="11"/>
        <color rgb="FF000000"/>
        <rFont val="Calibri"/>
      </rPr>
      <t>* Afectación por la estructura de la organización para el desarrollo de funciones en el área  (Ley 5ta de 1992)
* Falta de recurso humano para el desarrollo de las actividades de las áreas -</t>
    </r>
    <r>
      <rPr>
        <sz val="11"/>
        <color rgb="FFFF0000"/>
        <rFont val="Calibri"/>
      </rPr>
      <t xml:space="preserve"> </t>
    </r>
    <r>
      <rPr>
        <sz val="11"/>
        <color rgb="FF000000"/>
        <rFont val="Calibri"/>
      </rPr>
      <t xml:space="preserve">  falta de continuidad del personal contratado
* Competencias del talento humano para atender la carga laboral - (Manual de funciones, requisitos y competencias)
* Desconocimiento entre las dependencias de las diferentes actividades misionales internas.</t>
    </r>
  </si>
  <si>
    <t>POLÍTICOS</t>
  </si>
  <si>
    <t>*  Cambios de gobierno, legislación, políticas públicas, regulación</t>
  </si>
  <si>
    <t>FUNCIONES Y RESPONSABILIDADES</t>
  </si>
  <si>
    <t>* Conocimiento por parte de los líderes de proceso de las responsabilidades y  deberes del proceso
* Definir las funciones y responsabilidades para el desarrollo de las actividades que no están acorde por la falta de modificación de la Ley 5 de 1992.
* Falta de compromiso en el seguimiento y presentación de cuentas  por parte de los  supervisores e interventores de contratos.
* Falta de continuidad en  la contratación donde se pierdela curva de aprendizaje.</t>
  </si>
  <si>
    <t>ECONÓMICOS Y FINANCIEROS</t>
  </si>
  <si>
    <t>*   Medidas de Austeridad en el Gasto Público en los ítem que aplique a la entidad y su repercusión en las posibilidades de destinar recursos para desarrollo de actividades de la entidad 
*   Disponibilidad de capital, emisión de deuda o no pago de la misma, falta de  liquidez, mercados financieros, desempleo,  emergencia económica.</t>
  </si>
  <si>
    <t>POLÍTICAS OBJETIVOS Y ESTRATEGIAS IMPLEMENTADAS</t>
  </si>
  <si>
    <r>
      <rPr>
        <sz val="11"/>
        <color rgb="FF000000"/>
        <rFont val="Calibri"/>
      </rPr>
      <t xml:space="preserve">* Se cuenta con un Manual de Políticas Contables con actualización a las normas </t>
    </r>
    <r>
      <rPr>
        <sz val="11"/>
        <color rgb="FF00B050"/>
        <rFont val="Calibri"/>
      </rPr>
      <t xml:space="preserve"> </t>
    </r>
    <r>
      <rPr>
        <sz val="11"/>
        <color theme="1"/>
        <rFont val="Calibri"/>
      </rPr>
      <t>NICSP</t>
    </r>
    <r>
      <rPr>
        <sz val="11"/>
        <color rgb="FF000000"/>
        <rFont val="Calibri"/>
      </rPr>
      <t xml:space="preserve">
* Se  implementan responsabilidades  respecto a la información manejada por las diferentes ár</t>
    </r>
    <r>
      <rPr>
        <sz val="11"/>
        <color rgb="FF000000"/>
        <rFont val="Calibri"/>
      </rPr>
      <t xml:space="preserve">eas que impactan la División Financiera y Presupuesto. 
* Se establecieron fechas para la entrega de la información mensual de las de las dependencias  que afectan los estados financieros (circular - procedimientos). </t>
    </r>
  </si>
  <si>
    <t>SOCIALES Y CULTURALES</t>
  </si>
  <si>
    <t>*  Desinformación y falta de credibilidad de la ciudadanía en el manejo de los recursos de la entidad
*  Hallazgos por parte de  los entes de control por el manejo de la información financiera
*  Orden Público y dificultades en el desplazamiento e inmigrantes y factores externos.</t>
  </si>
  <si>
    <r>
      <rPr>
        <b/>
        <sz val="11"/>
        <color theme="1"/>
        <rFont val="Calibri"/>
      </rPr>
      <t xml:space="preserve">RECURSOS Y CONOCIMIENTOS CON QUE SE CUENTA </t>
    </r>
    <r>
      <rPr>
        <sz val="11"/>
        <color theme="1"/>
        <rFont val="Calibri"/>
      </rPr>
      <t>(económicos, personas, procesos, sistema, tecnología, información)</t>
    </r>
  </si>
  <si>
    <t>* No se cuenta con personal de planta necesario y  con la continuidad  de los contratos de prestación de servicios para asesorar y soportar el funcionamiento del proceso.
* Se cuenta en el Sistema de Gestión de Calidad con un proceso de "gestión de recursos financieros" documentado y actualizado.
* Se cuentan con mesas de trabajo con las dependencias involucradas para el fortalecimiento de los procesos financieros.
* La entidad tiene organizada, disponible y accesible toda la información financiera  en la página WEB atendiendo los requerimientos de transparencia y acceso a la información pública y atención al ciudadano.
* Se cuenta con un Manual de Políticas Contables con actualización a las normas NICSP
* Algunos errores involuntarios de digitación o transcripción de la información.
* Presentación de fallas o actualizaciones pendientes de realzar a las aplicaciones sistémicas del Senado de la Republica (Dinámica Gerencial, Kactus, daruma, página web, control doc, etc).</t>
  </si>
  <si>
    <t>TECNOLÓGICOS</t>
  </si>
  <si>
    <r>
      <rPr>
        <sz val="11"/>
        <color rgb="FF000000"/>
        <rFont val="Calibri"/>
      </rPr>
      <t>* Expedición o actualización de lineamientos de la plataforma Sistema de Información Financiera - SIIF-</t>
    </r>
    <r>
      <rPr>
        <sz val="11"/>
        <color theme="1"/>
        <rFont val="Calibri"/>
      </rPr>
      <t>Nación.</t>
    </r>
    <r>
      <rPr>
        <sz val="11"/>
        <color rgb="FF000000"/>
        <rFont val="Calibri"/>
      </rPr>
      <t xml:space="preserve">
* Integridad de datos, disponibilidad de datos e información.
* Se cuenta con el sistema integrado de información financiera (SIIF Nación), que brinda capacitaciones y soporte técnico.
* Se cuenta con el sistema CETIL para la elaboración y expedición de los bonos pensionales de los Senadores.
* Presentación de fallas en los sistemas del Ministerio de Hacienda (cetil, SIIF Nación).
* Presentación de fallas en el sistema de la Contaduría General de la Nación - CHIP.
* Presentación de fallas en el aplicativo SECOP II para gestión contractual y financiera.
* Presentación de fallas  en el aplicativo MUISCA de la DIAN.
</t>
    </r>
    <r>
      <rPr>
        <b/>
        <sz val="11"/>
        <color rgb="FF00B050"/>
        <rFont val="Calibri"/>
      </rPr>
      <t xml:space="preserve"> *</t>
    </r>
    <r>
      <rPr>
        <sz val="11"/>
        <color theme="1"/>
        <rFont val="Calibri"/>
      </rPr>
      <t xml:space="preserve"> Presentación de fallas en el aplicativo de la Agencia Nacional de Defensa Jurídica del Estado (E-Koqui).
* Presentación de fallas en el sistema Aportes en Línea y portal del BBVA.</t>
    </r>
  </si>
  <si>
    <t>RELACIONES CON LAS PARTES INVOLUCRADAS</t>
  </si>
  <si>
    <r>
      <rPr>
        <sz val="11"/>
        <color rgb="FF000000"/>
        <rFont val="Calibri"/>
      </rPr>
      <t xml:space="preserve">*  Se tiene relación con los Supervisores, contratistas y proveedores, funcionarios y  Dirección General </t>
    </r>
    <r>
      <rPr>
        <sz val="11"/>
        <color theme="1"/>
        <rFont val="Calibri"/>
      </rPr>
      <t>Administrativa.</t>
    </r>
    <r>
      <rPr>
        <sz val="11"/>
        <color rgb="FF000000"/>
        <rFont val="Calibri"/>
      </rPr>
      <t xml:space="preserve">
</t>
    </r>
    <r>
      <rPr>
        <sz val="11"/>
        <color theme="1"/>
        <rFont val="Calibri"/>
      </rPr>
      <t>* Incumplimiento en los cronogramas establecidos para la entrega de la información por parte de las dependencias generadoras de información financiera, para los procesos que requieren registros de hechos económicos, conciliaciones y preparación de las revelaciones.</t>
    </r>
    <r>
      <rPr>
        <sz val="11"/>
        <color rgb="FFFF0000"/>
        <rFont val="Calibri"/>
      </rPr>
      <t xml:space="preserve">
</t>
    </r>
    <r>
      <rPr>
        <sz val="11"/>
        <color rgb="FF000000"/>
        <rFont val="Calibri"/>
      </rPr>
      <t xml:space="preserve">* Cada área debe validar previamente  la información  que suministra a la  División financiera  con el fin de mantener un alto estándar de calidad.
 </t>
    </r>
  </si>
  <si>
    <t>AMBIENTALES</t>
  </si>
  <si>
    <t xml:space="preserve">*  Expedición o actualización de lineamientos a nivel nacional para la adopción de medidas ambientales que tengan impacto en el proceso de gestión de recursos financieros.
*  Declaración de Emergencia ambiental. </t>
  </si>
  <si>
    <t>CULTURA ORGANIZACIONAL</t>
  </si>
  <si>
    <r>
      <rPr>
        <sz val="11"/>
        <color rgb="FF000000"/>
        <rFont val="Calibri"/>
      </rPr>
      <t>* En ocasiones los diferentes procesos no logran interiorizar la importancia del reporte de la información de manera oportun</t>
    </r>
    <r>
      <rPr>
        <sz val="11"/>
        <color theme="1"/>
        <rFont val="Calibri"/>
      </rPr>
      <t>a y completa para el desarrollo de las actividades de la entidad.
* Se ha fortalecido la cultura del seguimiento a las actividades del proceso de gestión financiera  gracias a la implementación, difusión y divulgación del instructivo y piezas publicitarias de manera</t>
    </r>
    <r>
      <rPr>
        <b/>
        <sz val="11"/>
        <color theme="1"/>
        <rFont val="Calibri"/>
      </rPr>
      <t xml:space="preserve"> </t>
    </r>
    <r>
      <rPr>
        <sz val="11"/>
        <color theme="1"/>
        <rFont val="Calibri"/>
      </rPr>
      <t>mensual</t>
    </r>
    <r>
      <rPr>
        <b/>
        <sz val="11"/>
        <color theme="1"/>
        <rFont val="Calibri"/>
      </rPr>
      <t xml:space="preserve"> </t>
    </r>
    <r>
      <rPr>
        <sz val="11"/>
        <color theme="1"/>
        <rFont val="Calibri"/>
      </rPr>
      <t xml:space="preserve">en pro de la mejora continua del proceso. </t>
    </r>
    <r>
      <rPr>
        <sz val="11"/>
        <color rgb="FFFF0000"/>
        <rFont val="Calibri"/>
      </rPr>
      <t xml:space="preserve">  </t>
    </r>
    <r>
      <rPr>
        <sz val="11"/>
        <color rgb="FFFF0000"/>
        <rFont val="Calibri"/>
      </rPr>
      <t xml:space="preserve">
</t>
    </r>
    <r>
      <rPr>
        <sz val="11"/>
        <color rgb="FF000000"/>
        <rFont val="Calibri"/>
      </rPr>
      <t xml:space="preserve"> *El trabajo en equipo y el compromiso ha sido  fundamental para el cumplimiento de las metas trazadas y el logro de los objetivos de la División.</t>
    </r>
  </si>
  <si>
    <t>LEGALES Y REGLAMENTARIOS</t>
  </si>
  <si>
    <t>*  Expedición o actualización de normatividad para las entidades públicas
*  Directrices que emite DIAN, Ministerio de Educación, Secretaría de Hacienda Distrital, la contaduría general de la nación y el Ministerio de Hacienda y Crédito Público para gestión financiera, Ministerio del Interior.</t>
  </si>
  <si>
    <t>CONTEXTO DEL PROCESO</t>
  </si>
  <si>
    <t>Proceso:</t>
  </si>
  <si>
    <t>GESTIÓN DE RECURSOS FINANCIEROS</t>
  </si>
  <si>
    <t>Líder del proceso:</t>
  </si>
  <si>
    <t>JEFE DIVISIÓN FINANCIERA Y PRESUPUESTO</t>
  </si>
  <si>
    <t>Objetivo:</t>
  </si>
  <si>
    <t>Administrar los recursos presupuestales y financieros que se asignan al Senado de la República a través del presupuesto general de la nación, desde la planeación del presupuesto hasta el pago de las obligaciones que contrae la entidad para su normal funcionamiento.</t>
  </si>
  <si>
    <t>Alcance:</t>
  </si>
  <si>
    <r>
      <rPr>
        <sz val="14"/>
        <color theme="1"/>
        <rFont val="Calibri"/>
      </rPr>
      <t xml:space="preserve">Este proceso aplica para la administración del presupuesto asignado al Senado de la República y comprende desde la planeación presupuestal, la cadena presupuestal (certificado disponibilidad presupuestal – CDP, registro presupuestal, obligación presupuestal y orden de pago presupuestal) y finaliza con la </t>
    </r>
    <r>
      <rPr>
        <sz val="14"/>
        <color rgb="FF0070C0"/>
        <rFont val="Calibri"/>
      </rPr>
      <t xml:space="preserve"> </t>
    </r>
    <r>
      <rPr>
        <sz val="14"/>
        <color theme="1"/>
        <rFont val="Calibri"/>
      </rPr>
      <t>presentación de los Estado Financieros.</t>
    </r>
  </si>
  <si>
    <t>Objetivos estratégicos:</t>
  </si>
  <si>
    <t xml:space="preserve">OE1. Mejorar la percepción y la imagen del Senado ante la ciudadanía, a través de la utilización de todos los medios de comunicación apropiados
OE3. Manejo transparente de los recursos financieros
OE7.  Instaurar una cultura de mejoramiento continuo en los procesos
</t>
  </si>
  <si>
    <t>Identificación del riesgo</t>
  </si>
  <si>
    <t>Análisis del riesgo inherente</t>
  </si>
  <si>
    <t>Evaluación del riesgo - Valoración de los controles</t>
  </si>
  <si>
    <t>Evaluación del riesgo - Nivel del riesgo residual</t>
  </si>
  <si>
    <t>Plan de Acción</t>
  </si>
  <si>
    <t xml:space="preserve">Referencia </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</si>
  <si>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</si>
  <si>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</si>
  <si>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</si>
  <si>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</si>
  <si>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</si>
  <si>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</si>
  <si>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</si>
  <si>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</si>
  <si>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</si>
  <si>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</si>
  <si>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</si>
  <si>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</si>
  <si>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</si>
  <si>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</si>
  <si>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</si>
  <si>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</si>
  <si>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</si>
  <si>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</si>
  <si>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</si>
  <si>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Procedimeintos Lineamientos/ activos de seguridad</t>
  </si>
  <si>
    <t>Acción y Omisión</t>
  </si>
  <si>
    <t>Uso del Poder</t>
  </si>
  <si>
    <t>Desviar la Gestión de lo Público</t>
  </si>
  <si>
    <t>Beneficio Particular</t>
  </si>
  <si>
    <t>Tipo</t>
  </si>
  <si>
    <t>Implementación</t>
  </si>
  <si>
    <t>Calificación</t>
  </si>
  <si>
    <t>Documentación</t>
  </si>
  <si>
    <t>Frecuencia</t>
  </si>
  <si>
    <t>Evidencia</t>
  </si>
  <si>
    <t>RF-Pr03 Procedimiento ejecución presupuestal</t>
  </si>
  <si>
    <t>Económico y Reputacional</t>
  </si>
  <si>
    <t xml:space="preserve">Recorte del presupuesto para la siguiente vigencia </t>
  </si>
  <si>
    <t xml:space="preserve">Falta de planeación y demora en la ejecución del presupuesto </t>
  </si>
  <si>
    <t>R1
Posibilidad de afectación económica y reputacional por recorte del presupuesto para la siguiente vigencia debido a falta de planeación y demora en la ejecución del presupuesto.</t>
  </si>
  <si>
    <t>X</t>
  </si>
  <si>
    <t>Ejecución y Administración de procesos</t>
  </si>
  <si>
    <t xml:space="preserve">     Entre 50 y 100 SMLMV </t>
  </si>
  <si>
    <t xml:space="preserve">C1
El Jefe de la Sección de Presupuesto realiza verificación de los certificados de disponibilidad presupuestal con saldos por comprometer e informa al Ordenador del Gasto, con el fin de definir el compromiso de los saldos disponibles teniendo en cuenta el PAC.
FV: Comunicación interna con los reportes generados por SIIF Nación </t>
  </si>
  <si>
    <t>Preventivo</t>
  </si>
  <si>
    <t>Manual</t>
  </si>
  <si>
    <t>Documentado</t>
  </si>
  <si>
    <t>Continua</t>
  </si>
  <si>
    <t>Con Registro</t>
  </si>
  <si>
    <t>Reducir (mitigar)</t>
  </si>
  <si>
    <t>Enviar el listado de registros presupuestales con saldo a los supervisores e interventores, con el fin de realizar seguimiento a los contratos, terminación anticipada y liquidación de los mismos cuando aplique con copia a Dirección General Administrativa.
FV: Comunicación interna con los registros presupuestales de SIIF Nación</t>
  </si>
  <si>
    <t xml:space="preserve">Jefe Sección de Presupuesto
</t>
  </si>
  <si>
    <t>Trimestral</t>
  </si>
  <si>
    <t>C2
El personal designado de la Sección de presupuesto valida la información registrada, terceros y cuentas bancarias en SIIF Nación, con el fin de validar si se encuentran activas o no y evitar la no ejecución del PAC.
FV: Reporte SIIF Nación de los terceros - correo electrónico (cuando aplique)</t>
  </si>
  <si>
    <t>Comunicar  a los supervisores e interventores  de todas las dependencias las responsabilidades y consecuencias de no presentar oportunamente los documentos  para la generación de obligaciones presupuestales  y por ende el pago respectivo, de acuerdo a los lineamientos del Ministerio de Hacienda, para el cierre de la vigencia. 
FV: Circular - Comunicación interna con los registros presupuestales de SIIF Nación</t>
  </si>
  <si>
    <t>C3
La Jefe de la Sección de Presupuesto envía mensualmente para verificación la ejecución presupuestal al ordenador del gasto, con el fin de verificar la disponibilidad presupuestal, ejecución presupuestal y ejecución del PAC mensual solicitado.
FV: Comunicación interna con la ejecución presupuestal de SIIF Nación</t>
  </si>
  <si>
    <t xml:space="preserve">Convocar a reunión a cada supervisor de contrato a partir de una cuenta vencida .  FV: Acta de reunión </t>
  </si>
  <si>
    <t xml:space="preserve">Bimestralmente </t>
  </si>
  <si>
    <t>C4
El personal designado de las Secciones pagaduría, presupuesto y contabilidad realizan conciliación de la información de los recursos financieros para revisar la ejecución (registro presupuestal, obligaciones y órdenes de pago) que se refleja en los hechos económicos de la entidad.
FV: Correo electrónico y        
RF Fr13 Formato acta de conciliaciones firmada</t>
  </si>
  <si>
    <t>Comunicar a los supervisores e interventores de contratos de todas las dependencias que no radiquen cuentas de cobro o soliciten liquidación de contratos recordándoles las consecuencias de no presentar oportunamente estos documentos, afectando la ejecución presupuestal de la entidad.
FV: Comunicación interna con los registros presupuestales de SIIF Nación</t>
  </si>
  <si>
    <t>Trimestralmente</t>
  </si>
  <si>
    <t xml:space="preserve">Realizar actualización del RF-Pr03 Procedimiento ejecución presupuestal frente a la documentación de los controles. FV: Documento actualizado  </t>
  </si>
  <si>
    <t xml:space="preserve">Jefe Sección de Presupuesto
</t>
  </si>
  <si>
    <t>Económico</t>
  </si>
  <si>
    <t xml:space="preserve">Incumplimiento de los topes para constituir reservas presupuestales </t>
  </si>
  <si>
    <t>No realizar el cierre de la cadena de ejecución presupuestal</t>
  </si>
  <si>
    <t xml:space="preserve">R2
Posibilidad de afectación económica por incumplimiento de los topes para constituir las reservas presupuestales  debido a no realizar el cierre de la cadena de ejecución presupuestal. </t>
  </si>
  <si>
    <t>C1
El personal designado de la Sección de Presupuesto realiza seguimiento a las reservas presupuestales para verificar la ejecución de la cadena presupuestal.
FV: Comunicación interna a los supervisores e interventores y la Dirección General Administrativa con reporte de registros de SIIF Nación</t>
  </si>
  <si>
    <t xml:space="preserve">Presentar recomendaciones en el desarrollo del comité de PAC, frente a los requisitos y a la ejecución de las obligaciones, reservas presupuestales, registros presupuestales de manera oportuna .
FV: Acta del Comité </t>
  </si>
  <si>
    <t xml:space="preserve">Jefe Sección de pagaduría.            </t>
  </si>
  <si>
    <t xml:space="preserve">Trimestral </t>
  </si>
  <si>
    <t>C2
El jefe de Sección de Presupuesto informará al ordenador del gasto los topes establecidos para constituir las respectivas reservas presupuestales de gastos de funcionamiento e inversión, de acuerdo con el presupuesto que fue aprobado en la vigencia, con el fin de prevenir que se excedan los porcentajes establecidos por el MHCP.
FV: Comunicación interna</t>
  </si>
  <si>
    <t>Comunicar  a los supervisores e interventores  de todas las dependencias las responsabilidades y consecuencias de no presentar oportunamente los documentos  para la generación de obligaciones presupuestales  y por ende el pago respectivo de las reservas presupuestales.
FV: Comunicación interna con los registros presupuestales de reservas de SIIF Nación</t>
  </si>
  <si>
    <t>RF-MA01 Manual de Políticas Contables
RF Pr02 Procedimiento contable
RF In10 Instructivo para conciliaciones contables</t>
  </si>
  <si>
    <t xml:space="preserve">Omisiones, incoherencias e inconsistencias en el reconocimiento, medición, revelación </t>
  </si>
  <si>
    <r>
      <rPr>
        <sz val="12"/>
        <color theme="1"/>
        <rFont val="Arial"/>
      </rPr>
      <t xml:space="preserve">
Presentación extemporánea y</t>
    </r>
    <r>
      <rPr>
        <sz val="12"/>
        <color rgb="FF00B050"/>
        <rFont val="Arial"/>
      </rPr>
      <t xml:space="preserve"> </t>
    </r>
    <r>
      <rPr>
        <sz val="12"/>
        <color theme="1"/>
        <rFont val="Arial"/>
      </rPr>
      <t>tergiversada d</t>
    </r>
    <r>
      <rPr>
        <sz val="12"/>
        <color theme="1"/>
        <rFont val="Arial"/>
      </rPr>
      <t>e los hechos u operaciones sujetos de incorporación de los estados financieros.</t>
    </r>
  </si>
  <si>
    <r>
      <rPr>
        <sz val="12"/>
        <color rgb="FF000000"/>
        <rFont val="Arial"/>
      </rPr>
      <t>R3
Posibilidad de afectación económica y reputacional por omisiones, incoherencias e inconsistencias en el reconocimiento, medición, revelación y presentación extemporánea</t>
    </r>
    <r>
      <rPr>
        <sz val="12"/>
        <color theme="1"/>
        <rFont val="Arial"/>
      </rPr>
      <t xml:space="preserve"> y tergiversada de los hechos u operaciones</t>
    </r>
    <r>
      <rPr>
        <sz val="12"/>
        <color rgb="FF000000"/>
        <rFont val="Arial"/>
      </rPr>
      <t xml:space="preserve"> sujetos de incorporación de los estados financieros.</t>
    </r>
  </si>
  <si>
    <t xml:space="preserve">     Entre 100 y 500 SMLMV </t>
  </si>
  <si>
    <t xml:space="preserve">C1
El personal designado de la Sección de Contabilidad recepciona la informacion remitida por cada area generadora del hecho economico,  mediante comunicación interna  de conformidad con lo establecido en el RF-Pr02 Procedimiento Contable y cronograma FV: Comunicaciones internas  o correos electrónicos
</t>
  </si>
  <si>
    <r>
      <rPr>
        <sz val="11"/>
        <color theme="1"/>
        <rFont val="Arial Narrow"/>
      </rPr>
      <t xml:space="preserve">Socializar el Manual de Políticas Contables a los responsables de procesos.
FV: </t>
    </r>
    <r>
      <rPr>
        <sz val="11"/>
        <color theme="1"/>
        <rFont val="Arial Narrow"/>
      </rPr>
      <t>acta de socialización.</t>
    </r>
  </si>
  <si>
    <t xml:space="preserve">Jefe Sección de Contabilidad.          </t>
  </si>
  <si>
    <t xml:space="preserve">  31/05/2024</t>
  </si>
  <si>
    <r>
      <rPr>
        <sz val="10"/>
        <color theme="1"/>
        <rFont val="Arial Narrow"/>
      </rPr>
      <t xml:space="preserve">C2
El personal designado de la Sección de Contabilidad realiza análisis de saldos y movimientos, </t>
    </r>
    <r>
      <rPr>
        <sz val="10"/>
        <color theme="1"/>
        <rFont val="Arial Narrow"/>
      </rPr>
      <t xml:space="preserve">y </t>
    </r>
    <r>
      <rPr>
        <sz val="10"/>
        <color theme="1"/>
        <rFont val="Arial Narrow"/>
      </rPr>
      <t xml:space="preserve">saldos auxiliares detallados </t>
    </r>
    <r>
      <rPr>
        <sz val="10"/>
        <color theme="1"/>
        <rFont val="Arial Narrow"/>
      </rPr>
      <t xml:space="preserve"> de la integridad de la información registrada,  acorde con lo remitido por cada área generadora</t>
    </r>
    <r>
      <rPr>
        <b/>
        <sz val="10"/>
        <color rgb="FF00B050"/>
        <rFont val="Arial Narrow"/>
      </rPr>
      <t>.</t>
    </r>
    <r>
      <rPr>
        <sz val="10"/>
        <color theme="1"/>
        <rFont val="Arial Narrow"/>
      </rPr>
      <t xml:space="preserve">
FV: Reporte de SIIF Nación (</t>
    </r>
    <r>
      <rPr>
        <sz val="10"/>
        <color theme="1"/>
        <rFont val="Arial Narrow"/>
      </rPr>
      <t>comprobante de</t>
    </r>
    <r>
      <rPr>
        <sz val="10"/>
        <color theme="1"/>
        <rFont val="Arial Narrow"/>
      </rPr>
      <t xml:space="preserve"> ajuste contable en caso de inconsistencia)  </t>
    </r>
  </si>
  <si>
    <t>Detectivo</t>
  </si>
  <si>
    <t>Baja</t>
  </si>
  <si>
    <t>Mayor</t>
  </si>
  <si>
    <r>
      <rPr>
        <sz val="11"/>
        <color rgb="FF00B050"/>
        <rFont val="Arial Narrow"/>
      </rPr>
      <t xml:space="preserve">
</t>
    </r>
    <r>
      <rPr>
        <sz val="11"/>
        <color theme="1"/>
        <rFont val="Arial Narrow"/>
      </rPr>
      <t>C3
El personal designado de las Sección de Contabilidad realiza conciliación  para la verificación de la integridad de la información registrada frente a lo remitido por cada área generadora.</t>
    </r>
    <r>
      <rPr>
        <sz val="11"/>
        <color theme="1"/>
        <rFont val="Arial Narrow"/>
      </rPr>
      <t xml:space="preserve">
FV: Correo electrónico y  RF-Fr12 Formato Conciliación Procesos Judiciales, RF-Fr13 Formato acta de conciliaciones, RF-Fr05 Formato conciliación bancaria</t>
    </r>
  </si>
  <si>
    <r>
      <rPr>
        <sz val="11"/>
        <color theme="1"/>
        <rFont val="Arial Narrow"/>
      </rPr>
      <t xml:space="preserve">Realizar sensibilización a las áreas generadoras de la información </t>
    </r>
    <r>
      <rPr>
        <sz val="11"/>
        <color theme="1"/>
        <rFont val="Arial Narrow"/>
      </rPr>
      <t xml:space="preserve"> relacionado con</t>
    </r>
    <r>
      <rPr>
        <b/>
        <sz val="11"/>
        <color rgb="FF00B050"/>
        <rFont val="Arial Narrow"/>
      </rPr>
      <t xml:space="preserve"> </t>
    </r>
    <r>
      <rPr>
        <sz val="11"/>
        <color theme="1"/>
        <rFont val="Arial Narrow"/>
      </rPr>
      <t>las revelaciones a los estados financieros de acuerdo con el Manual de Políticas Contables y la Resolución 585 de 12 de agosto de 2020. 
FV: Acta de reunión</t>
    </r>
  </si>
  <si>
    <t xml:space="preserve">      30/04/2024</t>
  </si>
  <si>
    <r>
      <rPr>
        <sz val="10"/>
        <color theme="1"/>
        <rFont val="Arial Narrow"/>
      </rPr>
      <t xml:space="preserve"> </t>
    </r>
    <r>
      <rPr>
        <b/>
        <sz val="10"/>
        <color theme="1"/>
        <rFont val="Arial Narrow"/>
      </rPr>
      <t>C4</t>
    </r>
    <r>
      <rPr>
        <sz val="10"/>
        <color theme="1"/>
        <rFont val="Arial Narrow"/>
      </rPr>
      <t xml:space="preserve">
El personal designado por la Sección de Contabilidad realiza seguimiento a las notas preliminares o intermedias,  presentad</t>
    </r>
    <r>
      <rPr>
        <sz val="10"/>
        <color rgb="FFFF0000"/>
        <rFont val="Arial Narrow"/>
      </rPr>
      <t>a</t>
    </r>
    <r>
      <rPr>
        <sz val="10"/>
        <color rgb="FF00B050"/>
        <rFont val="Arial Narrow"/>
      </rPr>
      <t>o</t>
    </r>
    <r>
      <rPr>
        <sz val="10"/>
        <color theme="1"/>
        <rFont val="Arial Narrow"/>
      </rPr>
      <t>s por las diferentes áreas generadoras de la información,</t>
    </r>
    <r>
      <rPr>
        <sz val="10"/>
        <color theme="1"/>
        <rFont val="Arial Narrow"/>
      </rPr>
      <t xml:space="preserve"> como insumo de relevación de los estados financieros, con el fin de verificar que la informaicón registrada sea</t>
    </r>
    <r>
      <rPr>
        <sz val="10"/>
        <color theme="1"/>
        <rFont val="Arial Narrow"/>
      </rPr>
      <t xml:space="preserve"> adecuada, y  conforme a las directrices impartidas por la Contaduría General de la Nación.
FV: Comunicación interna</t>
    </r>
    <r>
      <rPr>
        <sz val="10"/>
        <color rgb="FFFF0000"/>
        <rFont val="Arial Narrow"/>
      </rPr>
      <t xml:space="preserve"> </t>
    </r>
    <r>
      <rPr>
        <sz val="10"/>
        <color theme="1"/>
        <rFont val="Arial Narrow"/>
      </rPr>
      <t xml:space="preserve"> ( y correos).</t>
    </r>
  </si>
  <si>
    <t>RF Pr04 Procedimiento Pago de Cuentas
RF Gi01 Guía para pago de cuentas</t>
  </si>
  <si>
    <t xml:space="preserve">Demandas y sanciones </t>
  </si>
  <si>
    <r>
      <rPr>
        <sz val="12"/>
        <color theme="1"/>
        <rFont val="Arial"/>
      </rPr>
      <t xml:space="preserve">Inoportunidad en el pago de obligaciones presupuestales, contribuciones y deducciones.                               </t>
    </r>
    <r>
      <rPr>
        <sz val="12"/>
        <color theme="1"/>
        <rFont val="Arial"/>
      </rPr>
      <t>Incumplimiento de los requisitos</t>
    </r>
  </si>
  <si>
    <r>
      <rPr>
        <sz val="12"/>
        <color rgb="FF000000"/>
        <rFont val="Arial"/>
      </rPr>
      <t>R4
Posibilidad de afectación económica y reputacional por demandas y sanciones debido a la inoportunidad en el pago de obligaciones presupuestales, cont</t>
    </r>
    <r>
      <rPr>
        <sz val="12"/>
        <color theme="1"/>
        <rFont val="Arial"/>
      </rPr>
      <t>ribuciones y deducciones o</t>
    </r>
    <r>
      <rPr>
        <sz val="12"/>
        <color rgb="FF00B050"/>
        <rFont val="Arial"/>
      </rPr>
      <t xml:space="preserve"> </t>
    </r>
    <r>
      <rPr>
        <sz val="12"/>
        <color theme="1"/>
        <rFont val="Arial"/>
      </rPr>
      <t>Incumplimiento de los requisitos establecidos</t>
    </r>
  </si>
  <si>
    <t xml:space="preserve">     El riesgo afecta la imagen de de la entidad con efecto publicitario sostenido a nivel de sector administrativo, nivel departamental o municipal</t>
  </si>
  <si>
    <t xml:space="preserve">C1
El jefe de la Sección de Pagaduría realiza el pago de las obligaciones presupuestales de la vigencia actual y de las vigencias expiradas frente a la solicitud de PAC programado, así mismo realizará el pago de las reservas presupuestales, con el fin de dar cumplimiento a los compromisos que la entidad adquirió con terceros. 
FV: Acta de Comité de PAC - Reporte Estado de Obligaciones SIIF Nación </t>
  </si>
  <si>
    <t>Realizar cruce de información entre órdenes de pago y obligaciones y enviar reporte a la Dirección Financiera. FV: Reporte de obligaciones y órdenes de pago SIIF Nación.</t>
  </si>
  <si>
    <t xml:space="preserve">Jefe Sección de Pagaduría
</t>
  </si>
  <si>
    <r>
      <rPr>
        <sz val="10"/>
        <color theme="1"/>
        <rFont val="Arial Narrow"/>
      </rPr>
      <t>C2
El Jefe de la Sección de Pagaduría realiza el seguimiento de las obligaciones presupuestales programadas de la vigencia actual, y de las vigencias expiradas en el comité de PAC para la ejecución de la cadena presupuestal. Así como el seguimiento para el pago de las reservas presupuestales. 
FV: Acta de Comité PAC - Correo electrónico -</t>
    </r>
    <r>
      <rPr>
        <sz val="10"/>
        <color rgb="FF00B050"/>
        <rFont val="Arial Narrow"/>
      </rPr>
      <t xml:space="preserve"> </t>
    </r>
    <r>
      <rPr>
        <sz val="10"/>
        <color theme="1"/>
        <rFont val="Arial Narrow"/>
      </rPr>
      <t xml:space="preserve">llamadas </t>
    </r>
  </si>
  <si>
    <t xml:space="preserve">Realizar seguimiento a la ejecución de PAC a través de la elaboración de un informe  que se presenta al Jefe de la Dirección Financiera y Presupuesto quien posteriormente lo presenta a la Dirección General Administrativa. FV: Informe enviado a la DGA.            </t>
  </si>
  <si>
    <t xml:space="preserve">Jefe de División Financiera
</t>
  </si>
  <si>
    <t>C3
El equipo designado de la División Financiera y Presupuesto realiza la revisión de los soportes de las  cuentas de cobro de contratistas OPS y Proveedores para el cumplimiento de los requisitos establecidos.  FV: Correo electrónico para tramite de cuenta de devolución y matriz de seguimiento de cuentas.</t>
  </si>
  <si>
    <r>
      <rPr>
        <sz val="11"/>
        <color rgb="FF000000"/>
        <rFont val="Arial Narrow"/>
      </rPr>
      <t>Divulgar</t>
    </r>
    <r>
      <rPr>
        <sz val="11"/>
        <color rgb="FFFF0000"/>
        <rFont val="Arial Narrow"/>
      </rPr>
      <t xml:space="preserve"> </t>
    </r>
    <r>
      <rPr>
        <sz val="11"/>
        <color theme="1"/>
        <rFont val="Arial Narrow"/>
      </rPr>
      <t>los requisitos pa</t>
    </r>
    <r>
      <rPr>
        <sz val="11"/>
        <color rgb="FF000000"/>
        <rFont val="Arial Narrow"/>
      </rPr>
      <t xml:space="preserve">ra la presentación de las cuentas para pago en la entidad, a traves de instructivo y pieza prublicitaria 
FV: Pieza de publicitaria  e instructivo enviados a través de correo masivo.    
</t>
    </r>
  </si>
  <si>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</si>
  <si>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</si>
  <si>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 Recursos Financieros</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</si>
  <si>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</si>
  <si>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</si>
  <si>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</si>
  <si>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</si>
  <si>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</si>
  <si>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</si>
  <si>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</si>
  <si>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</si>
  <si>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</si>
  <si>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</si>
  <si>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</si>
  <si>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</si>
  <si>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</si>
  <si>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</si>
  <si>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</si>
  <si>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</si>
  <si>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</si>
  <si>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</si>
  <si>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</si>
  <si>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</si>
  <si>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</si>
  <si>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</si>
  <si>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</si>
  <si>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</si>
  <si>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</si>
  <si>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</si>
  <si>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</si>
  <si>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</si>
  <si>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Posible</t>
  </si>
  <si>
    <r>
      <rPr>
        <b/>
        <sz val="14"/>
        <color rgb="FF000000"/>
        <rFont val="Calibri"/>
      </rPr>
      <t>Posible</t>
    </r>
    <r>
      <rPr>
        <b/>
        <sz val="14"/>
        <color rgb="FF000000"/>
        <rFont val="Calibri"/>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</si>
  <si>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</si>
  <si>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</si>
  <si>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</si>
  <si>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</si>
  <si>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</si>
  <si>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rPr>
      <t>Execpcional</t>
    </r>
    <r>
      <rPr>
        <b/>
        <sz val="14"/>
        <color rgb="FF000000"/>
        <rFont val="Calibri"/>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</si>
  <si>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</si>
  <si>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</si>
  <si>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</si>
  <si>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</si>
  <si>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</si>
  <si>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</si>
  <si>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</si>
  <si>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</si>
  <si>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</si>
  <si>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</si>
  <si>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</si>
  <si>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</si>
  <si>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</si>
  <si>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</si>
  <si>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</si>
  <si>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</si>
  <si>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</si>
  <si>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</si>
  <si>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</si>
  <si>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</si>
  <si>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</si>
  <si>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</si>
  <si>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</si>
  <si>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</si>
  <si>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</si>
  <si>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</si>
  <si>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</si>
  <si>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</si>
  <si>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</si>
  <si>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</si>
  <si>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</si>
  <si>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</si>
  <si>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</si>
  <si>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</si>
  <si>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</si>
  <si>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</si>
  <si>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</si>
  <si>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</si>
  <si>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</si>
  <si>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</si>
  <si>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</si>
  <si>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</si>
  <si>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</si>
  <si>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</si>
  <si>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</si>
  <si>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</si>
  <si>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</si>
  <si>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</si>
  <si>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</si>
  <si>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</si>
  <si>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</si>
  <si>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</si>
  <si>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</si>
  <si>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</si>
  <si>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Muy Baja</t>
  </si>
  <si>
    <t>La actividad que conlleva el riesgo se ejecuta como máximos 2 veces por año</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</si>
  <si>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</si>
  <si>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</si>
  <si>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</si>
  <si>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</si>
  <si>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</si>
  <si>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</si>
  <si>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</si>
  <si>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</si>
  <si>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</si>
  <si>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</si>
  <si>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</si>
  <si>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</si>
  <si>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</si>
  <si>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</si>
  <si>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</si>
  <si>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</si>
  <si>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</si>
  <si>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</si>
  <si>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</si>
  <si>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</si>
  <si>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</si>
  <si>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</si>
  <si>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</si>
  <si>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</si>
  <si>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</si>
  <si>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</si>
  <si>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</si>
  <si>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</si>
  <si>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</si>
  <si>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</si>
  <si>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</si>
  <si>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</si>
  <si>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</si>
  <si>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</si>
  <si>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</si>
  <si>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</si>
  <si>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</si>
  <si>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</si>
  <si>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</si>
  <si>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</si>
  <si>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</si>
  <si>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</si>
  <si>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</si>
  <si>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</si>
  <si>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</si>
  <si>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</si>
  <si>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</si>
  <si>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</si>
  <si>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</si>
  <si>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</si>
  <si>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</si>
  <si>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</si>
  <si>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</si>
  <si>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</si>
  <si>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</si>
  <si>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</si>
  <si>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</si>
  <si>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</si>
  <si>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</si>
  <si>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</si>
  <si>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</si>
  <si>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</si>
  <si>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</si>
  <si>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</si>
  <si>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</si>
  <si>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</si>
  <si>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</si>
  <si>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</si>
  <si>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</si>
  <si>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R1 Inoportunidad en la ejecución del presupuesto asignado para la vigencia</t>
  </si>
  <si>
    <t xml:space="preserve">Posibilidad de afectación económica y reputacional por recorte del presupuesto para la siguiente vigencia debido a falta de planeacion y demora en la ejecución del presupuesto. </t>
  </si>
  <si>
    <t>R2 Incumplimiento de los topes presupuestales para constituir reservas establecidas por Ministerio de Hacienda Y crédito Público</t>
  </si>
  <si>
    <t xml:space="preserve">Posibilidad de afectación econónimica por incumplimiento de los topes para constituir las reservas presupuestales  debido a no realizar el cierre de la cadena de ejecucción presupuestal. </t>
  </si>
  <si>
    <t>R3 Omisiones, incoherencias e inconsistencias en el reconocimiento, medición, revelación y presentación extemporánea de los hechos u operaciones sujetos de incorporación de los estados financieros.</t>
  </si>
  <si>
    <t xml:space="preserve">Posibilidad de afectación economica y reputacional por omisiones, incoherencias e inconsistencias en el reconocimiento, medición, revelación y presentación extemporánea de los hechos u operaciones sujetos de incorporación de los estados financieros. </t>
  </si>
  <si>
    <t>R4 Inoportunidad en el pago de obligaciones presupuestales, contribuciones y deducciones</t>
  </si>
  <si>
    <t>Posibilidad de afectación economica y reputacional por demandas y sanciones  por inoportunidad en el pago de obligaciones presupuestales, contribuciones y deducciones.</t>
  </si>
  <si>
    <t>R5 Pago de obligaciones sin el cumplimiento de los requisitos</t>
  </si>
  <si>
    <t>Posibilidad de afectación economica y reputacional por demandas y sanciones debido a el pago de obligaciones sin el cumplimiento de los requisitos</t>
  </si>
  <si>
    <t xml:space="preserve">R6 Inexactitud e inoportunidad en el reporte contable de las provisiones para contingencias judiciales </t>
  </si>
  <si>
    <t>Posibilidad de afectación económica por pago de intereses moratorios debido inexactitud e inoportunidad en el reporte contable de las provisiones para contingencias judiciales.</t>
  </si>
  <si>
    <t xml:space="preserve">Clasificación del Riesgo </t>
  </si>
  <si>
    <t xml:space="preserve">Factores de riesgo </t>
  </si>
  <si>
    <t xml:space="preserve">Controles </t>
  </si>
  <si>
    <t xml:space="preserve">tratamiento </t>
  </si>
  <si>
    <t>Aceptar</t>
  </si>
  <si>
    <t>Evitar</t>
  </si>
  <si>
    <t>Reputacional</t>
  </si>
  <si>
    <t>Reducir (compartir)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</si>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</sst>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m/yyyy"/>
    <numFmt numFmtId="166" formatCode="dd/mm/yyyy"/>
  </numFmts>
  <fonts count="83">
    <font>
      <sz val="11"/>
      <color theme="1"/>
      <name val="Arial"/>
      <scheme val="minor"/>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11"/>
      <color theme="1"/>
      <name val="Arial"/>
    </font>
    <font>
      <b/>
      <sz val="11"/>
      <color theme="1"/>
      <name val="Arial"/>
    </font>
    <font>
      <b/>
      <sz val="11"/>
      <color theme="1"/>
      <name val="Calibri"/>
    </font>
    <font>
      <b/>
      <sz val="11"/>
      <color rgb="FF000000"/>
      <name val="Calibri"/>
    </font>
    <font>
      <sz val="11"/>
      <color rgb="FF000000"/>
      <name val="Calibri"/>
    </font>
    <font>
      <b/>
      <sz val="18"/>
      <color theme="1"/>
      <name val="Arial Narrow"/>
    </font>
    <font>
      <sz val="14"/>
      <color theme="1"/>
      <name val="Arial Narrow"/>
    </font>
    <font>
      <sz val="14"/>
      <color rgb="FF000000"/>
      <name val="Arial Narrow"/>
    </font>
    <font>
      <b/>
      <sz val="14"/>
      <color theme="1"/>
      <name val="Calibri"/>
    </font>
    <font>
      <sz val="14"/>
      <color theme="1"/>
      <name val="Calibri"/>
    </font>
    <font>
      <b/>
      <sz val="11"/>
      <color rgb="FF000000"/>
      <name val="Arial Narrow"/>
    </font>
    <font>
      <sz val="20"/>
      <color theme="1"/>
      <name val="Arial Narrow"/>
    </font>
    <font>
      <sz val="12"/>
      <color theme="1"/>
      <name val="Arial Narrow"/>
    </font>
    <font>
      <sz val="12"/>
      <color theme="1"/>
      <name val="Arial"/>
    </font>
    <font>
      <sz val="12"/>
      <color rgb="FF000000"/>
      <name val="Arial"/>
    </font>
    <font>
      <sz val="13"/>
      <color theme="1"/>
      <name val="Arial Narrow"/>
    </font>
    <font>
      <sz val="11"/>
      <color rgb="FF000000"/>
      <name val="Inconsolata"/>
    </font>
    <font>
      <sz val="11"/>
      <color rgb="FF000000"/>
      <name val="Arial Narrow"/>
    </font>
    <font>
      <sz val="11"/>
      <color rgb="FF00B050"/>
      <name val="Arial Narrow"/>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20"/>
      <color rgb="FF000000"/>
      <name val="Arial"/>
    </font>
    <font>
      <b/>
      <sz val="14"/>
      <color rgb="FF000000"/>
      <name val="Calibri"/>
    </font>
    <font>
      <b/>
      <sz val="12"/>
      <color theme="1"/>
      <name val="Calibri"/>
    </font>
    <font>
      <sz val="12"/>
      <color theme="1"/>
      <name val="Calibri"/>
    </font>
    <font>
      <b/>
      <sz val="12"/>
      <color rgb="FF000000"/>
      <name val="Calibri"/>
    </font>
    <font>
      <sz val="14"/>
      <color rgb="FF000000"/>
      <name val="Calibri"/>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1"/>
      <color rgb="FFFF0000"/>
      <name val="Arial Narrow"/>
    </font>
    <font>
      <sz val="10"/>
      <color rgb="FF000000"/>
      <name val="Arial Narrow"/>
    </font>
    <font>
      <b/>
      <sz val="10"/>
      <color rgb="FFE36C09"/>
      <name val="Arial Narrow"/>
    </font>
    <font>
      <b/>
      <sz val="11"/>
      <color rgb="FFE36C09"/>
      <name val="Arial Narrow"/>
    </font>
    <font>
      <b/>
      <sz val="9"/>
      <color rgb="FFE36C09"/>
      <name val="Arial Narrow"/>
    </font>
    <font>
      <sz val="11"/>
      <color rgb="FF00B050"/>
      <name val="Calibri"/>
    </font>
    <font>
      <b/>
      <sz val="11"/>
      <color rgb="FF00B050"/>
      <name val="Calibri"/>
    </font>
    <font>
      <sz val="14"/>
      <color rgb="FF0070C0"/>
      <name val="Calibri"/>
    </font>
    <font>
      <sz val="12"/>
      <color rgb="FF00B050"/>
      <name val="Arial"/>
    </font>
    <font>
      <b/>
      <sz val="10"/>
      <color rgb="FF00B050"/>
      <name val="Arial Narrow"/>
    </font>
    <font>
      <b/>
      <sz val="11"/>
      <color rgb="FF00B050"/>
      <name val="Arial Narrow"/>
    </font>
    <font>
      <sz val="10"/>
      <color rgb="FFFF0000"/>
      <name val="Arial Narrow"/>
    </font>
    <font>
      <sz val="10"/>
      <color rgb="FF00B050"/>
      <name val="Arial Narrow"/>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s>
  <fills count="21">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9EAD3"/>
        <bgColor rgb="FFD9EAD3"/>
      </patternFill>
    </fill>
    <fill>
      <patternFill patternType="solid">
        <fgColor rgb="FFFFFFFF"/>
        <bgColor rgb="FFFFFFFF"/>
      </patternFill>
    </fill>
    <fill>
      <patternFill patternType="solid">
        <fgColor rgb="FFF3F3F3"/>
        <bgColor rgb="FFF3F3F3"/>
      </patternFill>
    </fill>
    <fill>
      <patternFill patternType="solid">
        <fgColor rgb="FFFBD4B4"/>
        <bgColor rgb="FFFBD4B4"/>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FF0000"/>
        <bgColor rgb="FFFF000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DE9D9"/>
        <bgColor rgb="FFFDE9D9"/>
      </patternFill>
    </fill>
  </fills>
  <borders count="194">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style="thin">
        <color rgb="FF000000"/>
      </top>
      <bottom style="thin">
        <color rgb="FF000000"/>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thin">
        <color rgb="FF000000"/>
      </top>
      <bottom style="dotted">
        <color rgb="FFE36C09"/>
      </bottom>
      <diagonal/>
    </border>
    <border>
      <left/>
      <right style="dotted">
        <color rgb="FFE36C09"/>
      </right>
      <top style="thin">
        <color rgb="FF000000"/>
      </top>
      <bottom style="dotted">
        <color rgb="FFE36C09"/>
      </bottom>
      <diagonal/>
    </border>
    <border>
      <left/>
      <right/>
      <top style="dotted">
        <color rgb="FFE36C09"/>
      </top>
      <bottom/>
      <diagonal/>
    </border>
    <border>
      <left/>
      <right/>
      <top style="dotted">
        <color rgb="FFE36C09"/>
      </top>
      <bottom/>
      <diagonal/>
    </border>
    <border>
      <left style="thin">
        <color rgb="FFE36C09"/>
      </left>
      <right/>
      <top style="thin">
        <color rgb="FFE36C09"/>
      </top>
      <bottom/>
      <diagonal/>
    </border>
    <border>
      <left/>
      <right/>
      <top style="thin">
        <color rgb="FFE36C09"/>
      </top>
      <bottom/>
      <diagonal/>
    </border>
    <border>
      <left/>
      <right style="thin">
        <color rgb="FFE36C09"/>
      </right>
      <top style="thin">
        <color rgb="FFE36C09"/>
      </top>
      <bottom/>
      <diagonal/>
    </border>
    <border>
      <left style="thin">
        <color rgb="FFE36C09"/>
      </left>
      <right/>
      <top style="thin">
        <color rgb="FFE36C09"/>
      </top>
      <bottom style="thin">
        <color rgb="FFE36C09"/>
      </bottom>
      <diagonal/>
    </border>
    <border>
      <left/>
      <right/>
      <top style="thin">
        <color rgb="FFE36C09"/>
      </top>
      <bottom style="thin">
        <color rgb="FFE36C09"/>
      </bottom>
      <diagonal/>
    </border>
    <border>
      <left/>
      <right style="thin">
        <color rgb="FFE36C09"/>
      </right>
      <top style="thin">
        <color rgb="FFE36C09"/>
      </top>
      <bottom style="thin">
        <color rgb="FFE36C09"/>
      </bottom>
      <diagonal/>
    </border>
    <border>
      <left style="thin">
        <color rgb="FFE36C09"/>
      </left>
      <right style="thin">
        <color rgb="FFE36C09"/>
      </right>
      <top style="thin">
        <color rgb="FFE36C09"/>
      </top>
      <bottom style="thin">
        <color rgb="FFE36C09"/>
      </bottom>
      <diagonal/>
    </border>
    <border>
      <left style="thin">
        <color rgb="FFE36C09"/>
      </left>
      <right/>
      <top style="thin">
        <color rgb="FFE36C09"/>
      </top>
      <bottom style="thin">
        <color rgb="FF000000"/>
      </bottom>
      <diagonal/>
    </border>
    <border>
      <left/>
      <right/>
      <top style="thin">
        <color rgb="FFE36C09"/>
      </top>
      <bottom style="thin">
        <color rgb="FF000000"/>
      </bottom>
      <diagonal/>
    </border>
    <border>
      <left/>
      <right style="thin">
        <color rgb="FFE36C09"/>
      </right>
      <top style="thin">
        <color rgb="FFE36C09"/>
      </top>
      <bottom style="thin">
        <color rgb="FF000000"/>
      </bottom>
      <diagonal/>
    </border>
    <border>
      <left style="dotted">
        <color rgb="FFE36C09"/>
      </left>
      <right style="dotted">
        <color rgb="FFE36C09"/>
      </right>
      <top/>
      <bottom/>
      <diagonal/>
    </border>
    <border>
      <left style="dotted">
        <color rgb="FFE36C09"/>
      </left>
      <right style="thin">
        <color rgb="FFE36C09"/>
      </right>
      <top/>
      <bottom style="dotted">
        <color rgb="FFE36C09"/>
      </bottom>
      <diagonal/>
    </border>
    <border>
      <left/>
      <right style="thin">
        <color rgb="FFE36C09"/>
      </right>
      <top/>
      <bottom/>
      <diagonal/>
    </border>
    <border>
      <left style="thin">
        <color rgb="FFE36C09"/>
      </left>
      <right style="thin">
        <color rgb="FFE36C09"/>
      </right>
      <top/>
      <bottom/>
      <diagonal/>
    </border>
    <border>
      <left/>
      <right/>
      <top/>
      <bottom/>
      <diagonal/>
    </border>
    <border>
      <left style="thin">
        <color rgb="FFE36C09"/>
      </left>
      <right style="thin">
        <color rgb="FFE36C09"/>
      </right>
      <top style="thin">
        <color rgb="FFE36C09"/>
      </top>
      <bottom/>
      <diagonal/>
    </border>
    <border>
      <left/>
      <right style="dotted">
        <color rgb="FFE36C09"/>
      </right>
      <top/>
      <bottom/>
      <diagonal/>
    </border>
    <border>
      <left style="dotted">
        <color rgb="FFE36C09"/>
      </left>
      <right style="thin">
        <color rgb="FFE36C09"/>
      </right>
      <top/>
      <bottom/>
      <diagonal/>
    </border>
    <border>
      <left style="thin">
        <color rgb="FFE36C09"/>
      </left>
      <right/>
      <top/>
      <bottom style="thin">
        <color rgb="FFE36C09"/>
      </bottom>
      <diagonal/>
    </border>
    <border>
      <left/>
      <right/>
      <top/>
      <bottom style="thin">
        <color rgb="FFE36C09"/>
      </bottom>
      <diagonal/>
    </border>
    <border>
      <left/>
      <right style="thin">
        <color rgb="FFE36C09"/>
      </right>
      <top/>
      <bottom style="thin">
        <color rgb="FFE36C09"/>
      </bottom>
      <diagonal/>
    </border>
    <border>
      <left/>
      <right style="thin">
        <color rgb="FFE36C09"/>
      </right>
      <top style="thin">
        <color rgb="FFE36C09"/>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E36C09"/>
      </right>
      <top style="thin">
        <color rgb="FF000000"/>
      </top>
      <bottom/>
      <diagonal/>
    </border>
    <border>
      <left style="dotted">
        <color rgb="FFE36C09"/>
      </left>
      <right style="dotted">
        <color rgb="FFE36C09"/>
      </right>
      <top/>
      <bottom style="thin">
        <color rgb="FFFF9900"/>
      </bottom>
      <diagonal/>
    </border>
    <border>
      <left style="dotted">
        <color rgb="FFE36C09"/>
      </left>
      <right style="thin">
        <color rgb="FFE36C09"/>
      </right>
      <top style="dotted">
        <color rgb="FFE36C09"/>
      </top>
      <bottom style="thin">
        <color rgb="FFFF9900"/>
      </bottom>
      <diagonal/>
    </border>
    <border>
      <left/>
      <right style="thin">
        <color rgb="FFE36C09"/>
      </right>
      <top/>
      <bottom style="thin">
        <color rgb="FFFF9900"/>
      </bottom>
      <diagonal/>
    </border>
    <border>
      <left style="thin">
        <color rgb="FFE36C09"/>
      </left>
      <right style="thin">
        <color rgb="FFE36C09"/>
      </right>
      <top/>
      <bottom style="thin">
        <color rgb="FFFF9900"/>
      </bottom>
      <diagonal/>
    </border>
    <border>
      <left/>
      <right/>
      <top/>
      <bottom style="thin">
        <color rgb="FFFF9900"/>
      </bottom>
      <diagonal/>
    </border>
    <border>
      <left style="thin">
        <color rgb="FFE36C09"/>
      </left>
      <right style="thin">
        <color rgb="FFE36C09"/>
      </right>
      <top/>
      <bottom style="thin">
        <color rgb="FFE36C09"/>
      </bottom>
      <diagonal/>
    </border>
    <border>
      <left/>
      <right style="dotted">
        <color rgb="FFE36C09"/>
      </right>
      <top/>
      <bottom style="thin">
        <color rgb="FFE36C09"/>
      </bottom>
      <diagonal/>
    </border>
    <border>
      <left style="dotted">
        <color rgb="FFE36C09"/>
      </left>
      <right style="thin">
        <color rgb="FFE36C09"/>
      </right>
      <top/>
      <bottom style="thin">
        <color rgb="FFE36C09"/>
      </bottom>
      <diagonal/>
    </border>
    <border>
      <left/>
      <right style="thin">
        <color rgb="FFE36C09"/>
      </right>
      <top/>
      <bottom style="thin">
        <color rgb="FFE36C09"/>
      </bottom>
      <diagonal/>
    </border>
    <border>
      <left style="thin">
        <color rgb="FFE36C09"/>
      </left>
      <right style="thin">
        <color rgb="FFE36C09"/>
      </right>
      <top/>
      <bottom style="thin">
        <color rgb="FFE36C09"/>
      </bottom>
      <diagonal/>
    </border>
    <border>
      <left/>
      <right/>
      <top/>
      <bottom style="thin">
        <color rgb="FFE36C09"/>
      </bottom>
      <diagonal/>
    </border>
    <border>
      <left/>
      <right style="thin">
        <color rgb="FF000000"/>
      </right>
      <top/>
      <bottom style="thin">
        <color rgb="FFE36C09"/>
      </bottom>
      <diagonal/>
    </border>
    <border>
      <left style="thin">
        <color rgb="FF000000"/>
      </left>
      <right style="thin">
        <color rgb="FF000000"/>
      </right>
      <top/>
      <bottom style="thin">
        <color rgb="FFE36C09"/>
      </bottom>
      <diagonal/>
    </border>
    <border>
      <left style="thin">
        <color rgb="FF000000"/>
      </left>
      <right style="thin">
        <color rgb="FFE36C09"/>
      </right>
      <top/>
      <bottom style="thin">
        <color rgb="FFE36C09"/>
      </bottom>
      <diagonal/>
    </border>
    <border>
      <left style="thin">
        <color rgb="FFFF9900"/>
      </left>
      <right style="thin">
        <color rgb="FFFF9900"/>
      </right>
      <top style="thin">
        <color rgb="FFFF9900"/>
      </top>
      <bottom/>
      <diagonal/>
    </border>
    <border>
      <left style="thin">
        <color rgb="FFFF9900"/>
      </left>
      <right style="thin">
        <color rgb="FFFF9900"/>
      </right>
      <top/>
      <bottom/>
      <diagonal/>
    </border>
    <border>
      <left style="thin">
        <color rgb="FFFF9900"/>
      </left>
      <right style="thin">
        <color rgb="FFFF9900"/>
      </right>
      <top/>
      <bottom/>
      <diagonal/>
    </border>
    <border>
      <left style="thin">
        <color rgb="FFFF9900"/>
      </left>
      <right style="thin">
        <color rgb="FFFF9900"/>
      </right>
      <top style="thin">
        <color rgb="FFFF9900"/>
      </top>
      <bottom style="thin">
        <color rgb="FFFF9900"/>
      </bottom>
      <diagonal/>
    </border>
    <border>
      <left style="thin">
        <color rgb="FFFF9900"/>
      </left>
      <right style="thin">
        <color rgb="FFFF9900"/>
      </right>
      <top/>
      <bottom style="thin">
        <color rgb="FFFF9900"/>
      </bottom>
      <diagonal/>
    </border>
    <border>
      <left style="thin">
        <color rgb="FFFF9900"/>
      </left>
      <right/>
      <top/>
      <bottom style="thin">
        <color rgb="FFFF9900"/>
      </bottom>
      <diagonal/>
    </border>
    <border>
      <left/>
      <right style="thin">
        <color rgb="FFFF9900"/>
      </right>
      <top/>
      <bottom style="thin">
        <color rgb="FFFF9900"/>
      </bottom>
      <diagonal/>
    </border>
    <border>
      <left/>
      <right style="dotted">
        <color rgb="FFE36C09"/>
      </right>
      <top/>
      <bottom style="dotted">
        <color rgb="FFE36C09"/>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thin">
        <color rgb="FFFF9900"/>
      </left>
      <right/>
      <top style="thin">
        <color rgb="FFFF9900"/>
      </top>
      <bottom style="thin">
        <color rgb="FFFF9900"/>
      </bottom>
      <diagonal/>
    </border>
    <border>
      <left style="thin">
        <color rgb="FFE36C09"/>
      </left>
      <right style="thin">
        <color rgb="FFE36C09"/>
      </right>
      <top/>
      <bottom/>
      <diagonal/>
    </border>
    <border>
      <left style="dotted">
        <color rgb="FFE36C09"/>
      </left>
      <right style="dotted">
        <color rgb="FFE36C09"/>
      </right>
      <top style="dotted">
        <color rgb="FFE36C09"/>
      </top>
      <bottom style="dotted">
        <color rgb="FFE36C09"/>
      </bottom>
      <diagonal/>
    </border>
    <border>
      <left style="thin">
        <color rgb="FFFF9900"/>
      </left>
      <right style="thin">
        <color rgb="FFE36C09"/>
      </right>
      <top style="thin">
        <color rgb="FFFF9900"/>
      </top>
      <bottom/>
      <diagonal/>
    </border>
    <border>
      <left style="thin">
        <color rgb="FFFF9900"/>
      </left>
      <right style="thin">
        <color rgb="FFFF9900"/>
      </right>
      <top/>
      <bottom/>
      <diagonal/>
    </border>
    <border>
      <left style="thin">
        <color rgb="FFFF9900"/>
      </left>
      <right style="thin">
        <color rgb="FFE36C09"/>
      </right>
      <top/>
      <bottom style="thin">
        <color rgb="FFFF9900"/>
      </bottom>
      <diagonal/>
    </border>
    <border>
      <left style="thin">
        <color rgb="FFFF9900"/>
      </left>
      <right/>
      <top style="thin">
        <color rgb="FFFF9900"/>
      </top>
      <bottom/>
      <diagonal/>
    </border>
    <border>
      <left style="thin">
        <color rgb="FFE36C09"/>
      </left>
      <right style="thin">
        <color rgb="FFFF9900"/>
      </right>
      <top style="thin">
        <color rgb="FFFF9900"/>
      </top>
      <bottom/>
      <diagonal/>
    </border>
    <border>
      <left/>
      <right style="thin">
        <color rgb="FFFF9900"/>
      </right>
      <top style="thin">
        <color rgb="FFFF9900"/>
      </top>
      <bottom style="thin">
        <color rgb="FFFF9900"/>
      </bottom>
      <diagonal/>
    </border>
    <border>
      <left style="thin">
        <color rgb="FFE36C09"/>
      </left>
      <right style="thin">
        <color rgb="FFFF9900"/>
      </right>
      <top/>
      <bottom style="thin">
        <color rgb="FFFF9900"/>
      </bottom>
      <diagonal/>
    </border>
    <border>
      <left/>
      <right style="thin">
        <color rgb="FFFF9900"/>
      </right>
      <top style="thin">
        <color rgb="FFFF9900"/>
      </top>
      <bottom/>
      <diagonal/>
    </border>
    <border>
      <left style="thin">
        <color rgb="FFE36C09"/>
      </left>
      <right style="thin">
        <color rgb="FFE36C09"/>
      </right>
      <top style="thin">
        <color rgb="FFE36C09"/>
      </top>
      <bottom/>
      <diagonal/>
    </border>
    <border>
      <left/>
      <right style="thin">
        <color rgb="FFFF9900"/>
      </right>
      <top/>
      <bottom/>
      <diagonal/>
    </border>
    <border>
      <left style="dotted">
        <color rgb="FFE36C09"/>
      </left>
      <right/>
      <top/>
      <bottom/>
      <diagonal/>
    </border>
    <border>
      <left style="dotted">
        <color rgb="FFE36C09"/>
      </left>
      <right style="dotted">
        <color rgb="FFE36C09"/>
      </right>
      <top/>
      <bottom style="thick">
        <color rgb="FFE26B0A"/>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544">
    <xf numFmtId="0" fontId="0" fillId="0" borderId="0" xfId="0"/>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3" fillId="0" borderId="44" xfId="0" applyFont="1" applyBorder="1" applyAlignment="1">
      <alignment horizontal="center" vertical="center"/>
    </xf>
    <xf numFmtId="0" fontId="13" fillId="0" borderId="11" xfId="0" applyFont="1" applyBorder="1" applyAlignment="1">
      <alignment horizontal="center" vertical="center"/>
    </xf>
    <xf numFmtId="0" fontId="13" fillId="0" borderId="49" xfId="0" applyFont="1" applyBorder="1" applyAlignment="1">
      <alignment horizontal="center" vertical="center"/>
    </xf>
    <xf numFmtId="0" fontId="6" fillId="2" borderId="1" xfId="0" applyFont="1" applyFill="1" applyBorder="1"/>
    <xf numFmtId="0" fontId="6" fillId="2" borderId="1" xfId="0" applyFont="1" applyFill="1" applyBorder="1" applyAlignment="1">
      <alignment horizontal="center"/>
    </xf>
    <xf numFmtId="0" fontId="15" fillId="0" borderId="53" xfId="0" applyFont="1" applyBorder="1" applyAlignment="1">
      <alignment vertical="center" wrapText="1"/>
    </xf>
    <xf numFmtId="0" fontId="13" fillId="0" borderId="53" xfId="0" applyFont="1" applyBorder="1" applyAlignment="1">
      <alignment vertical="center"/>
    </xf>
    <xf numFmtId="0" fontId="12" fillId="0" borderId="0" xfId="0" applyFont="1"/>
    <xf numFmtId="0" fontId="6" fillId="2" borderId="1" xfId="0" applyFont="1" applyFill="1" applyBorder="1" applyAlignment="1">
      <alignment horizontal="center" vertical="center"/>
    </xf>
    <xf numFmtId="0" fontId="14" fillId="4" borderId="1" xfId="0" applyFont="1" applyFill="1" applyBorder="1" applyAlignment="1">
      <alignment horizontal="center" wrapText="1"/>
    </xf>
    <xf numFmtId="0" fontId="14" fillId="5" borderId="1" xfId="0" applyFont="1" applyFill="1" applyBorder="1" applyAlignment="1">
      <alignment horizontal="center" wrapText="1"/>
    </xf>
    <xf numFmtId="0" fontId="14" fillId="6"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4" borderId="1" xfId="0" applyFont="1" applyFill="1" applyBorder="1" applyAlignment="1">
      <alignment vertical="center" wrapText="1"/>
    </xf>
    <xf numFmtId="0" fontId="16" fillId="5" borderId="1" xfId="0" applyFont="1" applyFill="1" applyBorder="1" applyAlignment="1">
      <alignment vertical="top" wrapText="1"/>
    </xf>
    <xf numFmtId="0" fontId="16" fillId="6" borderId="1" xfId="0" applyFont="1" applyFill="1" applyBorder="1" applyAlignment="1">
      <alignment vertical="center" wrapText="1"/>
    </xf>
    <xf numFmtId="0" fontId="16" fillId="5" borderId="1" xfId="0" applyFont="1" applyFill="1" applyBorder="1" applyAlignment="1">
      <alignment vertical="center" wrapText="1"/>
    </xf>
    <xf numFmtId="0" fontId="6" fillId="2" borderId="1" xfId="0" applyFont="1" applyFill="1" applyBorder="1" applyAlignment="1">
      <alignment horizontal="left" vertical="center"/>
    </xf>
    <xf numFmtId="0" fontId="17" fillId="5" borderId="1" xfId="0" applyFont="1" applyFill="1" applyBorder="1" applyAlignment="1">
      <alignment horizontal="left" vertical="center"/>
    </xf>
    <xf numFmtId="0" fontId="18" fillId="2" borderId="1" xfId="0" applyFont="1" applyFill="1" applyBorder="1" applyAlignment="1">
      <alignment horizontal="left" vertical="center"/>
    </xf>
    <xf numFmtId="0" fontId="19" fillId="2" borderId="1" xfId="0" applyFont="1" applyFill="1" applyBorder="1" applyAlignment="1">
      <alignment horizontal="left" vertical="center"/>
    </xf>
    <xf numFmtId="0" fontId="18" fillId="6" borderId="1" xfId="0" applyFont="1" applyFill="1" applyBorder="1" applyAlignment="1">
      <alignment horizontal="left" vertical="center"/>
    </xf>
    <xf numFmtId="0" fontId="14" fillId="5" borderId="1" xfId="0" applyFont="1" applyFill="1" applyBorder="1" applyAlignment="1">
      <alignment wrapText="1"/>
    </xf>
    <xf numFmtId="0" fontId="16" fillId="0" borderId="0" xfId="0" applyFont="1" applyAlignment="1">
      <alignment vertical="top" wrapText="1"/>
    </xf>
    <xf numFmtId="0" fontId="16" fillId="0" borderId="0" xfId="0" applyFont="1" applyAlignment="1">
      <alignment vertical="center" wrapText="1"/>
    </xf>
    <xf numFmtId="0" fontId="18" fillId="5" borderId="1" xfId="0" applyFont="1" applyFill="1" applyBorder="1" applyAlignment="1">
      <alignment horizontal="left" vertical="center"/>
    </xf>
    <xf numFmtId="0" fontId="6" fillId="5" borderId="1" xfId="0" applyFont="1" applyFill="1" applyBorder="1" applyAlignment="1">
      <alignment horizontal="left" vertical="center"/>
    </xf>
    <xf numFmtId="0" fontId="6" fillId="5" borderId="1" xfId="0" applyFont="1" applyFill="1" applyBorder="1"/>
    <xf numFmtId="0" fontId="6" fillId="6" borderId="1" xfId="0" applyFont="1" applyFill="1" applyBorder="1" applyAlignment="1">
      <alignment vertical="center" wrapText="1"/>
    </xf>
    <xf numFmtId="0" fontId="6" fillId="5" borderId="1" xfId="0" applyFont="1" applyFill="1" applyBorder="1" applyAlignment="1">
      <alignment vertical="center" wrapText="1"/>
    </xf>
    <xf numFmtId="0" fontId="6" fillId="2" borderId="1" xfId="0" applyFont="1" applyFill="1" applyBorder="1" applyAlignment="1">
      <alignment vertical="center" wrapText="1"/>
    </xf>
    <xf numFmtId="0" fontId="12" fillId="0" borderId="67" xfId="0" applyFont="1" applyBorder="1"/>
    <xf numFmtId="0" fontId="16" fillId="0" borderId="67" xfId="0" applyFont="1" applyBorder="1"/>
    <xf numFmtId="0" fontId="1" fillId="6" borderId="68" xfId="0" applyFont="1" applyFill="1" applyBorder="1"/>
    <xf numFmtId="0" fontId="1" fillId="6" borderId="1" xfId="0" applyFont="1" applyFill="1" applyBorder="1"/>
    <xf numFmtId="0" fontId="6" fillId="2" borderId="69" xfId="0" applyFont="1" applyFill="1" applyBorder="1"/>
    <xf numFmtId="0" fontId="6" fillId="2" borderId="70" xfId="0" applyFont="1" applyFill="1" applyBorder="1"/>
    <xf numFmtId="0" fontId="6" fillId="2" borderId="71" xfId="0" applyFont="1" applyFill="1" applyBorder="1"/>
    <xf numFmtId="0" fontId="8" fillId="6" borderId="75" xfId="0" applyFont="1" applyFill="1" applyBorder="1" applyAlignment="1">
      <alignment horizontal="center" vertical="center" wrapText="1"/>
    </xf>
    <xf numFmtId="0" fontId="8" fillId="7" borderId="80" xfId="0" applyFont="1" applyFill="1" applyBorder="1" applyAlignment="1">
      <alignment horizontal="center" vertical="center"/>
    </xf>
    <xf numFmtId="0" fontId="8" fillId="7" borderId="95" xfId="0" applyFont="1" applyFill="1" applyBorder="1" applyAlignment="1">
      <alignment horizontal="center" vertical="center" wrapText="1"/>
    </xf>
    <xf numFmtId="0" fontId="6" fillId="6" borderId="75" xfId="0" applyFont="1" applyFill="1" applyBorder="1" applyAlignment="1">
      <alignment horizontal="center" vertical="center" textRotation="90" wrapText="1"/>
    </xf>
    <xf numFmtId="0" fontId="12" fillId="6" borderId="75" xfId="0" applyFont="1" applyFill="1" applyBorder="1" applyAlignment="1">
      <alignment horizontal="center" vertical="center" textRotation="90" wrapText="1"/>
    </xf>
    <xf numFmtId="0" fontId="8" fillId="7" borderId="103" xfId="0" applyFont="1" applyFill="1" applyBorder="1" applyAlignment="1">
      <alignment horizontal="center" vertical="center" textRotation="90"/>
    </xf>
    <xf numFmtId="0" fontId="8" fillId="7" borderId="104" xfId="0" applyFont="1" applyFill="1" applyBorder="1" applyAlignment="1">
      <alignment horizontal="center" vertical="center" textRotation="90"/>
    </xf>
    <xf numFmtId="0" fontId="8" fillId="2" borderId="1" xfId="0" applyFont="1" applyFill="1" applyBorder="1" applyAlignment="1">
      <alignment horizontal="center" vertical="center"/>
    </xf>
    <xf numFmtId="9" fontId="6" fillId="0" borderId="111" xfId="0" applyNumberFormat="1" applyFont="1" applyBorder="1" applyAlignment="1">
      <alignment horizontal="center" vertical="center" wrapText="1"/>
    </xf>
    <xf numFmtId="0" fontId="6" fillId="0" borderId="112" xfId="0" applyFont="1" applyBorder="1" applyAlignment="1">
      <alignment horizontal="center" vertical="center"/>
    </xf>
    <xf numFmtId="0" fontId="4" fillId="0" borderId="112" xfId="0" applyFont="1" applyBorder="1" applyAlignment="1">
      <alignment horizontal="center" vertical="center" wrapText="1"/>
    </xf>
    <xf numFmtId="0" fontId="6" fillId="0" borderId="112" xfId="0" applyFont="1" applyBorder="1" applyAlignment="1">
      <alignment horizontal="center" vertical="center" textRotation="90"/>
    </xf>
    <xf numFmtId="9" fontId="6" fillId="0" borderId="112" xfId="0" applyNumberFormat="1" applyFont="1" applyBorder="1" applyAlignment="1">
      <alignment horizontal="center" vertical="center"/>
    </xf>
    <xf numFmtId="0" fontId="6" fillId="0" borderId="113" xfId="0" applyFont="1" applyBorder="1" applyAlignment="1">
      <alignment horizontal="center" vertical="center" textRotation="90"/>
    </xf>
    <xf numFmtId="164" fontId="1" fillId="5" borderId="75" xfId="0" applyNumberFormat="1" applyFont="1" applyFill="1" applyBorder="1" applyAlignment="1">
      <alignment horizontal="center" vertical="center"/>
    </xf>
    <xf numFmtId="0" fontId="8" fillId="0" borderId="75" xfId="0" applyFont="1" applyBorder="1" applyAlignment="1">
      <alignment horizontal="center" vertical="top" textRotation="90" wrapText="1"/>
    </xf>
    <xf numFmtId="9" fontId="6" fillId="0" borderId="75" xfId="0" applyNumberFormat="1" applyFont="1" applyBorder="1" applyAlignment="1">
      <alignment horizontal="center" vertical="center"/>
    </xf>
    <xf numFmtId="9" fontId="1" fillId="5" borderId="75" xfId="0" applyNumberFormat="1" applyFont="1" applyFill="1" applyBorder="1" applyAlignment="1">
      <alignment horizontal="center" vertical="center"/>
    </xf>
    <xf numFmtId="0" fontId="8" fillId="0" borderId="75" xfId="0" applyFont="1" applyBorder="1" applyAlignment="1">
      <alignment horizontal="center" vertical="top" textRotation="90"/>
    </xf>
    <xf numFmtId="0" fontId="6" fillId="0" borderId="75" xfId="0" applyFont="1" applyBorder="1" applyAlignment="1">
      <alignment horizontal="center" vertical="top" textRotation="90"/>
    </xf>
    <xf numFmtId="0" fontId="6" fillId="0" borderId="114" xfId="0" applyFont="1" applyBorder="1" applyAlignment="1">
      <alignment horizontal="left"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165" fontId="6" fillId="0" borderId="115" xfId="0" applyNumberFormat="1" applyFont="1" applyBorder="1" applyAlignment="1">
      <alignment horizontal="center" vertical="top"/>
    </xf>
    <xf numFmtId="0" fontId="6" fillId="0" borderId="117" xfId="0" applyFont="1" applyBorder="1" applyAlignment="1">
      <alignment horizontal="center" vertical="top"/>
    </xf>
    <xf numFmtId="0" fontId="6" fillId="2" borderId="1" xfId="0" applyFont="1" applyFill="1" applyBorder="1" applyAlignment="1">
      <alignment vertical="center"/>
    </xf>
    <xf numFmtId="0" fontId="6" fillId="0" borderId="111" xfId="0" applyFont="1" applyBorder="1" applyAlignment="1">
      <alignment horizontal="center" vertical="center"/>
    </xf>
    <xf numFmtId="0" fontId="4" fillId="0" borderId="111" xfId="0" applyFont="1" applyBorder="1" applyAlignment="1">
      <alignment horizontal="center" vertical="center" wrapText="1"/>
    </xf>
    <xf numFmtId="0" fontId="6" fillId="0" borderId="111" xfId="0" applyFont="1" applyBorder="1" applyAlignment="1">
      <alignment horizontal="center" vertical="center" textRotation="90"/>
    </xf>
    <xf numFmtId="9" fontId="6" fillId="0" borderId="111" xfId="0" applyNumberFormat="1" applyFont="1" applyBorder="1" applyAlignment="1">
      <alignment horizontal="center" vertical="center"/>
    </xf>
    <xf numFmtId="0" fontId="6" fillId="0" borderId="118" xfId="0" applyFont="1" applyBorder="1" applyAlignment="1">
      <alignment horizontal="center" vertical="center" textRotation="90"/>
    </xf>
    <xf numFmtId="165" fontId="6" fillId="0" borderId="111" xfId="0" applyNumberFormat="1" applyFont="1" applyBorder="1" applyAlignment="1">
      <alignment horizontal="center" vertical="center" wrapText="1"/>
    </xf>
    <xf numFmtId="165" fontId="6" fillId="0" borderId="64" xfId="0" applyNumberFormat="1" applyFont="1" applyBorder="1" applyAlignment="1">
      <alignment horizontal="center" vertical="top"/>
    </xf>
    <xf numFmtId="0" fontId="6" fillId="0" borderId="120" xfId="0" applyFont="1" applyBorder="1" applyAlignment="1">
      <alignment horizontal="center" vertical="top"/>
    </xf>
    <xf numFmtId="0" fontId="27" fillId="2" borderId="1" xfId="0" applyFont="1" applyFill="1" applyBorder="1"/>
    <xf numFmtId="0" fontId="1" fillId="0" borderId="111" xfId="0" applyFont="1" applyBorder="1" applyAlignment="1">
      <alignment vertical="center"/>
    </xf>
    <xf numFmtId="0" fontId="6" fillId="0" borderId="108" xfId="0" applyFont="1" applyBorder="1" applyAlignment="1">
      <alignment horizontal="center" vertical="center" textRotation="90"/>
    </xf>
    <xf numFmtId="0" fontId="8" fillId="0" borderId="84" xfId="0" applyFont="1" applyBorder="1" applyAlignment="1">
      <alignment horizontal="center" vertical="top" textRotation="90" wrapText="1"/>
    </xf>
    <xf numFmtId="9" fontId="6" fillId="0" borderId="84" xfId="0" applyNumberFormat="1" applyFont="1" applyBorder="1" applyAlignment="1">
      <alignment horizontal="center" vertical="center"/>
    </xf>
    <xf numFmtId="0" fontId="8" fillId="0" borderId="84" xfId="0" applyFont="1" applyBorder="1" applyAlignment="1">
      <alignment horizontal="center" vertical="top" textRotation="90"/>
    </xf>
    <xf numFmtId="0" fontId="6" fillId="0" borderId="84" xfId="0" applyFont="1" applyBorder="1" applyAlignment="1">
      <alignment horizontal="center" vertical="top" textRotation="90"/>
    </xf>
    <xf numFmtId="0" fontId="1" fillId="0" borderId="111" xfId="0" applyFont="1" applyBorder="1" applyAlignment="1">
      <alignment vertical="center" wrapText="1"/>
    </xf>
    <xf numFmtId="0" fontId="6" fillId="0" borderId="111" xfId="0" applyFont="1" applyBorder="1" applyAlignment="1">
      <alignment horizontal="center" wrapText="1"/>
    </xf>
    <xf numFmtId="166" fontId="6" fillId="0" borderId="111" xfId="0" applyNumberFormat="1" applyFont="1" applyBorder="1" applyAlignment="1">
      <alignment horizontal="center" vertical="center" wrapText="1"/>
    </xf>
    <xf numFmtId="0" fontId="6" fillId="0" borderId="108" xfId="0" applyFont="1" applyBorder="1" applyAlignment="1">
      <alignment horizontal="center" vertical="center" wrapText="1"/>
    </xf>
    <xf numFmtId="0" fontId="6" fillId="0" borderId="120" xfId="0" applyFont="1" applyBorder="1" applyAlignment="1">
      <alignment horizontal="center" vertical="top" wrapText="1"/>
    </xf>
    <xf numFmtId="9" fontId="6" fillId="0" borderId="108" xfId="0" applyNumberFormat="1" applyFont="1" applyBorder="1" applyAlignment="1">
      <alignment horizontal="center" vertical="center"/>
    </xf>
    <xf numFmtId="0" fontId="6" fillId="0" borderId="124" xfId="0" applyFont="1" applyBorder="1" applyAlignment="1">
      <alignment horizontal="center" vertical="center" textRotation="90"/>
    </xf>
    <xf numFmtId="0" fontId="6" fillId="0" borderId="118" xfId="0" applyFont="1" applyBorder="1" applyAlignment="1">
      <alignment horizontal="center" vertical="center"/>
    </xf>
    <xf numFmtId="0" fontId="4" fillId="0" borderId="75" xfId="0" applyFont="1" applyBorder="1" applyAlignment="1">
      <alignment horizontal="center" vertical="center" wrapText="1"/>
    </xf>
    <xf numFmtId="0" fontId="6" fillId="0" borderId="126" xfId="0" applyFont="1" applyBorder="1" applyAlignment="1">
      <alignment horizontal="center" vertical="center"/>
    </xf>
    <xf numFmtId="0" fontId="6" fillId="0" borderId="75" xfId="0" applyFont="1" applyBorder="1" applyAlignment="1">
      <alignment horizontal="center" vertical="center" wrapText="1"/>
    </xf>
    <xf numFmtId="0" fontId="6" fillId="0" borderId="126" xfId="0" applyFont="1" applyBorder="1" applyAlignment="1">
      <alignment horizontal="center" vertical="top"/>
    </xf>
    <xf numFmtId="0" fontId="1" fillId="0" borderId="75" xfId="0" applyFont="1" applyBorder="1" applyAlignment="1">
      <alignment vertical="center"/>
    </xf>
    <xf numFmtId="0" fontId="6" fillId="0" borderId="124" xfId="0" applyFont="1" applyBorder="1" applyAlignment="1">
      <alignment horizontal="center" vertical="center"/>
    </xf>
    <xf numFmtId="0" fontId="4" fillId="0" borderId="84" xfId="0" applyFont="1" applyBorder="1" applyAlignment="1">
      <alignment horizontal="center" vertical="center" wrapText="1"/>
    </xf>
    <xf numFmtId="0" fontId="6" fillId="0" borderId="128" xfId="0" applyFont="1" applyBorder="1" applyAlignment="1">
      <alignment horizontal="center" vertical="center"/>
    </xf>
    <xf numFmtId="164" fontId="1" fillId="5" borderId="129" xfId="0" applyNumberFormat="1" applyFont="1" applyFill="1" applyBorder="1" applyAlignment="1">
      <alignment horizontal="center" vertical="center"/>
    </xf>
    <xf numFmtId="9" fontId="6" fillId="5" borderId="129" xfId="0" applyNumberFormat="1" applyFont="1" applyFill="1" applyBorder="1" applyAlignment="1">
      <alignment horizontal="center" vertical="center"/>
    </xf>
    <xf numFmtId="0" fontId="6" fillId="0" borderId="75" xfId="0" applyFont="1" applyBorder="1" applyAlignment="1">
      <alignment horizontal="center" vertical="center"/>
    </xf>
    <xf numFmtId="0" fontId="6" fillId="0" borderId="75" xfId="0" applyFont="1" applyBorder="1" applyAlignment="1">
      <alignment horizontal="center" vertical="center" textRotation="90"/>
    </xf>
    <xf numFmtId="9" fontId="6" fillId="0" borderId="75" xfId="0" applyNumberFormat="1" applyFont="1" applyBorder="1" applyAlignment="1">
      <alignment horizontal="center" vertical="top"/>
    </xf>
    <xf numFmtId="0" fontId="6" fillId="0" borderId="75" xfId="0" applyFont="1" applyBorder="1" applyAlignment="1">
      <alignment horizontal="left" vertical="center" wrapText="1"/>
    </xf>
    <xf numFmtId="0" fontId="6" fillId="0" borderId="75" xfId="0" applyFont="1" applyBorder="1" applyAlignment="1">
      <alignment vertical="center" wrapText="1"/>
    </xf>
    <xf numFmtId="164" fontId="6" fillId="0" borderId="75" xfId="0" applyNumberFormat="1" applyFont="1" applyBorder="1" applyAlignment="1">
      <alignment horizontal="center" vertical="center"/>
    </xf>
    <xf numFmtId="165" fontId="6" fillId="0" borderId="64" xfId="0" applyNumberFormat="1" applyFont="1" applyBorder="1" applyAlignment="1">
      <alignment horizontal="center" vertical="center"/>
    </xf>
    <xf numFmtId="0" fontId="6" fillId="0" borderId="120" xfId="0" applyFont="1" applyBorder="1" applyAlignment="1">
      <alignment horizontal="center" vertical="center" wrapText="1"/>
    </xf>
    <xf numFmtId="0" fontId="6" fillId="0" borderId="120" xfId="0" applyFont="1" applyBorder="1" applyAlignment="1">
      <alignment horizontal="center" vertical="center"/>
    </xf>
    <xf numFmtId="0" fontId="6" fillId="0" borderId="0" xfId="0" applyFont="1" applyAlignment="1">
      <alignment horizontal="center" vertical="center"/>
    </xf>
    <xf numFmtId="0" fontId="24" fillId="0" borderId="132" xfId="0" applyFont="1" applyBorder="1" applyAlignment="1">
      <alignment horizontal="center" vertical="center" wrapText="1"/>
    </xf>
    <xf numFmtId="0" fontId="29" fillId="0" borderId="0" xfId="0" applyFont="1"/>
    <xf numFmtId="0" fontId="6" fillId="6" borderId="1" xfId="0" applyFont="1" applyFill="1" applyBorder="1"/>
    <xf numFmtId="0" fontId="6" fillId="0" borderId="0" xfId="0" applyFont="1" applyAlignment="1">
      <alignment horizontal="center"/>
    </xf>
    <xf numFmtId="0" fontId="6" fillId="0" borderId="0" xfId="0" applyFont="1"/>
    <xf numFmtId="0" fontId="1" fillId="0" borderId="0" xfId="0" applyFont="1"/>
    <xf numFmtId="0" fontId="6" fillId="0" borderId="0" xfId="0" applyFont="1" applyAlignment="1">
      <alignment vertical="center" wrapText="1"/>
    </xf>
    <xf numFmtId="0" fontId="8" fillId="0" borderId="0" xfId="0" applyFont="1" applyAlignment="1">
      <alignment horizontal="left" vertical="center"/>
    </xf>
    <xf numFmtId="0" fontId="36" fillId="2" borderId="1" xfId="0" applyFont="1" applyFill="1" applyBorder="1" applyAlignment="1">
      <alignment vertical="center"/>
    </xf>
    <xf numFmtId="0" fontId="1" fillId="9" borderId="163" xfId="0" applyFont="1" applyFill="1" applyBorder="1"/>
    <xf numFmtId="0" fontId="1" fillId="9" borderId="164" xfId="0" applyFont="1" applyFill="1" applyBorder="1"/>
    <xf numFmtId="0" fontId="1" fillId="9" borderId="165" xfId="0" applyFont="1" applyFill="1" applyBorder="1"/>
    <xf numFmtId="0" fontId="1" fillId="10" borderId="163" xfId="0" applyFont="1" applyFill="1" applyBorder="1"/>
    <xf numFmtId="0" fontId="1" fillId="10" borderId="164" xfId="0" applyFont="1" applyFill="1" applyBorder="1"/>
    <xf numFmtId="0" fontId="1" fillId="10" borderId="165" xfId="0" applyFont="1" applyFill="1" applyBorder="1"/>
    <xf numFmtId="0" fontId="1" fillId="9" borderId="19" xfId="0" applyFont="1" applyFill="1" applyBorder="1"/>
    <xf numFmtId="0" fontId="1" fillId="9" borderId="1" xfId="0" applyFont="1" applyFill="1" applyBorder="1"/>
    <xf numFmtId="0" fontId="1" fillId="9" borderId="20" xfId="0" applyFont="1" applyFill="1" applyBorder="1"/>
    <xf numFmtId="0" fontId="1" fillId="10" borderId="19" xfId="0" applyFont="1" applyFill="1" applyBorder="1"/>
    <xf numFmtId="0" fontId="1" fillId="10" borderId="1" xfId="0" applyFont="1" applyFill="1" applyBorder="1"/>
    <xf numFmtId="0" fontId="1" fillId="10" borderId="20" xfId="0" applyFont="1" applyFill="1" applyBorder="1"/>
    <xf numFmtId="0" fontId="14" fillId="9" borderId="19" xfId="0" applyFont="1" applyFill="1" applyBorder="1"/>
    <xf numFmtId="0" fontId="14" fillId="9" borderId="1" xfId="0" applyFont="1" applyFill="1" applyBorder="1"/>
    <xf numFmtId="0" fontId="14" fillId="9" borderId="20" xfId="0" applyFont="1" applyFill="1" applyBorder="1"/>
    <xf numFmtId="0" fontId="14" fillId="10" borderId="19" xfId="0" applyFont="1" applyFill="1" applyBorder="1"/>
    <xf numFmtId="0" fontId="14" fillId="10" borderId="1" xfId="0" applyFont="1" applyFill="1" applyBorder="1"/>
    <xf numFmtId="0" fontId="14" fillId="10" borderId="20" xfId="0" applyFont="1" applyFill="1" applyBorder="1"/>
    <xf numFmtId="0" fontId="14" fillId="9" borderId="40" xfId="0" applyFont="1" applyFill="1" applyBorder="1"/>
    <xf numFmtId="0" fontId="14" fillId="9" borderId="41" xfId="0" applyFont="1" applyFill="1" applyBorder="1"/>
    <xf numFmtId="0" fontId="14" fillId="9" borderId="42" xfId="0" applyFont="1" applyFill="1" applyBorder="1"/>
    <xf numFmtId="0" fontId="14" fillId="10" borderId="40" xfId="0" applyFont="1" applyFill="1" applyBorder="1"/>
    <xf numFmtId="0" fontId="14" fillId="10" borderId="41" xfId="0" applyFont="1" applyFill="1" applyBorder="1"/>
    <xf numFmtId="0" fontId="14" fillId="10" borderId="42" xfId="0" applyFont="1" applyFill="1" applyBorder="1"/>
    <xf numFmtId="0" fontId="14" fillId="11" borderId="163" xfId="0" applyFont="1" applyFill="1" applyBorder="1"/>
    <xf numFmtId="0" fontId="14" fillId="11" borderId="164" xfId="0" applyFont="1" applyFill="1" applyBorder="1"/>
    <xf numFmtId="0" fontId="14" fillId="11" borderId="165" xfId="0" applyFont="1" applyFill="1" applyBorder="1"/>
    <xf numFmtId="0" fontId="14" fillId="9" borderId="163" xfId="0" applyFont="1" applyFill="1" applyBorder="1"/>
    <xf numFmtId="0" fontId="14" fillId="9" borderId="164" xfId="0" applyFont="1" applyFill="1" applyBorder="1"/>
    <xf numFmtId="0" fontId="14" fillId="9" borderId="165" xfId="0" applyFont="1" applyFill="1" applyBorder="1"/>
    <xf numFmtId="0" fontId="14" fillId="10" borderId="163" xfId="0" applyFont="1" applyFill="1" applyBorder="1"/>
    <xf numFmtId="0" fontId="14" fillId="10" borderId="164" xfId="0" applyFont="1" applyFill="1" applyBorder="1"/>
    <xf numFmtId="0" fontId="14" fillId="10" borderId="165" xfId="0" applyFont="1" applyFill="1" applyBorder="1"/>
    <xf numFmtId="0" fontId="14" fillId="11" borderId="19" xfId="0" applyFont="1" applyFill="1" applyBorder="1"/>
    <xf numFmtId="0" fontId="14" fillId="11" borderId="1" xfId="0" applyFont="1" applyFill="1" applyBorder="1"/>
    <xf numFmtId="0" fontId="14" fillId="11" borderId="20" xfId="0" applyFont="1" applyFill="1" applyBorder="1"/>
    <xf numFmtId="0" fontId="14" fillId="11" borderId="40" xfId="0" applyFont="1" applyFill="1" applyBorder="1"/>
    <xf numFmtId="0" fontId="14" fillId="11" borderId="41" xfId="0" applyFont="1" applyFill="1" applyBorder="1"/>
    <xf numFmtId="0" fontId="14" fillId="11" borderId="42" xfId="0" applyFont="1" applyFill="1" applyBorder="1"/>
    <xf numFmtId="0" fontId="14" fillId="12" borderId="163" xfId="0" applyFont="1" applyFill="1" applyBorder="1"/>
    <xf numFmtId="0" fontId="14" fillId="12" borderId="164" xfId="0" applyFont="1" applyFill="1" applyBorder="1"/>
    <xf numFmtId="0" fontId="14" fillId="12" borderId="165" xfId="0" applyFont="1" applyFill="1" applyBorder="1"/>
    <xf numFmtId="0" fontId="14" fillId="12" borderId="19" xfId="0" applyFont="1" applyFill="1" applyBorder="1"/>
    <xf numFmtId="0" fontId="14" fillId="12" borderId="1" xfId="0" applyFont="1" applyFill="1" applyBorder="1"/>
    <xf numFmtId="0" fontId="14" fillId="12" borderId="20" xfId="0" applyFont="1" applyFill="1" applyBorder="1"/>
    <xf numFmtId="0" fontId="14" fillId="12" borderId="40" xfId="0" applyFont="1" applyFill="1" applyBorder="1"/>
    <xf numFmtId="0" fontId="14" fillId="12" borderId="41" xfId="0" applyFont="1" applyFill="1" applyBorder="1"/>
    <xf numFmtId="0" fontId="14" fillId="12" borderId="42"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1" borderId="40" xfId="0" applyFont="1" applyFill="1" applyBorder="1"/>
    <xf numFmtId="0" fontId="1" fillId="11" borderId="41" xfId="0" applyFont="1" applyFill="1" applyBorder="1"/>
    <xf numFmtId="0" fontId="1" fillId="11" borderId="42" xfId="0" applyFont="1" applyFill="1" applyBorder="1"/>
    <xf numFmtId="0" fontId="1" fillId="9" borderId="40" xfId="0" applyFont="1" applyFill="1" applyBorder="1"/>
    <xf numFmtId="0" fontId="1" fillId="9" borderId="41" xfId="0" applyFont="1" applyFill="1" applyBorder="1"/>
    <xf numFmtId="0" fontId="1" fillId="9" borderId="42" xfId="0" applyFont="1" applyFill="1" applyBorder="1"/>
    <xf numFmtId="0" fontId="1" fillId="10" borderId="40" xfId="0" applyFont="1" applyFill="1" applyBorder="1"/>
    <xf numFmtId="0" fontId="1" fillId="10" borderId="41" xfId="0" applyFont="1" applyFill="1" applyBorder="1"/>
    <xf numFmtId="0" fontId="1" fillId="10" borderId="42" xfId="0" applyFont="1" applyFill="1" applyBorder="1"/>
    <xf numFmtId="0" fontId="1" fillId="11" borderId="163" xfId="0" applyFont="1" applyFill="1" applyBorder="1"/>
    <xf numFmtId="0" fontId="1" fillId="11" borderId="164" xfId="0" applyFont="1" applyFill="1" applyBorder="1"/>
    <xf numFmtId="0" fontId="1" fillId="11" borderId="165" xfId="0" applyFont="1" applyFill="1" applyBorder="1"/>
    <xf numFmtId="0" fontId="1" fillId="11" borderId="19" xfId="0" applyFont="1" applyFill="1" applyBorder="1"/>
    <xf numFmtId="0" fontId="1" fillId="11" borderId="1" xfId="0" applyFont="1" applyFill="1" applyBorder="1"/>
    <xf numFmtId="0" fontId="1" fillId="11" borderId="20" xfId="0" applyFont="1" applyFill="1" applyBorder="1"/>
    <xf numFmtId="0" fontId="1" fillId="12" borderId="163" xfId="0" applyFont="1" applyFill="1" applyBorder="1"/>
    <xf numFmtId="0" fontId="1" fillId="12" borderId="164" xfId="0" applyFont="1" applyFill="1" applyBorder="1"/>
    <xf numFmtId="0" fontId="1" fillId="12" borderId="165" xfId="0" applyFont="1" applyFill="1" applyBorder="1"/>
    <xf numFmtId="0" fontId="1" fillId="12" borderId="19" xfId="0" applyFont="1" applyFill="1" applyBorder="1"/>
    <xf numFmtId="0" fontId="1" fillId="12" borderId="1" xfId="0" applyFont="1" applyFill="1" applyBorder="1"/>
    <xf numFmtId="0" fontId="1" fillId="12" borderId="20" xfId="0" applyFont="1" applyFill="1" applyBorder="1"/>
    <xf numFmtId="0" fontId="14" fillId="0" borderId="0" xfId="0" applyFont="1" applyAlignment="1">
      <alignment horizontal="center"/>
    </xf>
    <xf numFmtId="0" fontId="1" fillId="0" borderId="53" xfId="0" applyFont="1" applyBorder="1"/>
    <xf numFmtId="0" fontId="14" fillId="14" borderId="53" xfId="0" applyFont="1" applyFill="1" applyBorder="1" applyAlignment="1">
      <alignment horizontal="center" wrapText="1"/>
    </xf>
    <xf numFmtId="0" fontId="20" fillId="0" borderId="53" xfId="0" applyFont="1" applyBorder="1" applyAlignment="1">
      <alignment horizontal="center" wrapText="1"/>
    </xf>
    <xf numFmtId="0" fontId="14" fillId="14" borderId="53" xfId="0" applyFont="1" applyFill="1" applyBorder="1" applyAlignment="1">
      <alignment horizontal="center"/>
    </xf>
    <xf numFmtId="0" fontId="42" fillId="0" borderId="53" xfId="0" applyFont="1" applyBorder="1" applyAlignment="1">
      <alignment horizontal="center"/>
    </xf>
    <xf numFmtId="0" fontId="20" fillId="0" borderId="53" xfId="0" applyFont="1" applyBorder="1" applyAlignment="1">
      <alignment horizontal="center"/>
    </xf>
    <xf numFmtId="0" fontId="46" fillId="0" borderId="0" xfId="0" applyFont="1" applyAlignment="1">
      <alignment horizontal="center" vertical="center" wrapText="1"/>
    </xf>
    <xf numFmtId="0" fontId="47" fillId="17" borderId="1" xfId="0" applyFont="1" applyFill="1" applyBorder="1" applyAlignment="1">
      <alignment horizontal="center" vertical="center" wrapText="1" readingOrder="1"/>
    </xf>
    <xf numFmtId="0" fontId="48" fillId="12" borderId="173" xfId="0" applyFont="1" applyFill="1" applyBorder="1" applyAlignment="1">
      <alignment horizontal="center" vertical="center" wrapText="1" readingOrder="1"/>
    </xf>
    <xf numFmtId="0" fontId="48" fillId="0" borderId="174" xfId="0" applyFont="1" applyBorder="1" applyAlignment="1">
      <alignment horizontal="left" vertical="center" wrapText="1" readingOrder="1"/>
    </xf>
    <xf numFmtId="9" fontId="48" fillId="0" borderId="174" xfId="0" applyNumberFormat="1" applyFont="1" applyBorder="1" applyAlignment="1">
      <alignment horizontal="center" vertical="center" wrapText="1" readingOrder="1"/>
    </xf>
    <xf numFmtId="0" fontId="48" fillId="18" borderId="175" xfId="0" applyFont="1" applyFill="1" applyBorder="1" applyAlignment="1">
      <alignment horizontal="center" vertical="center" wrapText="1" readingOrder="1"/>
    </xf>
    <xf numFmtId="0" fontId="48" fillId="0" borderId="175" xfId="0" applyFont="1" applyBorder="1" applyAlignment="1">
      <alignment horizontal="left" vertical="center" wrapText="1" readingOrder="1"/>
    </xf>
    <xf numFmtId="9" fontId="48" fillId="0" borderId="175" xfId="0" applyNumberFormat="1" applyFont="1" applyBorder="1" applyAlignment="1">
      <alignment horizontal="center" vertical="center" wrapText="1" readingOrder="1"/>
    </xf>
    <xf numFmtId="0" fontId="48" fillId="19" borderId="175" xfId="0" applyFont="1" applyFill="1" applyBorder="1" applyAlignment="1">
      <alignment horizontal="center" vertical="center" wrapText="1" readingOrder="1"/>
    </xf>
    <xf numFmtId="0" fontId="48" fillId="13" borderId="175" xfId="0" applyFont="1" applyFill="1" applyBorder="1" applyAlignment="1">
      <alignment horizontal="center" vertical="center" wrapText="1" readingOrder="1"/>
    </xf>
    <xf numFmtId="0" fontId="49" fillId="16" borderId="175"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14" fillId="2" borderId="1" xfId="0" applyFont="1" applyFill="1" applyBorder="1"/>
    <xf numFmtId="0" fontId="51" fillId="2" borderId="1" xfId="0" applyFont="1" applyFill="1" applyBorder="1" applyAlignment="1">
      <alignment horizontal="center" vertical="center" wrapText="1"/>
    </xf>
    <xf numFmtId="0" fontId="52" fillId="17" borderId="1" xfId="0" applyFont="1" applyFill="1" applyBorder="1" applyAlignment="1">
      <alignment horizontal="center" vertical="center" wrapText="1" readingOrder="1"/>
    </xf>
    <xf numFmtId="0" fontId="53" fillId="2" borderId="1" xfId="0" applyFont="1" applyFill="1" applyBorder="1"/>
    <xf numFmtId="0" fontId="54" fillId="12" borderId="173" xfId="0" applyFont="1" applyFill="1" applyBorder="1" applyAlignment="1">
      <alignment horizontal="center" vertical="center" wrapText="1" readingOrder="1"/>
    </xf>
    <xf numFmtId="0" fontId="54" fillId="0" borderId="174" xfId="0" applyFont="1" applyBorder="1" applyAlignment="1">
      <alignment horizontal="center" vertical="center" wrapText="1" readingOrder="1"/>
    </xf>
    <xf numFmtId="0" fontId="54" fillId="0" borderId="174" xfId="0" applyFont="1" applyBorder="1" applyAlignment="1">
      <alignment horizontal="left" vertical="center" wrapText="1" readingOrder="1"/>
    </xf>
    <xf numFmtId="0" fontId="54" fillId="18" borderId="175" xfId="0" applyFont="1" applyFill="1" applyBorder="1" applyAlignment="1">
      <alignment horizontal="center" vertical="center" wrapText="1" readingOrder="1"/>
    </xf>
    <xf numFmtId="0" fontId="54" fillId="0" borderId="175" xfId="0" applyFont="1" applyBorder="1" applyAlignment="1">
      <alignment horizontal="center" vertical="center" wrapText="1" readingOrder="1"/>
    </xf>
    <xf numFmtId="0" fontId="54" fillId="0" borderId="175" xfId="0" applyFont="1" applyBorder="1" applyAlignment="1">
      <alignment horizontal="left" vertical="center" wrapText="1" readingOrder="1"/>
    </xf>
    <xf numFmtId="0" fontId="54" fillId="19" borderId="175" xfId="0" applyFont="1" applyFill="1" applyBorder="1" applyAlignment="1">
      <alignment horizontal="center" vertical="center" wrapText="1" readingOrder="1"/>
    </xf>
    <xf numFmtId="0" fontId="54" fillId="13" borderId="175" xfId="0" applyFont="1" applyFill="1" applyBorder="1" applyAlignment="1">
      <alignment horizontal="center" vertical="center" wrapText="1" readingOrder="1"/>
    </xf>
    <xf numFmtId="0" fontId="55" fillId="16" borderId="175" xfId="0" applyFont="1" applyFill="1" applyBorder="1" applyAlignment="1">
      <alignment horizontal="center" vertical="center" wrapText="1" readingOrder="1"/>
    </xf>
    <xf numFmtId="0" fontId="56"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53" fillId="0" borderId="0" xfId="0" applyFont="1"/>
    <xf numFmtId="0" fontId="56" fillId="0" borderId="0" xfId="0" applyFont="1" applyAlignment="1">
      <alignment horizontal="left" vertical="center" wrapText="1" readingOrder="1"/>
    </xf>
    <xf numFmtId="0" fontId="57" fillId="0" borderId="0" xfId="0" applyFont="1" applyAlignment="1">
      <alignment vertical="center"/>
    </xf>
    <xf numFmtId="0" fontId="58" fillId="0" borderId="0" xfId="0" applyFont="1"/>
    <xf numFmtId="0" fontId="59" fillId="0" borderId="0" xfId="0" applyFont="1"/>
    <xf numFmtId="0" fontId="60" fillId="0" borderId="0" xfId="0" applyFont="1"/>
    <xf numFmtId="0" fontId="61" fillId="2" borderId="1" xfId="0" applyFont="1" applyFill="1" applyBorder="1"/>
    <xf numFmtId="0" fontId="43" fillId="2" borderId="1" xfId="0" applyFont="1" applyFill="1" applyBorder="1"/>
    <xf numFmtId="0" fontId="63" fillId="20" borderId="180" xfId="0" applyFont="1" applyFill="1" applyBorder="1" applyAlignment="1">
      <alignment horizontal="center" vertical="center" wrapText="1" readingOrder="1"/>
    </xf>
    <xf numFmtId="0" fontId="63" fillId="20" borderId="181" xfId="0" applyFont="1" applyFill="1" applyBorder="1" applyAlignment="1">
      <alignment horizontal="center" vertical="center" wrapText="1" readingOrder="1"/>
    </xf>
    <xf numFmtId="0" fontId="63" fillId="2" borderId="184" xfId="0" applyFont="1" applyFill="1" applyBorder="1" applyAlignment="1">
      <alignment horizontal="center" vertical="center" wrapText="1" readingOrder="1"/>
    </xf>
    <xf numFmtId="0" fontId="64" fillId="2" borderId="184" xfId="0" applyFont="1" applyFill="1" applyBorder="1" applyAlignment="1">
      <alignment horizontal="left" vertical="center" wrapText="1" readingOrder="1"/>
    </xf>
    <xf numFmtId="9" fontId="63" fillId="2" borderId="185" xfId="0" applyNumberFormat="1" applyFont="1" applyFill="1" applyBorder="1" applyAlignment="1">
      <alignment horizontal="center" vertical="center" wrapText="1" readingOrder="1"/>
    </xf>
    <xf numFmtId="0" fontId="63" fillId="2" borderId="53" xfId="0" applyFont="1" applyFill="1" applyBorder="1" applyAlignment="1">
      <alignment horizontal="center" vertical="center" wrapText="1" readingOrder="1"/>
    </xf>
    <xf numFmtId="0" fontId="64" fillId="2" borderId="53" xfId="0" applyFont="1" applyFill="1" applyBorder="1" applyAlignment="1">
      <alignment horizontal="left" vertical="center" wrapText="1" readingOrder="1"/>
    </xf>
    <xf numFmtId="9" fontId="63" fillId="2" borderId="187" xfId="0" applyNumberFormat="1" applyFont="1" applyFill="1" applyBorder="1" applyAlignment="1">
      <alignment horizontal="center" vertical="center" wrapText="1" readingOrder="1"/>
    </xf>
    <xf numFmtId="0" fontId="64" fillId="2" borderId="187" xfId="0" applyFont="1" applyFill="1" applyBorder="1" applyAlignment="1">
      <alignment horizontal="center" vertical="center" wrapText="1" readingOrder="1"/>
    </xf>
    <xf numFmtId="0" fontId="63" fillId="2" borderId="192" xfId="0" applyFont="1" applyFill="1" applyBorder="1" applyAlignment="1">
      <alignment horizontal="center" vertical="center" wrapText="1" readingOrder="1"/>
    </xf>
    <xf numFmtId="0" fontId="64" fillId="2" borderId="192" xfId="0" applyFont="1" applyFill="1" applyBorder="1" applyAlignment="1">
      <alignment horizontal="left" vertical="center" wrapText="1" readingOrder="1"/>
    </xf>
    <xf numFmtId="0" fontId="64" fillId="2" borderId="193" xfId="0" applyFont="1" applyFill="1" applyBorder="1" applyAlignment="1">
      <alignment horizontal="center" vertical="center" wrapText="1" readingOrder="1"/>
    </xf>
    <xf numFmtId="0" fontId="10" fillId="2" borderId="1" xfId="0" applyFont="1" applyFill="1" applyBorder="1"/>
    <xf numFmtId="0" fontId="14" fillId="0" borderId="0" xfId="0" applyFont="1"/>
    <xf numFmtId="0" fontId="61" fillId="0" borderId="0" xfId="0" applyFont="1"/>
    <xf numFmtId="0" fontId="66" fillId="0" borderId="175" xfId="0" applyFont="1" applyBorder="1" applyAlignment="1">
      <alignment horizontal="left" vertical="center" wrapText="1" readingOrder="1"/>
    </xf>
    <xf numFmtId="0" fontId="10" fillId="2" borderId="29" xfId="0" applyFont="1" applyFill="1" applyBorder="1" applyAlignment="1">
      <alignment horizontal="left" vertical="center" wrapText="1"/>
    </xf>
    <xf numFmtId="0" fontId="3" fillId="0" borderId="30" xfId="0" applyFont="1" applyBorder="1"/>
    <xf numFmtId="0" fontId="10" fillId="2" borderId="33" xfId="0" applyFont="1" applyFill="1" applyBorder="1" applyAlignment="1">
      <alignment horizontal="left" vertical="center" wrapText="1"/>
    </xf>
    <xf numFmtId="0" fontId="3" fillId="0" borderId="3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2" fillId="0" borderId="0" xfId="0" applyFont="1" applyAlignment="1">
      <alignment horizontal="center"/>
    </xf>
    <xf numFmtId="0" fontId="13" fillId="0" borderId="43" xfId="0" applyFont="1" applyBorder="1" applyAlignment="1">
      <alignment horizontal="center" vertical="center"/>
    </xf>
    <xf numFmtId="0" fontId="3" fillId="0" borderId="44" xfId="0" applyFont="1" applyBorder="1"/>
    <xf numFmtId="0" fontId="3" fillId="0" borderId="45" xfId="0" applyFont="1" applyBorder="1"/>
    <xf numFmtId="0" fontId="3" fillId="0" borderId="46" xfId="0" applyFont="1" applyBorder="1"/>
    <xf numFmtId="0" fontId="3" fillId="0" borderId="47" xfId="0" applyFont="1" applyBorder="1"/>
    <xf numFmtId="0" fontId="12" fillId="0" borderId="43" xfId="0" applyFont="1" applyBorder="1" applyAlignment="1">
      <alignment horizontal="left" vertical="center"/>
    </xf>
    <xf numFmtId="0" fontId="13" fillId="0" borderId="48" xfId="0" applyFont="1" applyBorder="1" applyAlignment="1">
      <alignment horizontal="center" vertical="center"/>
    </xf>
    <xf numFmtId="0" fontId="3" fillId="0" borderId="49" xfId="0" applyFont="1" applyBorder="1"/>
    <xf numFmtId="0" fontId="3" fillId="0" borderId="50" xfId="0" applyFont="1" applyBorder="1"/>
    <xf numFmtId="0" fontId="12" fillId="0" borderId="48" xfId="0" applyFont="1" applyBorder="1" applyAlignment="1">
      <alignment horizontal="left" vertical="center"/>
    </xf>
    <xf numFmtId="0" fontId="6" fillId="2" borderId="51" xfId="0" applyFont="1" applyFill="1" applyBorder="1" applyAlignment="1">
      <alignment horizontal="center" vertical="center"/>
    </xf>
    <xf numFmtId="0" fontId="3" fillId="0" borderId="52" xfId="0" applyFont="1" applyBorder="1"/>
    <xf numFmtId="0" fontId="14" fillId="0" borderId="48" xfId="0" applyFont="1" applyBorder="1" applyAlignment="1">
      <alignment horizontal="left" vertical="center" wrapText="1"/>
    </xf>
    <xf numFmtId="0" fontId="12" fillId="0" borderId="48" xfId="0" applyFont="1" applyBorder="1" applyAlignment="1">
      <alignment horizontal="center"/>
    </xf>
    <xf numFmtId="0" fontId="6" fillId="2" borderId="54" xfId="0" applyFont="1" applyFill="1" applyBorder="1" applyAlignment="1">
      <alignment horizontal="center" vertical="center"/>
    </xf>
    <xf numFmtId="0" fontId="3" fillId="0" borderId="55" xfId="0" applyFont="1" applyBorder="1"/>
    <xf numFmtId="0" fontId="14" fillId="4" borderId="56" xfId="0" applyFont="1" applyFill="1" applyBorder="1" applyAlignment="1">
      <alignment horizontal="center" wrapText="1"/>
    </xf>
    <xf numFmtId="0" fontId="3" fillId="0" borderId="57" xfId="0" applyFont="1" applyBorder="1"/>
    <xf numFmtId="0" fontId="14" fillId="4" borderId="48" xfId="0" applyFont="1" applyFill="1" applyBorder="1" applyAlignment="1">
      <alignment vertical="center" wrapText="1"/>
    </xf>
    <xf numFmtId="0" fontId="16" fillId="5" borderId="48" xfId="0" applyFont="1" applyFill="1" applyBorder="1" applyAlignment="1">
      <alignment vertical="top" wrapText="1"/>
    </xf>
    <xf numFmtId="0" fontId="14" fillId="4" borderId="48" xfId="0" applyFont="1" applyFill="1" applyBorder="1" applyAlignment="1">
      <alignment horizontal="center" vertical="center" wrapText="1"/>
    </xf>
    <xf numFmtId="0" fontId="3" fillId="0" borderId="58" xfId="0" applyFont="1" applyBorder="1"/>
    <xf numFmtId="0" fontId="16" fillId="5" borderId="48" xfId="0" applyFont="1" applyFill="1" applyBorder="1" applyAlignment="1">
      <alignment vertical="center" wrapText="1"/>
    </xf>
    <xf numFmtId="0" fontId="1" fillId="5" borderId="48" xfId="0" applyFont="1" applyFill="1" applyBorder="1" applyAlignment="1">
      <alignment vertical="top" wrapText="1"/>
    </xf>
    <xf numFmtId="0" fontId="16" fillId="0" borderId="48" xfId="0" applyFont="1" applyBorder="1" applyAlignment="1">
      <alignment vertical="center" wrapText="1"/>
    </xf>
    <xf numFmtId="0" fontId="8" fillId="7" borderId="82" xfId="0" applyFont="1" applyFill="1" applyBorder="1" applyAlignment="1">
      <alignment horizontal="center" vertical="center" textRotation="90" wrapText="1"/>
    </xf>
    <xf numFmtId="0" fontId="3" fillId="0" borderId="99" xfId="0" applyFont="1" applyBorder="1"/>
    <xf numFmtId="0" fontId="8" fillId="0" borderId="84" xfId="0" applyFont="1" applyBorder="1" applyAlignment="1">
      <alignment horizontal="center" vertical="top" textRotation="90" wrapText="1"/>
    </xf>
    <xf numFmtId="9" fontId="1" fillId="5" borderId="84" xfId="0" applyNumberFormat="1" applyFont="1" applyFill="1" applyBorder="1" applyAlignment="1">
      <alignment horizontal="center" vertical="center"/>
    </xf>
    <xf numFmtId="0" fontId="6" fillId="0" borderId="125" xfId="0" applyFont="1" applyBorder="1" applyAlignment="1">
      <alignment horizontal="left" vertical="center" wrapText="1"/>
    </xf>
    <xf numFmtId="0" fontId="3" fillId="0" borderId="127" xfId="0" applyFont="1" applyBorder="1"/>
    <xf numFmtId="0" fontId="6" fillId="0" borderId="108" xfId="0" applyFont="1" applyBorder="1" applyAlignment="1">
      <alignment horizontal="center" vertical="center" wrapText="1"/>
    </xf>
    <xf numFmtId="0" fontId="3" fillId="0" borderId="110" xfId="0" applyFont="1" applyBorder="1"/>
    <xf numFmtId="0" fontId="3" fillId="0" borderId="112" xfId="0" applyFont="1" applyBorder="1"/>
    <xf numFmtId="0" fontId="6" fillId="0" borderId="128" xfId="0" applyFont="1" applyBorder="1" applyAlignment="1">
      <alignment horizontal="left" vertical="center" wrapText="1"/>
    </xf>
    <xf numFmtId="0" fontId="3" fillId="0" borderId="130" xfId="0" applyFont="1" applyBorder="1"/>
    <xf numFmtId="0" fontId="6" fillId="0" borderId="108" xfId="0" applyFont="1" applyBorder="1" applyAlignment="1">
      <alignment horizontal="center" vertical="center" textRotation="90"/>
    </xf>
    <xf numFmtId="0" fontId="8" fillId="0" borderId="84" xfId="0" applyFont="1" applyBorder="1" applyAlignment="1">
      <alignment horizontal="center" vertical="top" textRotation="90"/>
    </xf>
    <xf numFmtId="0" fontId="8" fillId="6" borderId="82" xfId="0" applyFont="1" applyFill="1" applyBorder="1" applyAlignment="1">
      <alignment horizontal="center" vertical="center" wrapText="1"/>
    </xf>
    <xf numFmtId="0" fontId="6" fillId="6" borderId="84" xfId="0" applyFont="1" applyFill="1" applyBorder="1" applyAlignment="1">
      <alignment horizontal="center" vertical="center" wrapText="1"/>
    </xf>
    <xf numFmtId="0" fontId="3" fillId="0" borderId="119" xfId="0" applyFont="1" applyBorder="1"/>
    <xf numFmtId="0" fontId="6" fillId="0" borderId="84" xfId="0" applyFont="1" applyBorder="1" applyAlignment="1">
      <alignment horizontal="center" vertical="top" textRotation="90"/>
    </xf>
    <xf numFmtId="0" fontId="8" fillId="7" borderId="90" xfId="0" applyFont="1" applyFill="1" applyBorder="1" applyAlignment="1">
      <alignment horizontal="center" vertical="center" wrapText="1"/>
    </xf>
    <xf numFmtId="0" fontId="3" fillId="0" borderId="102" xfId="0" applyFont="1" applyBorder="1"/>
    <xf numFmtId="0" fontId="8" fillId="7" borderId="84" xfId="0" applyFont="1" applyFill="1" applyBorder="1" applyAlignment="1">
      <alignment horizontal="center" vertical="center" wrapText="1"/>
    </xf>
    <xf numFmtId="0" fontId="8" fillId="7" borderId="91" xfId="0" applyFont="1" applyFill="1" applyBorder="1" applyAlignment="1">
      <alignment horizontal="center" vertical="center" wrapText="1"/>
    </xf>
    <xf numFmtId="0" fontId="3" fillId="0" borderId="105" xfId="0" applyFont="1" applyBorder="1"/>
    <xf numFmtId="0" fontId="8" fillId="7" borderId="92" xfId="0" applyFont="1" applyFill="1" applyBorder="1" applyAlignment="1">
      <alignment horizontal="center" vertical="center" wrapText="1"/>
    </xf>
    <xf numFmtId="0" fontId="3" fillId="0" borderId="106" xfId="0" applyFont="1" applyBorder="1"/>
    <xf numFmtId="0" fontId="8" fillId="7" borderId="93" xfId="0" applyFont="1" applyFill="1" applyBorder="1" applyAlignment="1">
      <alignment horizontal="center" vertical="center" wrapText="1"/>
    </xf>
    <xf numFmtId="0" fontId="3" fillId="0" borderId="107" xfId="0" applyFont="1" applyBorder="1"/>
    <xf numFmtId="0" fontId="6" fillId="0" borderId="116" xfId="0" applyFont="1" applyBorder="1" applyAlignment="1">
      <alignment horizontal="center" vertical="top" wrapText="1"/>
    </xf>
    <xf numFmtId="0" fontId="3" fillId="0" borderId="116" xfId="0" applyFont="1" applyBorder="1"/>
    <xf numFmtId="0" fontId="3" fillId="0" borderId="117" xfId="0" applyFont="1" applyBorder="1"/>
    <xf numFmtId="0" fontId="8" fillId="7" borderId="72" xfId="0" applyFont="1" applyFill="1" applyBorder="1" applyAlignment="1">
      <alignment horizontal="center" vertical="center"/>
    </xf>
    <xf numFmtId="0" fontId="3" fillId="0" borderId="73" xfId="0" applyFont="1" applyBorder="1"/>
    <xf numFmtId="0" fontId="3" fillId="0" borderId="74" xfId="0" applyFont="1" applyBorder="1"/>
    <xf numFmtId="0" fontId="8" fillId="7" borderId="76" xfId="0" applyFont="1" applyFill="1" applyBorder="1" applyAlignment="1">
      <alignment horizontal="center" vertical="center" wrapText="1"/>
    </xf>
    <xf numFmtId="0" fontId="3" fillId="0" borderId="77" xfId="0" applyFont="1" applyBorder="1"/>
    <xf numFmtId="0" fontId="3" fillId="0" borderId="78" xfId="0" applyFont="1" applyBorder="1"/>
    <xf numFmtId="0" fontId="8" fillId="7" borderId="87" xfId="0" applyFont="1" applyFill="1" applyBorder="1" applyAlignment="1">
      <alignment horizontal="center" vertical="center" wrapText="1"/>
    </xf>
    <xf numFmtId="0" fontId="3" fillId="0" borderId="88" xfId="0" applyFont="1" applyBorder="1"/>
    <xf numFmtId="0" fontId="3" fillId="0" borderId="89" xfId="0" applyFont="1" applyBorder="1"/>
    <xf numFmtId="0" fontId="6" fillId="0" borderId="121" xfId="0" applyFont="1" applyBorder="1" applyAlignment="1">
      <alignment horizontal="center" vertical="center" textRotation="90"/>
    </xf>
    <xf numFmtId="0" fontId="3" fillId="0" borderId="123" xfId="0" applyFont="1" applyBorder="1"/>
    <xf numFmtId="164" fontId="1" fillId="5" borderId="84" xfId="0" applyNumberFormat="1" applyFont="1" applyFill="1" applyBorder="1" applyAlignment="1">
      <alignment horizontal="center" vertical="center"/>
    </xf>
    <xf numFmtId="9" fontId="6" fillId="0" borderId="84" xfId="0" applyNumberFormat="1" applyFont="1" applyBorder="1" applyAlignment="1">
      <alignment horizontal="center" vertical="center"/>
    </xf>
    <xf numFmtId="0" fontId="6" fillId="6" borderId="109" xfId="0" applyFont="1" applyFill="1" applyBorder="1" applyAlignment="1">
      <alignment horizontal="center" vertical="center" wrapText="1"/>
    </xf>
    <xf numFmtId="0" fontId="3" fillId="0" borderId="122" xfId="0" applyFont="1" applyBorder="1"/>
    <xf numFmtId="0" fontId="6" fillId="0" borderId="110" xfId="0" applyFont="1" applyBorder="1" applyAlignment="1">
      <alignment horizontal="center" vertical="center" wrapText="1"/>
    </xf>
    <xf numFmtId="0" fontId="6" fillId="0" borderId="110" xfId="0" applyFont="1" applyBorder="1" applyAlignment="1">
      <alignment horizontal="center" vertical="center"/>
    </xf>
    <xf numFmtId="0" fontId="8" fillId="0" borderId="110" xfId="0" applyFont="1" applyBorder="1" applyAlignment="1">
      <alignment horizontal="center" vertical="center" wrapText="1"/>
    </xf>
    <xf numFmtId="9" fontId="1" fillId="0" borderId="110" xfId="0" applyNumberFormat="1" applyFont="1" applyBorder="1" applyAlignment="1">
      <alignment vertical="center"/>
    </xf>
    <xf numFmtId="0" fontId="23" fillId="0" borderId="108" xfId="0" applyFont="1" applyBorder="1" applyAlignment="1">
      <alignment horizontal="center" vertical="center"/>
    </xf>
    <xf numFmtId="0" fontId="24" fillId="0" borderId="108" xfId="0" applyFont="1" applyBorder="1" applyAlignment="1">
      <alignment horizontal="center" vertical="center" wrapText="1"/>
    </xf>
    <xf numFmtId="0" fontId="25" fillId="0" borderId="108" xfId="0" applyFont="1" applyBorder="1" applyAlignment="1">
      <alignment horizontal="center" vertical="center" wrapText="1"/>
    </xf>
    <xf numFmtId="0" fontId="26" fillId="0" borderId="108" xfId="0" applyFont="1" applyBorder="1" applyAlignment="1">
      <alignment horizontal="center" vertical="center" wrapText="1"/>
    </xf>
    <xf numFmtId="0" fontId="28" fillId="5" borderId="108" xfId="0" applyFont="1" applyFill="1" applyBorder="1" applyAlignment="1">
      <alignment vertical="center"/>
    </xf>
    <xf numFmtId="0" fontId="16" fillId="6" borderId="108" xfId="0" applyFont="1" applyFill="1" applyBorder="1" applyAlignment="1">
      <alignment horizontal="center" vertical="center" wrapText="1"/>
    </xf>
    <xf numFmtId="0" fontId="6" fillId="0" borderId="108" xfId="0" applyFont="1" applyBorder="1" applyAlignment="1">
      <alignment horizontal="center" vertical="center"/>
    </xf>
    <xf numFmtId="0" fontId="8" fillId="0" borderId="108" xfId="0" applyFont="1" applyBorder="1" applyAlignment="1">
      <alignment horizontal="center" vertical="center" wrapText="1"/>
    </xf>
    <xf numFmtId="9" fontId="1" fillId="0" borderId="108" xfId="0" applyNumberFormat="1" applyFont="1" applyBorder="1" applyAlignment="1">
      <alignment vertical="center"/>
    </xf>
    <xf numFmtId="0" fontId="29" fillId="0" borderId="84" xfId="0" applyFont="1" applyBorder="1" applyAlignment="1">
      <alignment horizontal="center" vertical="center" wrapText="1"/>
    </xf>
    <xf numFmtId="0" fontId="1" fillId="0" borderId="84" xfId="0" applyFont="1" applyBorder="1" applyAlignment="1">
      <alignment vertical="center"/>
    </xf>
    <xf numFmtId="0" fontId="8" fillId="0" borderId="84" xfId="0" applyFont="1" applyBorder="1" applyAlignment="1">
      <alignment horizontal="center" vertical="center" wrapText="1"/>
    </xf>
    <xf numFmtId="9" fontId="6" fillId="0" borderId="0" xfId="0" applyNumberFormat="1" applyFont="1" applyAlignment="1">
      <alignment horizontal="center" vertical="center" wrapText="1"/>
    </xf>
    <xf numFmtId="0" fontId="8" fillId="0" borderId="108" xfId="0" applyFont="1" applyBorder="1" applyAlignment="1">
      <alignment horizontal="center" vertical="center"/>
    </xf>
    <xf numFmtId="0" fontId="6" fillId="0" borderId="84" xfId="0" applyFont="1" applyBorder="1" applyAlignment="1">
      <alignment horizontal="center" vertical="center" wrapText="1"/>
    </xf>
    <xf numFmtId="0" fontId="6" fillId="0" borderId="84" xfId="0" applyFont="1" applyBorder="1" applyAlignment="1">
      <alignment horizontal="center" vertical="center"/>
    </xf>
    <xf numFmtId="9" fontId="1" fillId="0" borderId="84" xfId="0" applyNumberFormat="1" applyFont="1" applyBorder="1" applyAlignment="1">
      <alignment vertical="center"/>
    </xf>
    <xf numFmtId="0" fontId="23" fillId="0" borderId="84" xfId="0" applyFont="1" applyBorder="1" applyAlignment="1">
      <alignment horizontal="center" vertical="center"/>
    </xf>
    <xf numFmtId="0" fontId="24" fillId="0" borderId="84" xfId="0" applyFont="1" applyBorder="1" applyAlignment="1">
      <alignment horizontal="center" vertical="center" wrapText="1"/>
    </xf>
    <xf numFmtId="0" fontId="25" fillId="0" borderId="84" xfId="0" applyFont="1" applyBorder="1" applyAlignment="1">
      <alignment horizontal="center" vertical="center" wrapText="1"/>
    </xf>
    <xf numFmtId="0" fontId="26" fillId="5" borderId="84" xfId="0" applyFont="1" applyFill="1" applyBorder="1" applyAlignment="1">
      <alignment vertical="center" wrapText="1"/>
    </xf>
    <xf numFmtId="0" fontId="26" fillId="0" borderId="84" xfId="0" applyFont="1" applyBorder="1" applyAlignment="1">
      <alignment horizontal="center" vertical="center" wrapText="1"/>
    </xf>
    <xf numFmtId="9" fontId="6" fillId="0" borderId="84" xfId="0" applyNumberFormat="1" applyFont="1" applyBorder="1" applyAlignment="1">
      <alignment horizontal="center" vertical="center" wrapText="1"/>
    </xf>
    <xf numFmtId="0" fontId="8" fillId="0" borderId="84" xfId="0" applyFont="1" applyBorder="1" applyAlignment="1">
      <alignment horizontal="center" vertical="center"/>
    </xf>
    <xf numFmtId="0" fontId="6" fillId="0" borderId="131" xfId="0" applyFont="1" applyBorder="1" applyAlignment="1">
      <alignment horizontal="left" vertical="center" wrapText="1"/>
    </xf>
    <xf numFmtId="0" fontId="1" fillId="0" borderId="110" xfId="0" applyFont="1" applyBorder="1" applyAlignment="1">
      <alignment vertical="center"/>
    </xf>
    <xf numFmtId="9" fontId="6" fillId="0" borderId="108" xfId="0" applyNumberFormat="1" applyFont="1" applyBorder="1" applyAlignment="1">
      <alignment horizontal="center" vertical="center" wrapText="1"/>
    </xf>
    <xf numFmtId="0" fontId="4" fillId="0" borderId="108" xfId="0" applyFont="1" applyBorder="1" applyAlignment="1">
      <alignment horizontal="center" vertical="center" wrapText="1"/>
    </xf>
    <xf numFmtId="0" fontId="1" fillId="0" borderId="0" xfId="0" applyFont="1"/>
    <xf numFmtId="0" fontId="17" fillId="7" borderId="59" xfId="0" applyFont="1" applyFill="1" applyBorder="1" applyAlignment="1">
      <alignment horizontal="left" vertical="center"/>
    </xf>
    <xf numFmtId="0" fontId="3" fillId="0" borderId="60" xfId="0" applyFont="1" applyBorder="1"/>
    <xf numFmtId="0" fontId="3" fillId="0" borderId="61" xfId="0" applyFont="1" applyBorder="1"/>
    <xf numFmtId="0" fontId="20" fillId="2" borderId="59" xfId="0" applyFont="1" applyFill="1" applyBorder="1" applyAlignment="1">
      <alignment horizontal="center" vertical="center"/>
    </xf>
    <xf numFmtId="0" fontId="6" fillId="2" borderId="56" xfId="0" applyFont="1" applyFill="1" applyBorder="1" applyAlignment="1">
      <alignment horizontal="left" vertical="center"/>
    </xf>
    <xf numFmtId="0" fontId="17" fillId="4" borderId="62" xfId="0" applyFont="1" applyFill="1" applyBorder="1" applyAlignment="1">
      <alignment horizontal="left" vertical="center"/>
    </xf>
    <xf numFmtId="0" fontId="3" fillId="0" borderId="63" xfId="0" applyFont="1" applyBorder="1"/>
    <xf numFmtId="0" fontId="3" fillId="0" borderId="64" xfId="0" applyFont="1" applyBorder="1"/>
    <xf numFmtId="0" fontId="20" fillId="0" borderId="65" xfId="0" applyFont="1" applyBorder="1" applyAlignment="1">
      <alignment horizontal="center" vertical="center" wrapText="1"/>
    </xf>
    <xf numFmtId="0" fontId="3" fillId="0" borderId="65" xfId="0" applyFont="1" applyBorder="1"/>
    <xf numFmtId="0" fontId="3" fillId="0" borderId="66" xfId="0" applyFont="1" applyBorder="1"/>
    <xf numFmtId="0" fontId="17" fillId="7" borderId="62" xfId="0" applyFont="1" applyFill="1" applyBorder="1" applyAlignment="1">
      <alignment horizontal="left" vertical="center"/>
    </xf>
    <xf numFmtId="0" fontId="21" fillId="0" borderId="65" xfId="0" applyFont="1" applyBorder="1" applyAlignment="1">
      <alignment horizontal="left" vertical="top" wrapText="1"/>
    </xf>
    <xf numFmtId="0" fontId="8" fillId="7" borderId="82" xfId="0" applyFont="1" applyFill="1" applyBorder="1" applyAlignment="1">
      <alignment horizontal="center" vertical="center" wrapText="1"/>
    </xf>
    <xf numFmtId="0" fontId="3" fillId="0" borderId="97" xfId="0" applyFont="1" applyBorder="1"/>
    <xf numFmtId="0" fontId="8" fillId="7" borderId="81" xfId="0" applyFont="1" applyFill="1" applyBorder="1" applyAlignment="1">
      <alignment horizontal="center" vertical="center" wrapText="1"/>
    </xf>
    <xf numFmtId="0" fontId="8" fillId="7" borderId="84" xfId="0" applyFont="1" applyFill="1" applyBorder="1" applyAlignment="1">
      <alignment horizontal="center" vertical="center"/>
    </xf>
    <xf numFmtId="0" fontId="8" fillId="7" borderId="85" xfId="0" applyFont="1" applyFill="1" applyBorder="1" applyAlignment="1">
      <alignment horizontal="center" vertical="center" wrapText="1"/>
    </xf>
    <xf numFmtId="0" fontId="3" fillId="0" borderId="100" xfId="0" applyFont="1" applyBorder="1"/>
    <xf numFmtId="0" fontId="8" fillId="7" borderId="86" xfId="0" applyFont="1" applyFill="1" applyBorder="1" applyAlignment="1">
      <alignment horizontal="center" vertical="center" wrapText="1"/>
    </xf>
    <xf numFmtId="0" fontId="3" fillId="0" borderId="101" xfId="0" applyFont="1" applyBorder="1"/>
    <xf numFmtId="0" fontId="8" fillId="7" borderId="82" xfId="0" applyFont="1" applyFill="1" applyBorder="1" applyAlignment="1">
      <alignment horizontal="center" vertical="center"/>
    </xf>
    <xf numFmtId="0" fontId="2" fillId="7" borderId="79" xfId="0" applyFont="1" applyFill="1" applyBorder="1" applyAlignment="1">
      <alignment horizontal="center" vertical="center" textRotation="90"/>
    </xf>
    <xf numFmtId="0" fontId="3" fillId="0" borderId="94" xfId="0" applyFont="1" applyBorder="1"/>
    <xf numFmtId="0" fontId="8" fillId="7" borderId="81" xfId="0" applyFont="1" applyFill="1" applyBorder="1" applyAlignment="1">
      <alignment horizontal="center" vertical="center"/>
    </xf>
    <xf numFmtId="0" fontId="3" fillId="0" borderId="96" xfId="0" applyFont="1" applyBorder="1"/>
    <xf numFmtId="0" fontId="22" fillId="7" borderId="83" xfId="0" applyFont="1" applyFill="1" applyBorder="1" applyAlignment="1">
      <alignment horizontal="center" vertical="center"/>
    </xf>
    <xf numFmtId="0" fontId="3" fillId="0" borderId="98" xfId="0" applyFont="1" applyBorder="1"/>
    <xf numFmtId="0" fontId="14" fillId="6" borderId="72" xfId="0" applyFont="1" applyFill="1" applyBorder="1" applyAlignment="1">
      <alignment horizontal="center" vertical="center" wrapText="1"/>
    </xf>
    <xf numFmtId="0" fontId="26" fillId="5" borderId="108" xfId="0" applyFont="1" applyFill="1" applyBorder="1" applyAlignment="1">
      <alignment vertical="center" wrapText="1"/>
    </xf>
    <xf numFmtId="0" fontId="26" fillId="5" borderId="108" xfId="0" applyFont="1" applyFill="1" applyBorder="1" applyAlignment="1">
      <alignment horizontal="center" vertical="center" wrapText="1"/>
    </xf>
    <xf numFmtId="9" fontId="6" fillId="0" borderId="108" xfId="0" applyNumberFormat="1" applyFont="1" applyBorder="1" applyAlignment="1">
      <alignment horizontal="center" vertical="center"/>
    </xf>
    <xf numFmtId="0" fontId="6" fillId="0" borderId="124" xfId="0" applyFont="1" applyBorder="1" applyAlignment="1">
      <alignment horizontal="center" vertical="center" textRotation="90"/>
    </xf>
    <xf numFmtId="0" fontId="3" fillId="0" borderId="113" xfId="0" applyFont="1" applyBorder="1"/>
    <xf numFmtId="0" fontId="34" fillId="9" borderId="133" xfId="0" applyFont="1" applyFill="1" applyBorder="1" applyAlignment="1">
      <alignment horizontal="center" vertical="center" wrapText="1" readingOrder="1"/>
    </xf>
    <xf numFmtId="0" fontId="3" fillId="0" borderId="141" xfId="0" applyFont="1" applyBorder="1"/>
    <xf numFmtId="0" fontId="3" fillId="0" borderId="138" xfId="0" applyFont="1" applyBorder="1"/>
    <xf numFmtId="0" fontId="3" fillId="0" borderId="151" xfId="0" applyFont="1" applyBorder="1"/>
    <xf numFmtId="0" fontId="34" fillId="9" borderId="154" xfId="0" applyFont="1" applyFill="1" applyBorder="1" applyAlignment="1">
      <alignment horizontal="center" vertical="center" wrapText="1" readingOrder="1"/>
    </xf>
    <xf numFmtId="0" fontId="3" fillId="0" borderId="135" xfId="0" applyFont="1" applyBorder="1"/>
    <xf numFmtId="0" fontId="3" fillId="0" borderId="150" xfId="0" applyFont="1" applyBorder="1"/>
    <xf numFmtId="0" fontId="3" fillId="0" borderId="140" xfId="0" applyFont="1" applyBorder="1"/>
    <xf numFmtId="0" fontId="34" fillId="10" borderId="154" xfId="0" applyFont="1" applyFill="1" applyBorder="1" applyAlignment="1">
      <alignment horizontal="center" wrapText="1" readingOrder="1"/>
    </xf>
    <xf numFmtId="0" fontId="34" fillId="10" borderId="133" xfId="0" applyFont="1" applyFill="1" applyBorder="1" applyAlignment="1">
      <alignment horizontal="center" wrapText="1" readingOrder="1"/>
    </xf>
    <xf numFmtId="0" fontId="34" fillId="9" borderId="142" xfId="0" applyFont="1" applyFill="1" applyBorder="1" applyAlignment="1">
      <alignment horizontal="center" vertical="center" wrapText="1" readingOrder="1"/>
    </xf>
    <xf numFmtId="0" fontId="3" fillId="0" borderId="145" xfId="0" applyFont="1" applyBorder="1"/>
    <xf numFmtId="0" fontId="34" fillId="9" borderId="146" xfId="0" applyFont="1" applyFill="1" applyBorder="1" applyAlignment="1">
      <alignment horizontal="center" vertical="center" wrapText="1" readingOrder="1"/>
    </xf>
    <xf numFmtId="0" fontId="3" fillId="0" borderId="155" xfId="0" applyFont="1" applyBorder="1"/>
    <xf numFmtId="0" fontId="3" fillId="0" borderId="158" xfId="0" applyFont="1" applyBorder="1"/>
    <xf numFmtId="0" fontId="3" fillId="0" borderId="159" xfId="0" applyFont="1" applyBorder="1"/>
    <xf numFmtId="0" fontId="3" fillId="0" borderId="157" xfId="0" applyFont="1" applyBorder="1"/>
    <xf numFmtId="0" fontId="34" fillId="11" borderId="146" xfId="0" applyFont="1" applyFill="1" applyBorder="1" applyAlignment="1">
      <alignment horizontal="center" wrapText="1" readingOrder="1"/>
    </xf>
    <xf numFmtId="0" fontId="3" fillId="0" borderId="144" xfId="0" applyFont="1" applyBorder="1"/>
    <xf numFmtId="0" fontId="34" fillId="11" borderId="142" xfId="0" applyFont="1" applyFill="1" applyBorder="1" applyAlignment="1">
      <alignment horizontal="center" wrapText="1" readingOrder="1"/>
    </xf>
    <xf numFmtId="0" fontId="34" fillId="10" borderId="142" xfId="0" applyFont="1" applyFill="1" applyBorder="1" applyAlignment="1">
      <alignment horizontal="center" wrapText="1" readingOrder="1"/>
    </xf>
    <xf numFmtId="0" fontId="34" fillId="10" borderId="146" xfId="0" applyFont="1" applyFill="1" applyBorder="1" applyAlignment="1">
      <alignment horizontal="center" wrapText="1" readingOrder="1"/>
    </xf>
    <xf numFmtId="0" fontId="34" fillId="11" borderId="133" xfId="0" applyFont="1" applyFill="1" applyBorder="1" applyAlignment="1">
      <alignment horizontal="center" wrapText="1" readingOrder="1"/>
    </xf>
    <xf numFmtId="0" fontId="34" fillId="11" borderId="154" xfId="0" applyFont="1" applyFill="1" applyBorder="1" applyAlignment="1">
      <alignment horizontal="center" wrapText="1" readingOrder="1"/>
    </xf>
    <xf numFmtId="0" fontId="35" fillId="12" borderId="147" xfId="0" applyFont="1" applyFill="1" applyBorder="1" applyAlignment="1">
      <alignment horizontal="center" vertical="center" wrapText="1" readingOrder="1"/>
    </xf>
    <xf numFmtId="0" fontId="3" fillId="0" borderId="148" xfId="0" applyFont="1" applyBorder="1"/>
    <xf numFmtId="0" fontId="3" fillId="0" borderId="149" xfId="0" applyFont="1" applyBorder="1"/>
    <xf numFmtId="0" fontId="3" fillId="0" borderId="152" xfId="0" applyFont="1" applyBorder="1"/>
    <xf numFmtId="0" fontId="3" fillId="0" borderId="153" xfId="0" applyFont="1" applyBorder="1"/>
    <xf numFmtId="0" fontId="3" fillId="0" borderId="160" xfId="0" applyFont="1" applyBorder="1"/>
    <xf numFmtId="0" fontId="3" fillId="0" borderId="161" xfId="0" applyFont="1" applyBorder="1"/>
    <xf numFmtId="0" fontId="3" fillId="0" borderId="162" xfId="0" applyFont="1" applyBorder="1"/>
    <xf numFmtId="0" fontId="35" fillId="10" borderId="147" xfId="0" applyFont="1" applyFill="1" applyBorder="1" applyAlignment="1">
      <alignment horizontal="center" vertical="center" wrapText="1" readingOrder="1"/>
    </xf>
    <xf numFmtId="0" fontId="35" fillId="9" borderId="147" xfId="0" applyFont="1" applyFill="1" applyBorder="1" applyAlignment="1">
      <alignment horizontal="center" vertical="center" wrapText="1" readingOrder="1"/>
    </xf>
    <xf numFmtId="0" fontId="35" fillId="11" borderId="147" xfId="0" applyFont="1" applyFill="1" applyBorder="1" applyAlignment="1">
      <alignment horizontal="center" vertical="center" wrapText="1" readingOrder="1"/>
    </xf>
    <xf numFmtId="0" fontId="34" fillId="12" borderId="133" xfId="0" applyFont="1" applyFill="1" applyBorder="1" applyAlignment="1">
      <alignment horizontal="center" wrapText="1" readingOrder="1"/>
    </xf>
    <xf numFmtId="0" fontId="33" fillId="0" borderId="142" xfId="0" applyFont="1" applyBorder="1" applyAlignment="1">
      <alignment horizontal="center" vertical="center" wrapText="1"/>
    </xf>
    <xf numFmtId="0" fontId="3" fillId="0" borderId="143" xfId="0" applyFont="1" applyBorder="1"/>
    <xf numFmtId="0" fontId="3" fillId="0" borderId="156" xfId="0" applyFont="1" applyBorder="1"/>
    <xf numFmtId="0" fontId="34" fillId="12" borderId="142" xfId="0" applyFont="1" applyFill="1" applyBorder="1" applyAlignment="1">
      <alignment horizontal="center" wrapText="1" readingOrder="1"/>
    </xf>
    <xf numFmtId="0" fontId="34" fillId="12" borderId="154" xfId="0" applyFont="1" applyFill="1" applyBorder="1" applyAlignment="1">
      <alignment horizontal="center" wrapText="1" readingOrder="1"/>
    </xf>
    <xf numFmtId="0" fontId="34" fillId="12" borderId="146" xfId="0" applyFont="1" applyFill="1" applyBorder="1" applyAlignment="1">
      <alignment horizontal="center" wrapText="1" readingOrder="1"/>
    </xf>
    <xf numFmtId="0" fontId="31" fillId="0" borderId="0" xfId="0" applyFont="1" applyAlignment="1">
      <alignment horizontal="center" vertical="center" wrapText="1"/>
    </xf>
    <xf numFmtId="0" fontId="32" fillId="8" borderId="133" xfId="0" applyFont="1" applyFill="1" applyBorder="1" applyAlignment="1">
      <alignment horizontal="center" vertical="center" wrapText="1" readingOrder="1"/>
    </xf>
    <xf numFmtId="0" fontId="3" fillId="0" borderId="134" xfId="0" applyFont="1" applyBorder="1"/>
    <xf numFmtId="0" fontId="3" fillId="0" borderId="136" xfId="0" applyFont="1" applyBorder="1"/>
    <xf numFmtId="0" fontId="3" fillId="0" borderId="137" xfId="0" applyFont="1" applyBorder="1"/>
    <xf numFmtId="0" fontId="3" fillId="0" borderId="139" xfId="0" applyFont="1" applyBorder="1"/>
    <xf numFmtId="0" fontId="32" fillId="8" borderId="133" xfId="0" applyFont="1" applyFill="1" applyBorder="1" applyAlignment="1">
      <alignment horizontal="center" vertical="center" textRotation="90" wrapText="1" readingOrder="1"/>
    </xf>
    <xf numFmtId="0" fontId="39" fillId="9" borderId="147" xfId="0" applyFont="1" applyFill="1" applyBorder="1" applyAlignment="1">
      <alignment horizontal="center" vertical="center" wrapText="1" readingOrder="1"/>
    </xf>
    <xf numFmtId="0" fontId="39" fillId="11" borderId="147" xfId="0" applyFont="1" applyFill="1" applyBorder="1" applyAlignment="1">
      <alignment horizontal="center" vertical="center" wrapText="1" readingOrder="1"/>
    </xf>
    <xf numFmtId="0" fontId="39" fillId="10" borderId="147" xfId="0" applyFont="1" applyFill="1" applyBorder="1" applyAlignment="1">
      <alignment horizontal="center" vertical="center" wrapText="1" readingOrder="1"/>
    </xf>
    <xf numFmtId="0" fontId="39" fillId="12" borderId="147" xfId="0" applyFont="1" applyFill="1" applyBorder="1" applyAlignment="1">
      <alignment horizontal="center" vertical="center" wrapText="1" readingOrder="1"/>
    </xf>
    <xf numFmtId="0" fontId="38" fillId="0" borderId="142" xfId="0" applyFont="1" applyBorder="1" applyAlignment="1">
      <alignment horizontal="center" vertical="center" wrapText="1"/>
    </xf>
    <xf numFmtId="0" fontId="38" fillId="0" borderId="8" xfId="0" applyFont="1" applyBorder="1" applyAlignment="1">
      <alignment horizontal="center" vertical="center" wrapText="1"/>
    </xf>
    <xf numFmtId="0" fontId="37" fillId="0" borderId="0" xfId="0" applyFont="1" applyAlignment="1">
      <alignment horizontal="center" vertical="center" wrapText="1"/>
    </xf>
    <xf numFmtId="0" fontId="44" fillId="0" borderId="48" xfId="0" applyFont="1" applyBorder="1" applyAlignment="1">
      <alignment horizontal="center" wrapText="1"/>
    </xf>
    <xf numFmtId="0" fontId="43" fillId="0" borderId="48" xfId="0" applyFont="1" applyBorder="1" applyAlignment="1">
      <alignment horizontal="center" wrapText="1"/>
    </xf>
    <xf numFmtId="0" fontId="14" fillId="0" borderId="0" xfId="0" applyFont="1" applyAlignment="1">
      <alignment horizontal="center"/>
    </xf>
    <xf numFmtId="0" fontId="20" fillId="0" borderId="92" xfId="0" applyFont="1" applyBorder="1" applyAlignment="1">
      <alignment horizontal="center"/>
    </xf>
    <xf numFmtId="0" fontId="3" fillId="0" borderId="166" xfId="0" applyFont="1" applyBorder="1"/>
    <xf numFmtId="0" fontId="3" fillId="0" borderId="169" xfId="0" applyFont="1" applyBorder="1"/>
    <xf numFmtId="0" fontId="41" fillId="0" borderId="43" xfId="0" applyFont="1" applyBorder="1" applyAlignment="1">
      <alignment horizontal="center" wrapText="1"/>
    </xf>
    <xf numFmtId="0" fontId="3" fillId="0" borderId="167" xfId="0" applyFont="1" applyBorder="1"/>
    <xf numFmtId="0" fontId="3" fillId="0" borderId="168" xfId="0" applyFont="1" applyBorder="1"/>
    <xf numFmtId="0" fontId="14" fillId="0" borderId="48" xfId="0" applyFont="1" applyBorder="1" applyAlignment="1">
      <alignment horizontal="center"/>
    </xf>
    <xf numFmtId="0" fontId="21" fillId="0" borderId="48" xfId="0" applyFont="1" applyBorder="1" applyAlignment="1">
      <alignment wrapText="1"/>
    </xf>
    <xf numFmtId="0" fontId="21" fillId="11" borderId="48" xfId="0" applyFont="1" applyFill="1" applyBorder="1" applyAlignment="1">
      <alignment wrapText="1"/>
    </xf>
    <xf numFmtId="0" fontId="45" fillId="0" borderId="48" xfId="0" applyFont="1" applyBorder="1" applyAlignment="1">
      <alignment wrapText="1"/>
    </xf>
    <xf numFmtId="0" fontId="1" fillId="0" borderId="43" xfId="0" applyFont="1" applyBorder="1"/>
    <xf numFmtId="0" fontId="1" fillId="0" borderId="11" xfId="0" applyFont="1" applyBorder="1"/>
    <xf numFmtId="0" fontId="20" fillId="0" borderId="46" xfId="0" applyFont="1" applyBorder="1" applyAlignment="1">
      <alignment horizontal="center"/>
    </xf>
    <xf numFmtId="0" fontId="1" fillId="0" borderId="48" xfId="0" applyFont="1" applyBorder="1"/>
    <xf numFmtId="0" fontId="42" fillId="13" borderId="133" xfId="0" applyFont="1" applyFill="1" applyBorder="1" applyAlignment="1">
      <alignment horizontal="center" wrapText="1"/>
    </xf>
    <xf numFmtId="0" fontId="3" fillId="0" borderId="170" xfId="0" applyFont="1" applyBorder="1"/>
    <xf numFmtId="0" fontId="3" fillId="0" borderId="171" xfId="0" applyFont="1" applyBorder="1"/>
    <xf numFmtId="0" fontId="43" fillId="0" borderId="167" xfId="0" applyFont="1" applyBorder="1" applyAlignment="1">
      <alignment horizontal="center" wrapText="1"/>
    </xf>
    <xf numFmtId="0" fontId="42" fillId="15" borderId="172" xfId="0" applyFont="1" applyFill="1" applyBorder="1" applyAlignment="1">
      <alignment horizontal="center" wrapText="1"/>
    </xf>
    <xf numFmtId="0" fontId="43" fillId="0" borderId="43" xfId="0" applyFont="1" applyBorder="1" applyAlignment="1">
      <alignment horizontal="center" wrapText="1"/>
    </xf>
    <xf numFmtId="0" fontId="42" fillId="16" borderId="172" xfId="0" applyFont="1" applyFill="1" applyBorder="1" applyAlignment="1">
      <alignment horizontal="center" wrapText="1"/>
    </xf>
    <xf numFmtId="0" fontId="40" fillId="13" borderId="56" xfId="0" applyFont="1" applyFill="1" applyBorder="1" applyAlignment="1">
      <alignment horizontal="center"/>
    </xf>
    <xf numFmtId="0" fontId="14" fillId="14" borderId="48" xfId="0" applyFont="1" applyFill="1" applyBorder="1" applyAlignment="1">
      <alignment horizontal="center" wrapText="1"/>
    </xf>
    <xf numFmtId="0" fontId="41" fillId="0" borderId="48" xfId="0" applyFont="1" applyBorder="1" applyAlignment="1">
      <alignment horizontal="center" wrapText="1"/>
    </xf>
    <xf numFmtId="0" fontId="21" fillId="0" borderId="48" xfId="0" applyFont="1" applyBorder="1" applyAlignment="1">
      <alignment horizontal="center" wrapText="1"/>
    </xf>
    <xf numFmtId="0" fontId="20" fillId="0" borderId="48" xfId="0" applyFont="1" applyBorder="1" applyAlignment="1">
      <alignment horizontal="center"/>
    </xf>
    <xf numFmtId="0" fontId="17" fillId="0" borderId="0" xfId="0" applyFont="1" applyAlignment="1">
      <alignment horizontal="center" vertical="center"/>
    </xf>
    <xf numFmtId="0" fontId="50" fillId="0" borderId="0" xfId="0" applyFont="1" applyAlignment="1">
      <alignment horizontal="center" vertical="center"/>
    </xf>
    <xf numFmtId="0" fontId="63" fillId="2" borderId="92" xfId="0" applyFont="1" applyFill="1" applyBorder="1" applyAlignment="1">
      <alignment horizontal="center" vertical="center" wrapText="1" readingOrder="1"/>
    </xf>
    <xf numFmtId="0" fontId="3" fillId="0" borderId="191" xfId="0" applyFont="1" applyBorder="1"/>
    <xf numFmtId="0" fontId="62" fillId="20" borderId="176" xfId="0" applyFont="1" applyFill="1" applyBorder="1" applyAlignment="1">
      <alignment horizontal="center" vertical="center" wrapText="1" readingOrder="1"/>
    </xf>
    <xf numFmtId="0" fontId="3" fillId="0" borderId="177" xfId="0" applyFont="1" applyBorder="1"/>
    <xf numFmtId="0" fontId="3" fillId="0" borderId="178" xfId="0" applyFont="1" applyBorder="1"/>
    <xf numFmtId="0" fontId="63" fillId="20" borderId="176" xfId="0" applyFont="1" applyFill="1" applyBorder="1" applyAlignment="1">
      <alignment horizontal="center" vertical="center" wrapText="1" readingOrder="1"/>
    </xf>
    <xf numFmtId="0" fontId="3" fillId="0" borderId="179" xfId="0" applyFont="1" applyBorder="1"/>
    <xf numFmtId="0" fontId="63" fillId="2" borderId="182" xfId="0" applyFont="1" applyFill="1" applyBorder="1" applyAlignment="1">
      <alignment horizontal="center" vertical="center" wrapText="1" readingOrder="1"/>
    </xf>
    <xf numFmtId="0" fontId="3" fillId="0" borderId="186" xfId="0" applyFont="1" applyBorder="1"/>
    <xf numFmtId="0" fontId="3" fillId="0" borderId="188" xfId="0" applyFont="1" applyBorder="1"/>
    <xf numFmtId="0" fontId="63" fillId="2" borderId="183" xfId="0" applyFont="1" applyFill="1" applyBorder="1" applyAlignment="1">
      <alignment horizontal="center" vertical="center" wrapText="1" readingOrder="1"/>
    </xf>
    <xf numFmtId="0" fontId="63" fillId="2" borderId="189" xfId="0" applyFont="1" applyFill="1" applyBorder="1" applyAlignment="1">
      <alignment horizontal="center" vertical="center" wrapText="1" readingOrder="1"/>
    </xf>
    <xf numFmtId="0" fontId="3" fillId="0" borderId="190" xfId="0" applyFont="1" applyBorder="1"/>
    <xf numFmtId="0" fontId="24" fillId="2" borderId="56" xfId="0" applyFont="1" applyFill="1" applyBorder="1" applyAlignment="1">
      <alignment horizontal="left" vertical="center" wrapText="1"/>
    </xf>
    <xf numFmtId="0" fontId="59" fillId="0" borderId="0" xfId="0" applyFont="1" applyAlignment="1">
      <alignment wrapText="1"/>
    </xf>
    <xf numFmtId="0" fontId="14" fillId="0" borderId="0" xfId="0" applyFont="1"/>
    <xf numFmtId="0" fontId="65" fillId="5" borderId="56" xfId="0" applyFont="1" applyFill="1" applyBorder="1" applyAlignment="1">
      <alignment horizontal="left" wrapText="1"/>
    </xf>
    <xf numFmtId="0" fontId="6" fillId="6" borderId="129" xfId="0" applyFont="1" applyFill="1" applyBorder="1" applyAlignment="1">
      <alignment horizontal="center" vertical="center" wrapText="1"/>
    </xf>
    <xf numFmtId="0" fontId="6" fillId="6" borderId="119" xfId="0" applyFont="1" applyFill="1" applyBorder="1" applyAlignment="1">
      <alignment horizontal="center" vertical="center" wrapText="1"/>
    </xf>
    <xf numFmtId="0" fontId="6" fillId="6" borderId="103" xfId="0" applyFont="1" applyFill="1" applyBorder="1" applyAlignment="1">
      <alignment horizontal="center" vertical="center" wrapText="1"/>
    </xf>
  </cellXfs>
  <cellStyles count="1">
    <cellStyle name="Normal" xfId="0" builtinId="0"/>
  </cellStyles>
  <dxfs count="36">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35"/>
      <tableStyleElement type="firstRowStripe" dxfId="34"/>
      <tableStyleElement type="secondRow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1762125</xdr:colOff>
      <xdr:row>0</xdr:row>
      <xdr:rowOff>0</xdr:rowOff>
    </xdr:from>
    <xdr:ext cx="3524250" cy="10382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228600</xdr:colOff>
      <xdr:row>0</xdr:row>
      <xdr:rowOff>0</xdr:rowOff>
    </xdr:from>
    <xdr:ext cx="3514725" cy="103822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6896100" cy="3867150"/>
    <xdr:pic>
      <xdr:nvPicPr>
        <xdr:cNvPr id="2" name="image3.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11.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11</xdr:row>
      <xdr:rowOff>200025</xdr:rowOff>
    </xdr:from>
    <xdr:ext cx="5238750" cy="2095500"/>
    <xdr:pic>
      <xdr:nvPicPr>
        <xdr:cNvPr id="3" name="image14.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142875</xdr:rowOff>
    </xdr:from>
    <xdr:ext cx="5448300" cy="4591050"/>
    <xdr:pic>
      <xdr:nvPicPr>
        <xdr:cNvPr id="4" name="image10.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5.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8.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6.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7.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12.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9.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933450</xdr:colOff>
      <xdr:row>1</xdr:row>
      <xdr:rowOff>28575</xdr:rowOff>
    </xdr:from>
    <xdr:ext cx="5638800" cy="4743450"/>
    <xdr:pic>
      <xdr:nvPicPr>
        <xdr:cNvPr id="11" name="image4.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17</xdr:col>
      <xdr:colOff>190500</xdr:colOff>
      <xdr:row>0</xdr:row>
      <xdr:rowOff>38100</xdr:rowOff>
    </xdr:from>
    <xdr:ext cx="8010525" cy="5857875"/>
    <xdr:pic>
      <xdr:nvPicPr>
        <xdr:cNvPr id="12" name="image13.png" title="Imagen">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17</xdr:col>
      <xdr:colOff>733425</xdr:colOff>
      <xdr:row>27</xdr:row>
      <xdr:rowOff>190500</xdr:rowOff>
    </xdr:from>
    <xdr:ext cx="8010525" cy="2009775"/>
    <xdr:pic>
      <xdr:nvPicPr>
        <xdr:cNvPr id="13" name="image5.png" title="Imagen">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2.625" defaultRowHeight="15" customHeight="1"/>
  <cols>
    <col min="1" max="1" width="2.5" customWidth="1"/>
    <col min="2" max="3" width="21.625" customWidth="1"/>
    <col min="4" max="4" width="14" customWidth="1"/>
    <col min="5" max="5" width="21.625" customWidth="1"/>
    <col min="6" max="6" width="24.125" customWidth="1"/>
    <col min="7" max="8" width="21.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268" t="s">
        <v>0</v>
      </c>
      <c r="C2" s="269"/>
      <c r="D2" s="269"/>
      <c r="E2" s="269"/>
      <c r="F2" s="269"/>
      <c r="G2" s="269"/>
      <c r="H2" s="270"/>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271" t="s">
        <v>1</v>
      </c>
      <c r="C4" s="272"/>
      <c r="D4" s="272"/>
      <c r="E4" s="272"/>
      <c r="F4" s="272"/>
      <c r="G4" s="272"/>
      <c r="H4" s="273"/>
      <c r="I4" s="1"/>
      <c r="J4" s="1"/>
      <c r="K4" s="1"/>
      <c r="L4" s="1"/>
      <c r="M4" s="1"/>
      <c r="N4" s="1"/>
      <c r="O4" s="1"/>
      <c r="P4" s="1"/>
      <c r="Q4" s="1"/>
      <c r="R4" s="1"/>
      <c r="S4" s="1"/>
      <c r="T4" s="1"/>
      <c r="U4" s="1"/>
      <c r="V4" s="1"/>
      <c r="W4" s="1"/>
      <c r="X4" s="1"/>
      <c r="Y4" s="1"/>
      <c r="Z4" s="1"/>
    </row>
    <row r="5" spans="1:26" ht="63" customHeight="1">
      <c r="A5" s="1"/>
      <c r="B5" s="274"/>
      <c r="C5" s="275"/>
      <c r="D5" s="275"/>
      <c r="E5" s="275"/>
      <c r="F5" s="275"/>
      <c r="G5" s="275"/>
      <c r="H5" s="276"/>
      <c r="I5" s="1"/>
      <c r="J5" s="1"/>
      <c r="K5" s="1"/>
      <c r="L5" s="1"/>
      <c r="M5" s="1"/>
      <c r="N5" s="1"/>
      <c r="O5" s="1"/>
      <c r="P5" s="1"/>
      <c r="Q5" s="1"/>
      <c r="R5" s="1"/>
      <c r="S5" s="1"/>
      <c r="T5" s="1"/>
      <c r="U5" s="1"/>
      <c r="V5" s="1"/>
      <c r="W5" s="1"/>
      <c r="X5" s="1"/>
      <c r="Y5" s="1"/>
      <c r="Z5" s="1"/>
    </row>
    <row r="6" spans="1:26" ht="14.25" customHeight="1">
      <c r="A6" s="1"/>
      <c r="B6" s="277" t="s">
        <v>2</v>
      </c>
      <c r="C6" s="278"/>
      <c r="D6" s="278"/>
      <c r="E6" s="278"/>
      <c r="F6" s="278"/>
      <c r="G6" s="278"/>
      <c r="H6" s="279"/>
      <c r="I6" s="1"/>
      <c r="J6" s="1"/>
      <c r="K6" s="1"/>
      <c r="L6" s="1"/>
      <c r="M6" s="1"/>
      <c r="N6" s="1"/>
      <c r="O6" s="1"/>
      <c r="P6" s="1"/>
      <c r="Q6" s="1"/>
      <c r="R6" s="1"/>
      <c r="S6" s="1"/>
      <c r="T6" s="1"/>
      <c r="U6" s="1"/>
      <c r="V6" s="1"/>
      <c r="W6" s="1"/>
      <c r="X6" s="1"/>
      <c r="Y6" s="1"/>
      <c r="Z6" s="1"/>
    </row>
    <row r="7" spans="1:26" ht="95.25" customHeight="1">
      <c r="A7" s="1"/>
      <c r="B7" s="280" t="s">
        <v>3</v>
      </c>
      <c r="C7" s="281"/>
      <c r="D7" s="281"/>
      <c r="E7" s="281"/>
      <c r="F7" s="281"/>
      <c r="G7" s="281"/>
      <c r="H7" s="282"/>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83" t="s">
        <v>4</v>
      </c>
      <c r="C9" s="272"/>
      <c r="D9" s="272"/>
      <c r="E9" s="272"/>
      <c r="F9" s="272"/>
      <c r="G9" s="272"/>
      <c r="H9" s="273"/>
      <c r="I9" s="1"/>
      <c r="J9" s="1"/>
      <c r="K9" s="1"/>
      <c r="L9" s="1"/>
      <c r="M9" s="1"/>
      <c r="N9" s="1"/>
      <c r="O9" s="1"/>
      <c r="P9" s="1"/>
      <c r="Q9" s="1"/>
      <c r="R9" s="1"/>
      <c r="S9" s="1"/>
      <c r="T9" s="1"/>
      <c r="U9" s="1"/>
      <c r="V9" s="1"/>
      <c r="W9" s="1"/>
      <c r="X9" s="1"/>
      <c r="Y9" s="1"/>
      <c r="Z9" s="1"/>
    </row>
    <row r="10" spans="1:26" ht="44.25" customHeight="1">
      <c r="A10" s="1"/>
      <c r="B10" s="284"/>
      <c r="C10" s="272"/>
      <c r="D10" s="272"/>
      <c r="E10" s="272"/>
      <c r="F10" s="272"/>
      <c r="G10" s="272"/>
      <c r="H10" s="273"/>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85" t="s">
        <v>5</v>
      </c>
      <c r="D12" s="286"/>
      <c r="E12" s="287" t="s">
        <v>6</v>
      </c>
      <c r="F12" s="288"/>
      <c r="G12" s="9"/>
      <c r="H12" s="12"/>
      <c r="I12" s="1"/>
      <c r="J12" s="1"/>
      <c r="K12" s="1"/>
      <c r="L12" s="1"/>
      <c r="M12" s="1"/>
      <c r="N12" s="1"/>
      <c r="O12" s="1"/>
      <c r="P12" s="1"/>
      <c r="Q12" s="1"/>
      <c r="R12" s="1"/>
      <c r="S12" s="1"/>
      <c r="T12" s="1"/>
      <c r="U12" s="1"/>
      <c r="V12" s="1"/>
      <c r="W12" s="1"/>
      <c r="X12" s="1"/>
      <c r="Y12" s="1"/>
      <c r="Z12" s="1"/>
    </row>
    <row r="13" spans="1:26" ht="35.25" customHeight="1">
      <c r="A13" s="1"/>
      <c r="B13" s="8"/>
      <c r="C13" s="289" t="s">
        <v>7</v>
      </c>
      <c r="D13" s="290"/>
      <c r="E13" s="291" t="s">
        <v>8</v>
      </c>
      <c r="F13" s="292"/>
      <c r="G13" s="9"/>
      <c r="H13" s="12"/>
      <c r="I13" s="1"/>
      <c r="J13" s="1"/>
      <c r="K13" s="1"/>
      <c r="L13" s="1"/>
      <c r="M13" s="1"/>
      <c r="N13" s="1"/>
      <c r="O13" s="1"/>
      <c r="P13" s="1"/>
      <c r="Q13" s="1"/>
      <c r="R13" s="1"/>
      <c r="S13" s="1"/>
      <c r="T13" s="1"/>
      <c r="U13" s="1"/>
      <c r="V13" s="1"/>
      <c r="W13" s="1"/>
      <c r="X13" s="1"/>
      <c r="Y13" s="1"/>
      <c r="Z13" s="1"/>
    </row>
    <row r="14" spans="1:26" ht="17.25" customHeight="1">
      <c r="A14" s="1"/>
      <c r="B14" s="8"/>
      <c r="C14" s="289" t="s">
        <v>9</v>
      </c>
      <c r="D14" s="290"/>
      <c r="E14" s="291" t="s">
        <v>10</v>
      </c>
      <c r="F14" s="292"/>
      <c r="G14" s="9"/>
      <c r="H14" s="12"/>
      <c r="I14" s="1"/>
      <c r="J14" s="1"/>
      <c r="K14" s="1"/>
      <c r="L14" s="1"/>
      <c r="M14" s="1"/>
      <c r="N14" s="1"/>
      <c r="O14" s="1"/>
      <c r="P14" s="1"/>
      <c r="Q14" s="1"/>
      <c r="R14" s="1"/>
      <c r="S14" s="1"/>
      <c r="T14" s="1"/>
      <c r="U14" s="1"/>
      <c r="V14" s="1"/>
      <c r="W14" s="1"/>
      <c r="X14" s="1"/>
      <c r="Y14" s="1"/>
      <c r="Z14" s="1"/>
    </row>
    <row r="15" spans="1:26" ht="19.5" customHeight="1">
      <c r="A15" s="1"/>
      <c r="B15" s="8"/>
      <c r="C15" s="289" t="s">
        <v>11</v>
      </c>
      <c r="D15" s="290"/>
      <c r="E15" s="291" t="s">
        <v>12</v>
      </c>
      <c r="F15" s="292"/>
      <c r="G15" s="9"/>
      <c r="H15" s="12"/>
      <c r="I15" s="1"/>
      <c r="J15" s="1"/>
      <c r="K15" s="1"/>
      <c r="L15" s="1"/>
      <c r="M15" s="1"/>
      <c r="N15" s="1"/>
      <c r="O15" s="1"/>
      <c r="P15" s="1"/>
      <c r="Q15" s="1"/>
      <c r="R15" s="1"/>
      <c r="S15" s="1"/>
      <c r="T15" s="1"/>
      <c r="U15" s="1"/>
      <c r="V15" s="1"/>
      <c r="W15" s="1"/>
      <c r="X15" s="1"/>
      <c r="Y15" s="1"/>
      <c r="Z15" s="1"/>
    </row>
    <row r="16" spans="1:26" ht="69.75" customHeight="1">
      <c r="A16" s="1"/>
      <c r="B16" s="8"/>
      <c r="C16" s="289" t="s">
        <v>13</v>
      </c>
      <c r="D16" s="290"/>
      <c r="E16" s="291" t="s">
        <v>14</v>
      </c>
      <c r="F16" s="292"/>
      <c r="G16" s="9"/>
      <c r="H16" s="12"/>
      <c r="I16" s="1"/>
      <c r="J16" s="1"/>
      <c r="K16" s="1"/>
      <c r="L16" s="1"/>
      <c r="M16" s="1"/>
      <c r="N16" s="1"/>
      <c r="O16" s="1"/>
      <c r="P16" s="1"/>
      <c r="Q16" s="1"/>
      <c r="R16" s="1"/>
      <c r="S16" s="1"/>
      <c r="T16" s="1"/>
      <c r="U16" s="1"/>
      <c r="V16" s="1"/>
      <c r="W16" s="1"/>
      <c r="X16" s="1"/>
      <c r="Y16" s="1"/>
      <c r="Z16" s="1"/>
    </row>
    <row r="17" spans="1:26" ht="34.5" customHeight="1">
      <c r="A17" s="1"/>
      <c r="B17" s="8"/>
      <c r="C17" s="264" t="s">
        <v>15</v>
      </c>
      <c r="D17" s="265"/>
      <c r="E17" s="293" t="s">
        <v>16</v>
      </c>
      <c r="F17" s="294"/>
      <c r="G17" s="9"/>
      <c r="H17" s="12"/>
      <c r="I17" s="1"/>
      <c r="J17" s="1"/>
      <c r="K17" s="1"/>
      <c r="L17" s="1"/>
      <c r="M17" s="1"/>
      <c r="N17" s="1"/>
      <c r="O17" s="1"/>
      <c r="P17" s="1"/>
      <c r="Q17" s="1"/>
      <c r="R17" s="1"/>
      <c r="S17" s="1"/>
      <c r="T17" s="1"/>
      <c r="U17" s="1"/>
      <c r="V17" s="1"/>
      <c r="W17" s="1"/>
      <c r="X17" s="1"/>
      <c r="Y17" s="1"/>
      <c r="Z17" s="1"/>
    </row>
    <row r="18" spans="1:26" ht="27.75" customHeight="1">
      <c r="A18" s="1"/>
      <c r="B18" s="8"/>
      <c r="C18" s="264" t="s">
        <v>17</v>
      </c>
      <c r="D18" s="265"/>
      <c r="E18" s="293" t="s">
        <v>18</v>
      </c>
      <c r="F18" s="294"/>
      <c r="G18" s="9"/>
      <c r="H18" s="12"/>
      <c r="I18" s="1"/>
      <c r="J18" s="1"/>
      <c r="K18" s="1"/>
      <c r="L18" s="1"/>
      <c r="M18" s="1"/>
      <c r="N18" s="1"/>
      <c r="O18" s="1"/>
      <c r="P18" s="1"/>
      <c r="Q18" s="1"/>
      <c r="R18" s="1"/>
      <c r="S18" s="1"/>
      <c r="T18" s="1"/>
      <c r="U18" s="1"/>
      <c r="V18" s="1"/>
      <c r="W18" s="1"/>
      <c r="X18" s="1"/>
      <c r="Y18" s="1"/>
      <c r="Z18" s="1"/>
    </row>
    <row r="19" spans="1:26" ht="28.5" customHeight="1">
      <c r="A19" s="1"/>
      <c r="B19" s="8"/>
      <c r="C19" s="264" t="s">
        <v>19</v>
      </c>
      <c r="D19" s="265"/>
      <c r="E19" s="293" t="s">
        <v>20</v>
      </c>
      <c r="F19" s="294"/>
      <c r="G19" s="9"/>
      <c r="H19" s="12"/>
      <c r="I19" s="1"/>
      <c r="J19" s="1"/>
      <c r="K19" s="1"/>
      <c r="L19" s="1"/>
      <c r="M19" s="1"/>
      <c r="N19" s="1"/>
      <c r="O19" s="1"/>
      <c r="P19" s="1"/>
      <c r="Q19" s="1"/>
      <c r="R19" s="1"/>
      <c r="S19" s="1"/>
      <c r="T19" s="1"/>
      <c r="U19" s="1"/>
      <c r="V19" s="1"/>
      <c r="W19" s="1"/>
      <c r="X19" s="1"/>
      <c r="Y19" s="1"/>
      <c r="Z19" s="1"/>
    </row>
    <row r="20" spans="1:26" ht="72.75" customHeight="1">
      <c r="A20" s="1"/>
      <c r="B20" s="8"/>
      <c r="C20" s="264" t="s">
        <v>21</v>
      </c>
      <c r="D20" s="265"/>
      <c r="E20" s="293" t="s">
        <v>22</v>
      </c>
      <c r="F20" s="294"/>
      <c r="G20" s="9"/>
      <c r="H20" s="12"/>
      <c r="I20" s="1"/>
      <c r="J20" s="1"/>
      <c r="K20" s="1"/>
      <c r="L20" s="1"/>
      <c r="M20" s="1"/>
      <c r="N20" s="1"/>
      <c r="O20" s="1"/>
      <c r="P20" s="1"/>
      <c r="Q20" s="1"/>
      <c r="R20" s="1"/>
      <c r="S20" s="1"/>
      <c r="T20" s="1"/>
      <c r="U20" s="1"/>
      <c r="V20" s="1"/>
      <c r="W20" s="1"/>
      <c r="X20" s="1"/>
      <c r="Y20" s="1"/>
      <c r="Z20" s="1"/>
    </row>
    <row r="21" spans="1:26" ht="64.5" customHeight="1">
      <c r="A21" s="1"/>
      <c r="B21" s="8"/>
      <c r="C21" s="264" t="s">
        <v>23</v>
      </c>
      <c r="D21" s="265"/>
      <c r="E21" s="293" t="s">
        <v>24</v>
      </c>
      <c r="F21" s="294"/>
      <c r="G21" s="9"/>
      <c r="H21" s="12"/>
      <c r="I21" s="1"/>
      <c r="J21" s="1"/>
      <c r="K21" s="1"/>
      <c r="L21" s="1"/>
      <c r="M21" s="1"/>
      <c r="N21" s="1"/>
      <c r="O21" s="1"/>
      <c r="P21" s="1"/>
      <c r="Q21" s="1"/>
      <c r="R21" s="1"/>
      <c r="S21" s="1"/>
      <c r="T21" s="1"/>
      <c r="U21" s="1"/>
      <c r="V21" s="1"/>
      <c r="W21" s="1"/>
      <c r="X21" s="1"/>
      <c r="Y21" s="1"/>
      <c r="Z21" s="1"/>
    </row>
    <row r="22" spans="1:26" ht="71.25" customHeight="1">
      <c r="A22" s="1"/>
      <c r="B22" s="8"/>
      <c r="C22" s="264" t="s">
        <v>25</v>
      </c>
      <c r="D22" s="265"/>
      <c r="E22" s="293" t="s">
        <v>26</v>
      </c>
      <c r="F22" s="294"/>
      <c r="G22" s="9"/>
      <c r="H22" s="12"/>
      <c r="I22" s="1"/>
      <c r="J22" s="1"/>
      <c r="K22" s="1"/>
      <c r="L22" s="1"/>
      <c r="M22" s="1"/>
      <c r="N22" s="1"/>
      <c r="O22" s="1"/>
      <c r="P22" s="1"/>
      <c r="Q22" s="1"/>
      <c r="R22" s="1"/>
      <c r="S22" s="1"/>
      <c r="T22" s="1"/>
      <c r="U22" s="1"/>
      <c r="V22" s="1"/>
      <c r="W22" s="1"/>
      <c r="X22" s="1"/>
      <c r="Y22" s="1"/>
      <c r="Z22" s="1"/>
    </row>
    <row r="23" spans="1:26" ht="55.5" customHeight="1">
      <c r="A23" s="1"/>
      <c r="B23" s="8"/>
      <c r="C23" s="264" t="s">
        <v>27</v>
      </c>
      <c r="D23" s="265"/>
      <c r="E23" s="293" t="s">
        <v>28</v>
      </c>
      <c r="F23" s="294"/>
      <c r="G23" s="9"/>
      <c r="H23" s="12"/>
      <c r="I23" s="1"/>
      <c r="J23" s="1"/>
      <c r="K23" s="1"/>
      <c r="L23" s="1"/>
      <c r="M23" s="1"/>
      <c r="N23" s="1"/>
      <c r="O23" s="1"/>
      <c r="P23" s="1"/>
      <c r="Q23" s="1"/>
      <c r="R23" s="1"/>
      <c r="S23" s="1"/>
      <c r="T23" s="1"/>
      <c r="U23" s="1"/>
      <c r="V23" s="1"/>
      <c r="W23" s="1"/>
      <c r="X23" s="1"/>
      <c r="Y23" s="1"/>
      <c r="Z23" s="1"/>
    </row>
    <row r="24" spans="1:26" ht="42" customHeight="1">
      <c r="A24" s="1"/>
      <c r="B24" s="8"/>
      <c r="C24" s="264" t="s">
        <v>29</v>
      </c>
      <c r="D24" s="265"/>
      <c r="E24" s="293" t="s">
        <v>30</v>
      </c>
      <c r="F24" s="294"/>
      <c r="G24" s="9"/>
      <c r="H24" s="12"/>
      <c r="I24" s="1"/>
      <c r="J24" s="1"/>
      <c r="K24" s="1"/>
      <c r="L24" s="1"/>
      <c r="M24" s="1"/>
      <c r="N24" s="1"/>
      <c r="O24" s="1"/>
      <c r="P24" s="1"/>
      <c r="Q24" s="1"/>
      <c r="R24" s="1"/>
      <c r="S24" s="1"/>
      <c r="T24" s="1"/>
      <c r="U24" s="1"/>
      <c r="V24" s="1"/>
      <c r="W24" s="1"/>
      <c r="X24" s="1"/>
      <c r="Y24" s="1"/>
      <c r="Z24" s="1"/>
    </row>
    <row r="25" spans="1:26" ht="59.25" customHeight="1">
      <c r="A25" s="1"/>
      <c r="B25" s="8"/>
      <c r="C25" s="264" t="s">
        <v>31</v>
      </c>
      <c r="D25" s="265"/>
      <c r="E25" s="293" t="s">
        <v>32</v>
      </c>
      <c r="F25" s="294"/>
      <c r="G25" s="9"/>
      <c r="H25" s="12"/>
      <c r="I25" s="1"/>
      <c r="J25" s="1"/>
      <c r="K25" s="1"/>
      <c r="L25" s="1"/>
      <c r="M25" s="1"/>
      <c r="N25" s="1"/>
      <c r="O25" s="1"/>
      <c r="P25" s="1"/>
      <c r="Q25" s="1"/>
      <c r="R25" s="1"/>
      <c r="S25" s="1"/>
      <c r="T25" s="1"/>
      <c r="U25" s="1"/>
      <c r="V25" s="1"/>
      <c r="W25" s="1"/>
      <c r="X25" s="1"/>
      <c r="Y25" s="1"/>
      <c r="Z25" s="1"/>
    </row>
    <row r="26" spans="1:26" ht="23.25" customHeight="1">
      <c r="A26" s="1"/>
      <c r="B26" s="8"/>
      <c r="C26" s="264" t="s">
        <v>33</v>
      </c>
      <c r="D26" s="265"/>
      <c r="E26" s="293" t="s">
        <v>34</v>
      </c>
      <c r="F26" s="294"/>
      <c r="G26" s="9"/>
      <c r="H26" s="12"/>
      <c r="I26" s="1"/>
      <c r="J26" s="1"/>
      <c r="K26" s="1"/>
      <c r="L26" s="1"/>
      <c r="M26" s="1"/>
      <c r="N26" s="1"/>
      <c r="O26" s="1"/>
      <c r="P26" s="1"/>
      <c r="Q26" s="1"/>
      <c r="R26" s="1"/>
      <c r="S26" s="1"/>
      <c r="T26" s="1"/>
      <c r="U26" s="1"/>
      <c r="V26" s="1"/>
      <c r="W26" s="1"/>
      <c r="X26" s="1"/>
      <c r="Y26" s="1"/>
      <c r="Z26" s="1"/>
    </row>
    <row r="27" spans="1:26" ht="30.75" customHeight="1">
      <c r="A27" s="1"/>
      <c r="B27" s="8"/>
      <c r="C27" s="264" t="s">
        <v>35</v>
      </c>
      <c r="D27" s="265"/>
      <c r="E27" s="293" t="s">
        <v>36</v>
      </c>
      <c r="F27" s="294"/>
      <c r="G27" s="9"/>
      <c r="H27" s="12"/>
      <c r="I27" s="1"/>
      <c r="J27" s="1"/>
      <c r="K27" s="1"/>
      <c r="L27" s="1"/>
      <c r="M27" s="1"/>
      <c r="N27" s="1"/>
      <c r="O27" s="1"/>
      <c r="P27" s="1"/>
      <c r="Q27" s="1"/>
      <c r="R27" s="1"/>
      <c r="S27" s="1"/>
      <c r="T27" s="1"/>
      <c r="U27" s="1"/>
      <c r="V27" s="1"/>
      <c r="W27" s="1"/>
      <c r="X27" s="1"/>
      <c r="Y27" s="1"/>
      <c r="Z27" s="1"/>
    </row>
    <row r="28" spans="1:26" ht="35.25" customHeight="1">
      <c r="A28" s="1"/>
      <c r="B28" s="8"/>
      <c r="C28" s="264" t="s">
        <v>37</v>
      </c>
      <c r="D28" s="265"/>
      <c r="E28" s="293" t="s">
        <v>38</v>
      </c>
      <c r="F28" s="294"/>
      <c r="G28" s="9"/>
      <c r="H28" s="12"/>
      <c r="I28" s="1"/>
      <c r="J28" s="1"/>
      <c r="K28" s="1"/>
      <c r="L28" s="1"/>
      <c r="M28" s="1"/>
      <c r="N28" s="1"/>
      <c r="O28" s="1"/>
      <c r="P28" s="1"/>
      <c r="Q28" s="1"/>
      <c r="R28" s="1"/>
      <c r="S28" s="1"/>
      <c r="T28" s="1"/>
      <c r="U28" s="1"/>
      <c r="V28" s="1"/>
      <c r="W28" s="1"/>
      <c r="X28" s="1"/>
      <c r="Y28" s="1"/>
      <c r="Z28" s="1"/>
    </row>
    <row r="29" spans="1:26" ht="33" customHeight="1">
      <c r="A29" s="1"/>
      <c r="B29" s="8"/>
      <c r="C29" s="264" t="s">
        <v>39</v>
      </c>
      <c r="D29" s="265"/>
      <c r="E29" s="293" t="s">
        <v>38</v>
      </c>
      <c r="F29" s="294"/>
      <c r="G29" s="9"/>
      <c r="H29" s="12"/>
      <c r="I29" s="1"/>
      <c r="J29" s="1"/>
      <c r="K29" s="1"/>
      <c r="L29" s="1"/>
      <c r="M29" s="1"/>
      <c r="N29" s="1"/>
      <c r="O29" s="1"/>
      <c r="P29" s="1"/>
      <c r="Q29" s="1"/>
      <c r="R29" s="1"/>
      <c r="S29" s="1"/>
      <c r="T29" s="1"/>
      <c r="U29" s="1"/>
      <c r="V29" s="1"/>
      <c r="W29" s="1"/>
      <c r="X29" s="1"/>
      <c r="Y29" s="1"/>
      <c r="Z29" s="1"/>
    </row>
    <row r="30" spans="1:26" ht="30" customHeight="1">
      <c r="A30" s="1"/>
      <c r="B30" s="8"/>
      <c r="C30" s="264" t="s">
        <v>40</v>
      </c>
      <c r="D30" s="265"/>
      <c r="E30" s="293" t="s">
        <v>41</v>
      </c>
      <c r="F30" s="294"/>
      <c r="G30" s="9"/>
      <c r="H30" s="12"/>
      <c r="I30" s="1"/>
      <c r="J30" s="1"/>
      <c r="K30" s="1"/>
      <c r="L30" s="1"/>
      <c r="M30" s="1"/>
      <c r="N30" s="1"/>
      <c r="O30" s="1"/>
      <c r="P30" s="1"/>
      <c r="Q30" s="1"/>
      <c r="R30" s="1"/>
      <c r="S30" s="1"/>
      <c r="T30" s="1"/>
      <c r="U30" s="1"/>
      <c r="V30" s="1"/>
      <c r="W30" s="1"/>
      <c r="X30" s="1"/>
      <c r="Y30" s="1"/>
      <c r="Z30" s="1"/>
    </row>
    <row r="31" spans="1:26" ht="35.25" customHeight="1">
      <c r="A31" s="1"/>
      <c r="B31" s="8"/>
      <c r="C31" s="264" t="s">
        <v>42</v>
      </c>
      <c r="D31" s="265"/>
      <c r="E31" s="293" t="s">
        <v>43</v>
      </c>
      <c r="F31" s="294"/>
      <c r="G31" s="9"/>
      <c r="H31" s="12"/>
      <c r="I31" s="1"/>
      <c r="J31" s="1"/>
      <c r="K31" s="1"/>
      <c r="L31" s="1"/>
      <c r="M31" s="1"/>
      <c r="N31" s="1"/>
      <c r="O31" s="1"/>
      <c r="P31" s="1"/>
      <c r="Q31" s="1"/>
      <c r="R31" s="1"/>
      <c r="S31" s="1"/>
      <c r="T31" s="1"/>
      <c r="U31" s="1"/>
      <c r="V31" s="1"/>
      <c r="W31" s="1"/>
      <c r="X31" s="1"/>
      <c r="Y31" s="1"/>
      <c r="Z31" s="1"/>
    </row>
    <row r="32" spans="1:26" ht="31.5" customHeight="1">
      <c r="A32" s="1"/>
      <c r="B32" s="8"/>
      <c r="C32" s="264" t="s">
        <v>44</v>
      </c>
      <c r="D32" s="265"/>
      <c r="E32" s="293" t="s">
        <v>45</v>
      </c>
      <c r="F32" s="294"/>
      <c r="G32" s="9"/>
      <c r="H32" s="12"/>
      <c r="I32" s="1"/>
      <c r="J32" s="1"/>
      <c r="K32" s="1"/>
      <c r="L32" s="1"/>
      <c r="M32" s="1"/>
      <c r="N32" s="1"/>
      <c r="O32" s="1"/>
      <c r="P32" s="1"/>
      <c r="Q32" s="1"/>
      <c r="R32" s="1"/>
      <c r="S32" s="1"/>
      <c r="T32" s="1"/>
      <c r="U32" s="1"/>
      <c r="V32" s="1"/>
      <c r="W32" s="1"/>
      <c r="X32" s="1"/>
      <c r="Y32" s="1"/>
      <c r="Z32" s="1"/>
    </row>
    <row r="33" spans="1:26" ht="35.25" customHeight="1">
      <c r="A33" s="1"/>
      <c r="B33" s="8"/>
      <c r="C33" s="264" t="s">
        <v>46</v>
      </c>
      <c r="D33" s="265"/>
      <c r="E33" s="293" t="s">
        <v>47</v>
      </c>
      <c r="F33" s="294"/>
      <c r="G33" s="9"/>
      <c r="H33" s="12"/>
      <c r="I33" s="1"/>
      <c r="J33" s="1"/>
      <c r="K33" s="1"/>
      <c r="L33" s="1"/>
      <c r="M33" s="1"/>
      <c r="N33" s="1"/>
      <c r="O33" s="1"/>
      <c r="P33" s="1"/>
      <c r="Q33" s="1"/>
      <c r="R33" s="1"/>
      <c r="S33" s="1"/>
      <c r="T33" s="1"/>
      <c r="U33" s="1"/>
      <c r="V33" s="1"/>
      <c r="W33" s="1"/>
      <c r="X33" s="1"/>
      <c r="Y33" s="1"/>
      <c r="Z33" s="1"/>
    </row>
    <row r="34" spans="1:26" ht="59.25" customHeight="1">
      <c r="A34" s="1"/>
      <c r="B34" s="8"/>
      <c r="C34" s="264" t="s">
        <v>48</v>
      </c>
      <c r="D34" s="265"/>
      <c r="E34" s="293" t="s">
        <v>49</v>
      </c>
      <c r="F34" s="294"/>
      <c r="G34" s="9"/>
      <c r="H34" s="12"/>
      <c r="I34" s="1"/>
      <c r="J34" s="1"/>
      <c r="K34" s="1"/>
      <c r="L34" s="1"/>
      <c r="M34" s="1"/>
      <c r="N34" s="1"/>
      <c r="O34" s="1"/>
      <c r="P34" s="1"/>
      <c r="Q34" s="1"/>
      <c r="R34" s="1"/>
      <c r="S34" s="1"/>
      <c r="T34" s="1"/>
      <c r="U34" s="1"/>
      <c r="V34" s="1"/>
      <c r="W34" s="1"/>
      <c r="X34" s="1"/>
      <c r="Y34" s="1"/>
      <c r="Z34" s="1"/>
    </row>
    <row r="35" spans="1:26" ht="29.25" customHeight="1">
      <c r="A35" s="1"/>
      <c r="B35" s="8"/>
      <c r="C35" s="264" t="s">
        <v>50</v>
      </c>
      <c r="D35" s="265"/>
      <c r="E35" s="293" t="s">
        <v>51</v>
      </c>
      <c r="F35" s="294"/>
      <c r="G35" s="9"/>
      <c r="H35" s="12"/>
      <c r="I35" s="1"/>
      <c r="J35" s="1"/>
      <c r="K35" s="1"/>
      <c r="L35" s="1"/>
      <c r="M35" s="1"/>
      <c r="N35" s="1"/>
      <c r="O35" s="1"/>
      <c r="P35" s="1"/>
      <c r="Q35" s="1"/>
      <c r="R35" s="1"/>
      <c r="S35" s="1"/>
      <c r="T35" s="1"/>
      <c r="U35" s="1"/>
      <c r="V35" s="1"/>
      <c r="W35" s="1"/>
      <c r="X35" s="1"/>
      <c r="Y35" s="1"/>
      <c r="Z35" s="1"/>
    </row>
    <row r="36" spans="1:26" ht="82.5" customHeight="1">
      <c r="A36" s="1"/>
      <c r="B36" s="8"/>
      <c r="C36" s="264" t="s">
        <v>52</v>
      </c>
      <c r="D36" s="265"/>
      <c r="E36" s="293" t="s">
        <v>53</v>
      </c>
      <c r="F36" s="294"/>
      <c r="G36" s="9"/>
      <c r="H36" s="12"/>
      <c r="I36" s="1"/>
      <c r="J36" s="1"/>
      <c r="K36" s="1"/>
      <c r="L36" s="1"/>
      <c r="M36" s="1"/>
      <c r="N36" s="1"/>
      <c r="O36" s="1"/>
      <c r="P36" s="1"/>
      <c r="Q36" s="1"/>
      <c r="R36" s="1"/>
      <c r="S36" s="1"/>
      <c r="T36" s="1"/>
      <c r="U36" s="1"/>
      <c r="V36" s="1"/>
      <c r="W36" s="1"/>
      <c r="X36" s="1"/>
      <c r="Y36" s="1"/>
      <c r="Z36" s="1"/>
    </row>
    <row r="37" spans="1:26" ht="46.5" customHeight="1">
      <c r="A37" s="1"/>
      <c r="B37" s="8"/>
      <c r="C37" s="264" t="s">
        <v>54</v>
      </c>
      <c r="D37" s="265"/>
      <c r="E37" s="293" t="s">
        <v>55</v>
      </c>
      <c r="F37" s="294"/>
      <c r="G37" s="9"/>
      <c r="H37" s="12"/>
      <c r="I37" s="1"/>
      <c r="J37" s="1"/>
      <c r="K37" s="1"/>
      <c r="L37" s="1"/>
      <c r="M37" s="1"/>
      <c r="N37" s="1"/>
      <c r="O37" s="1"/>
      <c r="P37" s="1"/>
      <c r="Q37" s="1"/>
      <c r="R37" s="1"/>
      <c r="S37" s="1"/>
      <c r="T37" s="1"/>
      <c r="U37" s="1"/>
      <c r="V37" s="1"/>
      <c r="W37" s="1"/>
      <c r="X37" s="1"/>
      <c r="Y37" s="1"/>
      <c r="Z37" s="1"/>
    </row>
    <row r="38" spans="1:26" ht="6.75" customHeight="1">
      <c r="A38" s="1"/>
      <c r="B38" s="8"/>
      <c r="C38" s="266"/>
      <c r="D38" s="267"/>
      <c r="E38" s="295"/>
      <c r="F38" s="296"/>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297" t="s">
        <v>56</v>
      </c>
      <c r="C40" s="298"/>
      <c r="D40" s="298"/>
      <c r="E40" s="298"/>
      <c r="F40" s="298"/>
      <c r="G40" s="298"/>
      <c r="H40" s="299"/>
      <c r="I40" s="1"/>
      <c r="J40" s="1"/>
      <c r="K40" s="1"/>
      <c r="L40" s="1"/>
      <c r="M40" s="1"/>
      <c r="N40" s="1"/>
      <c r="O40" s="1"/>
      <c r="P40" s="1"/>
      <c r="Q40" s="1"/>
      <c r="R40" s="1"/>
      <c r="S40" s="1"/>
      <c r="T40" s="1"/>
      <c r="U40" s="1"/>
      <c r="V40" s="1"/>
      <c r="W40" s="1"/>
      <c r="X40" s="1"/>
      <c r="Y40" s="1"/>
      <c r="Z40" s="1"/>
    </row>
    <row r="41" spans="1:26" ht="20.25" customHeight="1">
      <c r="A41" s="1"/>
      <c r="B41" s="297" t="s">
        <v>57</v>
      </c>
      <c r="C41" s="298"/>
      <c r="D41" s="298"/>
      <c r="E41" s="298"/>
      <c r="F41" s="298"/>
      <c r="G41" s="298"/>
      <c r="H41" s="299"/>
      <c r="I41" s="1"/>
      <c r="J41" s="1"/>
      <c r="K41" s="1"/>
      <c r="L41" s="1"/>
      <c r="M41" s="1"/>
      <c r="N41" s="1"/>
      <c r="O41" s="1"/>
      <c r="P41" s="1"/>
      <c r="Q41" s="1"/>
      <c r="R41" s="1"/>
      <c r="S41" s="1"/>
      <c r="T41" s="1"/>
      <c r="U41" s="1"/>
      <c r="V41" s="1"/>
      <c r="W41" s="1"/>
      <c r="X41" s="1"/>
      <c r="Y41" s="1"/>
      <c r="Z41" s="1"/>
    </row>
    <row r="42" spans="1:26" ht="20.25" customHeight="1">
      <c r="A42" s="1"/>
      <c r="B42" s="297" t="s">
        <v>58</v>
      </c>
      <c r="C42" s="298"/>
      <c r="D42" s="298"/>
      <c r="E42" s="298"/>
      <c r="F42" s="298"/>
      <c r="G42" s="298"/>
      <c r="H42" s="299"/>
      <c r="I42" s="1"/>
      <c r="J42" s="1"/>
      <c r="K42" s="1"/>
      <c r="L42" s="1"/>
      <c r="M42" s="1"/>
      <c r="N42" s="1"/>
      <c r="O42" s="1"/>
      <c r="P42" s="1"/>
      <c r="Q42" s="1"/>
      <c r="R42" s="1"/>
      <c r="S42" s="1"/>
      <c r="T42" s="1"/>
      <c r="U42" s="1"/>
      <c r="V42" s="1"/>
      <c r="W42" s="1"/>
      <c r="X42" s="1"/>
      <c r="Y42" s="1"/>
      <c r="Z42" s="1"/>
    </row>
    <row r="43" spans="1:26" ht="20.25" customHeight="1">
      <c r="A43" s="1"/>
      <c r="B43" s="297" t="s">
        <v>59</v>
      </c>
      <c r="C43" s="298"/>
      <c r="D43" s="298"/>
      <c r="E43" s="298"/>
      <c r="F43" s="298"/>
      <c r="G43" s="298"/>
      <c r="H43" s="299"/>
      <c r="I43" s="1"/>
      <c r="J43" s="1"/>
      <c r="K43" s="1"/>
      <c r="L43" s="1"/>
      <c r="M43" s="1"/>
      <c r="N43" s="1"/>
      <c r="O43" s="1"/>
      <c r="P43" s="1"/>
      <c r="Q43" s="1"/>
      <c r="R43" s="1"/>
      <c r="S43" s="1"/>
      <c r="T43" s="1"/>
      <c r="U43" s="1"/>
      <c r="V43" s="1"/>
      <c r="W43" s="1"/>
      <c r="X43" s="1"/>
      <c r="Y43" s="1"/>
      <c r="Z43" s="1"/>
    </row>
    <row r="44" spans="1:26" ht="14.25" customHeight="1">
      <c r="A44" s="1"/>
      <c r="B44" s="297" t="s">
        <v>60</v>
      </c>
      <c r="C44" s="298"/>
      <c r="D44" s="298"/>
      <c r="E44" s="298"/>
      <c r="F44" s="298"/>
      <c r="G44" s="298"/>
      <c r="H44" s="299"/>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 ref="C37:D37"/>
    <mergeCell ref="C38:D38"/>
    <mergeCell ref="C30:D30"/>
    <mergeCell ref="C31:D31"/>
    <mergeCell ref="C32:D32"/>
    <mergeCell ref="C33:D33"/>
    <mergeCell ref="C34:D34"/>
    <mergeCell ref="C35:D35"/>
    <mergeCell ref="C36:D36"/>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000"/>
  <sheetViews>
    <sheetView workbookViewId="0"/>
  </sheetViews>
  <sheetFormatPr defaultColWidth="12.625" defaultRowHeight="15" customHeight="1"/>
  <cols>
    <col min="1" max="26" width="9.375" customWidth="1"/>
  </cols>
  <sheetData>
    <row r="1" spans="2:5" ht="14.25" customHeight="1"/>
    <row r="2" spans="2:5" ht="14.25" customHeight="1">
      <c r="B2" s="130" t="s">
        <v>391</v>
      </c>
      <c r="E2" s="130" t="s">
        <v>171</v>
      </c>
    </row>
    <row r="3" spans="2:5" ht="14.25" customHeight="1">
      <c r="B3" s="130" t="s">
        <v>392</v>
      </c>
      <c r="E3" s="130" t="s">
        <v>393</v>
      </c>
    </row>
    <row r="4" spans="2:5" ht="14.25" customHeight="1">
      <c r="B4" s="130" t="s">
        <v>394</v>
      </c>
      <c r="E4" s="130" t="s">
        <v>144</v>
      </c>
    </row>
    <row r="5" spans="2:5" ht="14.25" customHeight="1">
      <c r="B5" s="130" t="s">
        <v>157</v>
      </c>
    </row>
    <row r="6" spans="2:5" ht="14.25" customHeight="1"/>
    <row r="7" spans="2:5" ht="14.25" customHeight="1"/>
    <row r="8" spans="2:5" ht="14.25" customHeight="1">
      <c r="B8" s="130" t="s">
        <v>395</v>
      </c>
    </row>
    <row r="9" spans="2:5" ht="14.25" customHeight="1">
      <c r="B9" s="130" t="s">
        <v>396</v>
      </c>
    </row>
    <row r="10" spans="2:5" ht="14.25" customHeight="1">
      <c r="B10" s="130" t="s">
        <v>397</v>
      </c>
    </row>
    <row r="11" spans="2:5" ht="14.25" customHeight="1"/>
    <row r="12" spans="2:5" ht="14.25" customHeight="1"/>
    <row r="13" spans="2:5" ht="14.25" customHeight="1">
      <c r="B13" s="130" t="s">
        <v>398</v>
      </c>
    </row>
    <row r="14" spans="2:5" ht="14.25" customHeight="1">
      <c r="B14" s="130" t="s">
        <v>399</v>
      </c>
    </row>
    <row r="15" spans="2:5" ht="14.25" customHeight="1">
      <c r="B15" s="130" t="s">
        <v>400</v>
      </c>
    </row>
    <row r="16" spans="2:5" ht="14.25" customHeight="1">
      <c r="B16" s="130" t="s">
        <v>401</v>
      </c>
    </row>
    <row r="17" spans="2:2" ht="14.25" customHeight="1">
      <c r="B17" s="130" t="s">
        <v>402</v>
      </c>
    </row>
    <row r="18" spans="2:2" ht="14.25" customHeight="1">
      <c r="B18" s="130" t="s">
        <v>403</v>
      </c>
    </row>
    <row r="19" spans="2:2" ht="14.25" customHeight="1">
      <c r="B19" s="130" t="s">
        <v>404</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2.625" defaultRowHeight="15" customHeight="1"/>
  <cols>
    <col min="1" max="1" width="28.625" customWidth="1"/>
    <col min="2" max="26" width="10" customWidth="1"/>
  </cols>
  <sheetData>
    <row r="1" spans="1:26" ht="12.75" customHeight="1">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row>
    <row r="2" spans="1:26" ht="12.75" customHeight="1">
      <c r="A2" s="262"/>
      <c r="B2" s="262"/>
      <c r="C2" s="262"/>
      <c r="D2" s="262"/>
      <c r="E2" s="262"/>
      <c r="F2" s="262"/>
      <c r="G2" s="262"/>
      <c r="H2" s="262"/>
      <c r="I2" s="262"/>
      <c r="J2" s="262"/>
      <c r="K2" s="262"/>
      <c r="L2" s="262"/>
      <c r="M2" s="262"/>
      <c r="N2" s="262"/>
      <c r="O2" s="262"/>
      <c r="P2" s="262"/>
      <c r="Q2" s="262"/>
      <c r="R2" s="262"/>
      <c r="S2" s="262"/>
      <c r="T2" s="262"/>
      <c r="U2" s="262"/>
      <c r="V2" s="262"/>
      <c r="W2" s="262"/>
      <c r="X2" s="262"/>
      <c r="Y2" s="262"/>
      <c r="Z2" s="262"/>
    </row>
    <row r="3" spans="1:26" ht="12.75" customHeight="1">
      <c r="A3" s="263" t="s">
        <v>152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row>
    <row r="4" spans="1:26" ht="12.75" customHeight="1">
      <c r="A4" s="263" t="s">
        <v>191</v>
      </c>
      <c r="B4" s="262"/>
      <c r="C4" s="262"/>
      <c r="D4" s="262"/>
      <c r="E4" s="262"/>
      <c r="F4" s="262"/>
      <c r="G4" s="262"/>
      <c r="H4" s="262"/>
      <c r="I4" s="262"/>
      <c r="J4" s="262"/>
      <c r="K4" s="262"/>
      <c r="L4" s="262"/>
      <c r="M4" s="262"/>
      <c r="N4" s="262"/>
      <c r="O4" s="262"/>
      <c r="P4" s="262"/>
      <c r="Q4" s="262"/>
      <c r="R4" s="262"/>
      <c r="S4" s="262"/>
      <c r="T4" s="262"/>
      <c r="U4" s="262"/>
      <c r="V4" s="262"/>
      <c r="W4" s="262"/>
      <c r="X4" s="262"/>
      <c r="Y4" s="262"/>
      <c r="Z4" s="262"/>
    </row>
    <row r="5" spans="1:26" ht="12.75" customHeight="1">
      <c r="A5" s="263" t="s">
        <v>357</v>
      </c>
      <c r="B5" s="262"/>
      <c r="C5" s="262"/>
      <c r="D5" s="262"/>
      <c r="E5" s="262"/>
      <c r="F5" s="262"/>
      <c r="G5" s="262"/>
      <c r="H5" s="262"/>
      <c r="I5" s="262"/>
      <c r="J5" s="262"/>
      <c r="K5" s="262"/>
      <c r="L5" s="262"/>
      <c r="M5" s="262"/>
      <c r="N5" s="262"/>
      <c r="O5" s="262"/>
      <c r="P5" s="262"/>
      <c r="Q5" s="262"/>
      <c r="R5" s="262"/>
      <c r="S5" s="262"/>
      <c r="T5" s="262"/>
      <c r="U5" s="262"/>
      <c r="V5" s="262"/>
      <c r="W5" s="262"/>
      <c r="X5" s="262"/>
      <c r="Y5" s="262"/>
      <c r="Z5" s="262"/>
    </row>
    <row r="6" spans="1:26" ht="12.75" customHeight="1">
      <c r="A6" s="263" t="s">
        <v>359</v>
      </c>
      <c r="B6" s="262"/>
      <c r="C6" s="262"/>
      <c r="D6" s="262"/>
      <c r="E6" s="262"/>
      <c r="F6" s="262"/>
      <c r="G6" s="262"/>
      <c r="H6" s="262"/>
      <c r="I6" s="262"/>
      <c r="J6" s="262"/>
      <c r="K6" s="262"/>
      <c r="L6" s="262"/>
      <c r="M6" s="262"/>
      <c r="N6" s="262"/>
      <c r="O6" s="262"/>
      <c r="P6" s="262"/>
      <c r="Q6" s="262"/>
      <c r="R6" s="262"/>
      <c r="S6" s="262"/>
      <c r="T6" s="262"/>
      <c r="U6" s="262"/>
      <c r="V6" s="262"/>
      <c r="W6" s="262"/>
      <c r="X6" s="262"/>
      <c r="Y6" s="262"/>
      <c r="Z6" s="262"/>
    </row>
    <row r="7" spans="1:26" ht="12.75" customHeight="1">
      <c r="A7" s="263" t="s">
        <v>153</v>
      </c>
      <c r="B7" s="262"/>
      <c r="C7" s="262"/>
      <c r="D7" s="262"/>
      <c r="E7" s="262"/>
      <c r="F7" s="262"/>
      <c r="G7" s="262"/>
      <c r="H7" s="262"/>
      <c r="I7" s="262"/>
      <c r="J7" s="262"/>
      <c r="K7" s="262"/>
      <c r="L7" s="262"/>
      <c r="M7" s="262"/>
      <c r="N7" s="262"/>
      <c r="O7" s="262"/>
      <c r="P7" s="262"/>
      <c r="Q7" s="262"/>
      <c r="R7" s="262"/>
      <c r="S7" s="262"/>
      <c r="T7" s="262"/>
      <c r="U7" s="262"/>
      <c r="V7" s="262"/>
      <c r="W7" s="262"/>
      <c r="X7" s="262"/>
      <c r="Y7" s="262"/>
      <c r="Z7" s="262"/>
    </row>
    <row r="8" spans="1:26" ht="12.75" customHeight="1">
      <c r="A8" s="263" t="s">
        <v>154</v>
      </c>
      <c r="B8" s="262"/>
      <c r="C8" s="262"/>
      <c r="D8" s="262"/>
      <c r="E8" s="262"/>
      <c r="F8" s="262"/>
      <c r="G8" s="262"/>
      <c r="H8" s="262"/>
      <c r="I8" s="262"/>
      <c r="J8" s="262"/>
      <c r="K8" s="262"/>
      <c r="L8" s="262"/>
      <c r="M8" s="262"/>
      <c r="N8" s="262"/>
      <c r="O8" s="262"/>
      <c r="P8" s="262"/>
      <c r="Q8" s="262"/>
      <c r="R8" s="262"/>
      <c r="S8" s="262"/>
      <c r="T8" s="262"/>
      <c r="U8" s="262"/>
      <c r="V8" s="262"/>
      <c r="W8" s="262"/>
      <c r="X8" s="262"/>
      <c r="Y8" s="262"/>
      <c r="Z8" s="262"/>
    </row>
    <row r="9" spans="1:26" ht="12.75" customHeight="1">
      <c r="A9" s="263" t="s">
        <v>365</v>
      </c>
      <c r="B9" s="262"/>
      <c r="C9" s="262"/>
      <c r="D9" s="262"/>
      <c r="E9" s="262"/>
      <c r="F9" s="262"/>
      <c r="G9" s="262"/>
      <c r="H9" s="262"/>
      <c r="I9" s="262"/>
      <c r="J9" s="262"/>
      <c r="K9" s="262"/>
      <c r="L9" s="262"/>
      <c r="M9" s="262"/>
      <c r="N9" s="262"/>
      <c r="O9" s="262"/>
      <c r="P9" s="262"/>
      <c r="Q9" s="262"/>
      <c r="R9" s="262"/>
      <c r="S9" s="262"/>
      <c r="T9" s="262"/>
      <c r="U9" s="262"/>
      <c r="V9" s="262"/>
      <c r="W9" s="262"/>
      <c r="X9" s="262"/>
      <c r="Y9" s="262"/>
      <c r="Z9" s="262"/>
    </row>
    <row r="10" spans="1:26" ht="12.75" customHeight="1">
      <c r="A10" s="263" t="s">
        <v>155</v>
      </c>
      <c r="B10" s="262"/>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row>
    <row r="11" spans="1:26" ht="12.75" customHeight="1">
      <c r="A11" s="263" t="s">
        <v>368</v>
      </c>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row>
    <row r="12" spans="1:26" ht="12.75" customHeight="1">
      <c r="A12" s="263" t="s">
        <v>405</v>
      </c>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row>
    <row r="13" spans="1:26" ht="12.75" customHeight="1">
      <c r="A13" s="263" t="s">
        <v>406</v>
      </c>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row>
    <row r="14" spans="1:26" ht="12.75" customHeight="1">
      <c r="A14" s="263" t="s">
        <v>407</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row>
    <row r="15" spans="1:26" ht="12.75" customHeight="1">
      <c r="A15" s="262"/>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row>
    <row r="16" spans="1:26" ht="12.75" customHeight="1">
      <c r="A16" s="263" t="s">
        <v>408</v>
      </c>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row>
    <row r="17" spans="1:26" ht="12.75" customHeight="1">
      <c r="A17" s="263" t="s">
        <v>391</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row>
    <row r="18" spans="1:26" ht="12.75" customHeight="1">
      <c r="A18" s="263" t="s">
        <v>392</v>
      </c>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row>
    <row r="19" spans="1:26" ht="12.75" customHeight="1">
      <c r="A19" s="262"/>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row>
    <row r="20" spans="1:26" ht="12.75" customHeight="1">
      <c r="A20" s="263" t="s">
        <v>396</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row>
    <row r="21" spans="1:26" ht="12.75" customHeight="1">
      <c r="A21" s="263" t="s">
        <v>397</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row>
    <row r="22" spans="1:26" ht="12.75" customHeight="1">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row>
    <row r="23" spans="1:26" ht="12.75" customHeight="1">
      <c r="A23" s="262"/>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row>
    <row r="24" spans="1:26" ht="12.75" customHeight="1">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row>
    <row r="25" spans="1:26" ht="12.75" customHeight="1">
      <c r="A25" s="262"/>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row>
    <row r="26" spans="1:26" ht="12.75" customHeight="1">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row>
    <row r="27" spans="1:26" ht="12.75" customHeight="1">
      <c r="A27" s="262"/>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row>
    <row r="28" spans="1:26" ht="12.75" customHeight="1">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row>
    <row r="29" spans="1:26" ht="12.75" customHeight="1">
      <c r="A29" s="262"/>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row>
    <row r="30" spans="1:26" ht="12.75" customHeight="1">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row>
    <row r="31" spans="1:26" ht="12.75" customHeight="1">
      <c r="A31" s="262"/>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row>
    <row r="32" spans="1:26" ht="12.75" customHeight="1">
      <c r="A32" s="262"/>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row>
    <row r="33" spans="1:26" ht="12.75" customHeight="1">
      <c r="A33" s="262"/>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row>
    <row r="34" spans="1:26" ht="12.75" customHeight="1">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row>
    <row r="35" spans="1:26" ht="12.75" customHeight="1">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row>
    <row r="36" spans="1:26" ht="12.75" customHeight="1">
      <c r="A36" s="262"/>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row>
    <row r="37" spans="1:26" ht="12.75" customHeight="1">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row>
    <row r="38" spans="1:26" ht="12.75" customHeight="1">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row>
    <row r="39" spans="1:26" ht="12.75" customHeight="1">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2.75" customHeight="1">
      <c r="A40" s="26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row>
    <row r="41" spans="1:26" ht="12.75" customHeight="1">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2.75" customHeight="1">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row>
    <row r="43" spans="1:26" ht="12.75" customHeight="1">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row>
    <row r="44" spans="1:26" ht="12.75" customHeight="1">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row>
    <row r="45" spans="1:26" ht="12.75" customHeight="1">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row>
    <row r="46" spans="1:26" ht="12.75" customHeight="1">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row>
    <row r="47" spans="1:26" ht="12.75" customHeight="1">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row>
    <row r="48" spans="1:26" ht="12.75" customHeight="1">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row>
    <row r="49" spans="1:26" ht="12.75" customHeight="1">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row>
    <row r="50" spans="1:26" ht="12.75" customHeight="1">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row>
    <row r="51" spans="1:26" ht="12.75" customHeight="1">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row>
    <row r="52" spans="1:26" ht="12.75" customHeight="1">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row>
    <row r="53" spans="1:26" ht="12.75" customHeight="1">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row>
    <row r="54" spans="1:26" ht="12.75" customHeight="1">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row>
    <row r="55" spans="1:26" ht="12.7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row>
    <row r="56" spans="1:26" ht="12.7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row>
    <row r="57" spans="1:26" ht="12.75" customHeight="1">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row>
    <row r="58" spans="1:26" ht="12.75" customHeight="1">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row>
    <row r="59" spans="1:26" ht="12.75" customHeight="1">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row>
    <row r="60" spans="1:26" ht="12.75" customHeight="1">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row>
    <row r="61" spans="1:26" ht="12.75" customHeight="1">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row>
    <row r="62" spans="1:26" ht="12.75" customHeight="1">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row>
    <row r="63" spans="1:26" ht="12.75" customHeight="1">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row>
    <row r="64" spans="1:26" ht="12.75" customHeight="1">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row>
    <row r="65" spans="1:26" ht="12.75" customHeight="1">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row>
    <row r="66" spans="1:26" ht="12.75" customHeight="1">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row>
    <row r="67" spans="1:26" ht="12.75" customHeight="1">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row>
    <row r="68" spans="1:26" ht="12.75" customHeight="1">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row>
    <row r="69" spans="1:26" ht="12.75" customHeight="1">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row>
    <row r="70" spans="1:26" ht="12.75" customHeight="1">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row>
    <row r="71" spans="1:26" ht="12.75" customHeight="1">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row>
    <row r="72" spans="1:26" ht="12.75" customHeight="1">
      <c r="A72" s="262"/>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row>
    <row r="73" spans="1:26" ht="12.75" customHeight="1">
      <c r="A73" s="26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row>
    <row r="74" spans="1:26" ht="12.75" customHeight="1">
      <c r="A74" s="262"/>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row>
    <row r="75" spans="1:26" ht="12.75" customHeight="1">
      <c r="A75" s="262"/>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row>
    <row r="76" spans="1:26" ht="12.75" customHeight="1">
      <c r="A76" s="262"/>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row>
    <row r="77" spans="1:26" ht="12.75" customHeight="1">
      <c r="A77" s="262"/>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row>
    <row r="78" spans="1:26" ht="12.75" customHeight="1">
      <c r="A78" s="262"/>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row>
    <row r="79" spans="1:26" ht="12.75" customHeight="1">
      <c r="A79" s="262"/>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row>
    <row r="80" spans="1:26" ht="12.75" customHeight="1">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row>
    <row r="81" spans="1:26" ht="12.75" customHeight="1">
      <c r="A81" s="262"/>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row>
    <row r="82" spans="1:26" ht="12.75" customHeight="1">
      <c r="A82" s="262"/>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row>
    <row r="83" spans="1:26" ht="12.75" customHeight="1">
      <c r="A83" s="262"/>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row>
    <row r="84" spans="1:26" ht="12.75" customHeight="1">
      <c r="A84" s="262"/>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row>
    <row r="85" spans="1:26" ht="12.75" customHeight="1">
      <c r="A85" s="262"/>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row>
    <row r="86" spans="1:26" ht="12.75" customHeight="1">
      <c r="A86" s="262"/>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row>
    <row r="87" spans="1:26" ht="12.75" customHeight="1">
      <c r="A87" s="262"/>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row>
    <row r="88" spans="1:26" ht="12.75" customHeight="1">
      <c r="A88" s="262"/>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row>
    <row r="89" spans="1:26" ht="12.75" customHeight="1">
      <c r="A89" s="262"/>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row>
    <row r="90" spans="1:26" ht="12.75" customHeight="1">
      <c r="A90" s="262"/>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12.7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12.75" customHeight="1">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row>
    <row r="93" spans="1:26" ht="12.75" customHeight="1">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row>
    <row r="94" spans="1:26" ht="12.75" customHeight="1">
      <c r="A94" s="262"/>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row>
    <row r="95" spans="1:26" ht="12.7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row>
    <row r="96" spans="1:26" ht="12.75" customHeight="1">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2.75" customHeight="1">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row>
    <row r="98" spans="1:26" ht="12.75" customHeight="1">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2.7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2.75" customHeight="1">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2.75" customHeight="1">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spans="1:26" ht="12.75" customHeight="1">
      <c r="A102" s="262"/>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spans="1:26" ht="12.7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spans="1:26" ht="12.75" customHeight="1">
      <c r="A104" s="262"/>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spans="1:26" ht="12.75" customHeight="1">
      <c r="A105" s="262"/>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spans="1:26" ht="12.75" customHeight="1">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spans="1:26" ht="12.7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spans="1:26" ht="12.75" customHeight="1">
      <c r="A108" s="262"/>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spans="1:26" ht="12.75" customHeight="1">
      <c r="A109" s="262"/>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spans="1:26" ht="12.75" customHeight="1">
      <c r="A110" s="262"/>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spans="1:26" ht="12.7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spans="1:26" ht="12.75" customHeight="1">
      <c r="A112" s="262"/>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spans="1:26" ht="12.75" customHeight="1">
      <c r="A113" s="262"/>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spans="1:26" ht="12.75" customHeight="1">
      <c r="A114" s="262"/>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spans="1:26" ht="12.75" customHeight="1">
      <c r="A115" s="262"/>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spans="1:26" ht="12.75" customHeight="1">
      <c r="A116" s="262"/>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spans="1:26" ht="12.7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spans="1:26" ht="12.75" customHeight="1">
      <c r="A118" s="262"/>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spans="1:26" ht="12.75" customHeight="1">
      <c r="A119" s="262"/>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spans="1:26" ht="12.75" customHeight="1">
      <c r="A120" s="262"/>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spans="1:26" ht="12.7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spans="1:26" ht="12.75" customHeight="1">
      <c r="A122" s="262"/>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spans="1:26" ht="12.75" customHeight="1">
      <c r="A123" s="262"/>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spans="1:26" ht="12.75" customHeight="1">
      <c r="A124" s="262"/>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spans="1:26" ht="12.7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spans="1:26" ht="12.75" customHeight="1">
      <c r="A126" s="262"/>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spans="1:26" ht="12.75" customHeight="1">
      <c r="A127" s="262"/>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spans="1:26" ht="12.75" customHeight="1">
      <c r="A128" s="262"/>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spans="1:26" ht="12.7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spans="1:26" ht="12.75" customHeight="1">
      <c r="A130" s="262"/>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spans="1:26" ht="12.75" customHeight="1">
      <c r="A131" s="262"/>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spans="1:26" ht="12.75" customHeight="1">
      <c r="A132" s="262"/>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spans="1:26" ht="12.75"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spans="1:26" ht="12.75" customHeight="1">
      <c r="A134" s="262"/>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spans="1:26" ht="12.75" customHeight="1">
      <c r="A135" s="262"/>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spans="1:26" ht="12.75" customHeight="1">
      <c r="A136" s="262"/>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spans="1:26" ht="12.75" customHeight="1">
      <c r="A137" s="262"/>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spans="1:26" ht="12.75" customHeight="1">
      <c r="A138" s="262"/>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spans="1:26" ht="12.75" customHeight="1">
      <c r="A139" s="262"/>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spans="1:26" ht="12.75" customHeight="1">
      <c r="A140" s="262"/>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spans="1:26" ht="12.75" customHeight="1">
      <c r="A141" s="262"/>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spans="1:26" ht="12.75" customHeight="1">
      <c r="A142" s="262"/>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spans="1:26" ht="12.75" customHeight="1">
      <c r="A143" s="262"/>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spans="1:26" ht="12.75" customHeight="1">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spans="1:26" ht="12.75" customHeight="1">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spans="1:26" ht="12.75" customHeight="1">
      <c r="A146" s="262"/>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spans="1:26" ht="12.75" customHeight="1">
      <c r="A147" s="262"/>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spans="1:26" ht="12.75" customHeight="1">
      <c r="A148" s="262"/>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spans="1:26" ht="12.75" customHeight="1">
      <c r="A149" s="262"/>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spans="1:26" ht="12.75" customHeight="1">
      <c r="A150" s="262"/>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spans="1:26" ht="12.75" customHeight="1">
      <c r="A151" s="262"/>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spans="1:26" ht="12.75" customHeight="1">
      <c r="A152" s="262"/>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spans="1:26" ht="12.75" customHeight="1">
      <c r="A153" s="262"/>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spans="1:26" ht="12.75" customHeight="1">
      <c r="A154" s="262"/>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spans="1:26" ht="12.75" customHeight="1">
      <c r="A155" s="262"/>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spans="1:26" ht="12.75" customHeight="1">
      <c r="A156" s="262"/>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spans="1:26" ht="12.75" customHeight="1">
      <c r="A157" s="262"/>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spans="1:26" ht="12.75" customHeight="1">
      <c r="A158" s="262"/>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spans="1:26" ht="12.75" customHeight="1">
      <c r="A159" s="262"/>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spans="1:26" ht="12.75" customHeight="1">
      <c r="A160" s="262"/>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spans="1:26" ht="12.75" customHeight="1">
      <c r="A161" s="262"/>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spans="1:26" ht="12.75" customHeight="1">
      <c r="A162" s="262"/>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spans="1:26" ht="12.75" customHeight="1">
      <c r="A163" s="262"/>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spans="1:26" ht="12.75" customHeight="1">
      <c r="A164" s="262"/>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spans="1:26" ht="12.75" customHeight="1">
      <c r="A165" s="262"/>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spans="1:26" ht="12.75" customHeight="1">
      <c r="A166" s="26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spans="1:26" ht="12.75" customHeight="1">
      <c r="A167" s="26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spans="1:26" ht="12.75" customHeight="1">
      <c r="A168" s="26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spans="1:26" ht="12.75" customHeight="1">
      <c r="A169" s="26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spans="1:26" ht="12.75" customHeight="1">
      <c r="A170" s="26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spans="1:26" ht="12.75" customHeight="1">
      <c r="A171" s="26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spans="1:26" ht="12.75" customHeight="1">
      <c r="A172" s="26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spans="1:26" ht="12.75" customHeight="1">
      <c r="A173" s="26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spans="1:26" ht="12.75" customHeight="1">
      <c r="A174" s="26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spans="1:26" ht="12.75" customHeight="1">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spans="1:26" ht="12.75" customHeight="1">
      <c r="A176" s="26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spans="1:26" ht="12.75" customHeight="1">
      <c r="A177" s="26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spans="1:26" ht="12.75" customHeight="1">
      <c r="A178" s="26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spans="1:26" ht="12.75" customHeight="1">
      <c r="A179" s="26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spans="1:26" ht="12.75" customHeight="1">
      <c r="A180" s="26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spans="1:26" ht="12.75" customHeight="1">
      <c r="A181" s="26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spans="1:26" ht="12.75" customHeight="1">
      <c r="A182" s="26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spans="1:26" ht="12.75" customHeight="1">
      <c r="A183" s="26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spans="1:26" ht="12.75" customHeight="1">
      <c r="A184" s="26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spans="1:26" ht="12.75" customHeight="1">
      <c r="A185" s="26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spans="1:26" ht="12.75" customHeight="1">
      <c r="A186" s="26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spans="1:26" ht="12.75" customHeight="1">
      <c r="A187" s="26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spans="1:26" ht="12.75" customHeight="1">
      <c r="A188" s="26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spans="1:26" ht="12.75" customHeight="1">
      <c r="A189" s="26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spans="1:26" ht="12.75" customHeight="1">
      <c r="A190" s="26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spans="1:26" ht="12.75" customHeight="1">
      <c r="A191" s="26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spans="1:26" ht="12.75" customHeight="1">
      <c r="A192" s="26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spans="1:26" ht="12.75" customHeight="1">
      <c r="A193" s="26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spans="1:26" ht="12.75" customHeight="1">
      <c r="A194" s="26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spans="1:26" ht="12.75" customHeight="1">
      <c r="A195" s="26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spans="1:26" ht="12.75" customHeight="1">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spans="1:26" ht="12.75" customHeight="1">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spans="1:26" ht="12.75" customHeight="1">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spans="1:26" ht="12.75" customHeight="1">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spans="1:26" ht="12.75" customHeight="1">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spans="1:26" ht="12.75" customHeight="1">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spans="1:26" ht="12.75" customHeight="1">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spans="1:26" ht="12.75" customHeight="1">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spans="1:26" ht="12.75" customHeight="1">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spans="1:26" ht="12.75" customHeight="1">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spans="1:26" ht="12.75" customHeight="1">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spans="1:26" ht="12.75" customHeight="1">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spans="1:26" ht="12.75" customHeight="1">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spans="1:26" ht="12.75" customHeight="1">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spans="1:26" ht="12.75" customHeight="1">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spans="1:26" ht="12.75" customHeight="1">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spans="1:26" ht="12.75" customHeight="1">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spans="1:26" ht="12.75" customHeight="1">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spans="1:26" ht="12.75" customHeight="1">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spans="1:26" ht="12.75" customHeight="1">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spans="1:26" ht="12.75" customHeight="1">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spans="1:26" ht="12.75" customHeight="1">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spans="1:26" ht="12.75" customHeight="1">
      <c r="A218" s="26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spans="1:26" ht="12.75" customHeight="1">
      <c r="A219" s="26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spans="1:26" ht="12.75" customHeight="1">
      <c r="A220" s="26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spans="1:26" ht="12.75" customHeight="1">
      <c r="A221" s="26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spans="1:26" ht="12.75" customHeight="1">
      <c r="A222" s="26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spans="1:26" ht="12.75" customHeight="1">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spans="1:26" ht="12.75" customHeight="1">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spans="1:26" ht="12.75" customHeight="1">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spans="1:26" ht="12.75" customHeight="1">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spans="1:26" ht="12.75" customHeight="1">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spans="1:26" ht="12.75" customHeight="1">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spans="1:26" ht="12.75" customHeight="1">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spans="1:26" ht="12.75" customHeight="1">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spans="1:26" ht="12.75" customHeight="1">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spans="1:26" ht="12.75" customHeight="1">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spans="1:26" ht="12.75" customHeight="1">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spans="1:26" ht="12.75" customHeight="1">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spans="1:26" ht="12.75" customHeight="1">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spans="1:26" ht="12.75" customHeight="1">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spans="1:26" ht="12.75" customHeight="1">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spans="1:26" ht="12.75" customHeight="1">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spans="1:26" ht="12.75" customHeight="1">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spans="1:26" ht="12.75" customHeight="1">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spans="1:26" ht="12.75" customHeight="1">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spans="1:26" ht="12.75"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spans="1:26" ht="12.75" customHeight="1">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spans="1:26" ht="12.75" customHeight="1">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spans="1:26" ht="12.75" customHeigh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spans="1:26" ht="12.75" customHeigh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spans="1:26" ht="12.75" customHeigh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spans="1:26" ht="12.75" customHeigh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spans="1:26" ht="12.75" customHeigh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spans="1:26" ht="12.75" customHeigh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spans="1:26" ht="12.7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spans="1:26" ht="12.7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spans="1:26" ht="12.7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spans="1:26" ht="12.7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spans="1:26" ht="12.7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spans="1:26" ht="12.7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spans="1:26" ht="12.7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spans="1:26" ht="12.7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spans="1:26" ht="12.7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spans="1:26" ht="12.7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spans="1:26" ht="12.7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spans="1:26" ht="12.7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spans="1:26" ht="12.7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spans="1:26" ht="12.7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spans="1:26" ht="12.7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spans="1:26" ht="12.7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spans="1:26" ht="12.7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spans="1:26" ht="12.7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spans="1:26" ht="12.7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spans="1:26" ht="12.7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spans="1:26" ht="12.7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spans="1:26" ht="12.7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spans="1:26" ht="12.7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spans="1:26" ht="12.7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spans="1:26" ht="12.7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spans="1:26" ht="12.7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spans="1:26" ht="12.7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spans="1:26" ht="12.7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spans="1:26" ht="12.7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spans="1:26" ht="12.7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spans="1:26" ht="12.7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spans="1:26" ht="12.7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spans="1:26" ht="12.7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spans="1:26" ht="12.7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spans="1:26" ht="12.7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spans="1:26" ht="12.7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spans="1:26" ht="12.7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spans="1:26" ht="12.7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spans="1:26" ht="12.7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spans="1:26" ht="12.7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spans="1:26" ht="12.7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spans="1:26" ht="12.7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spans="1:26" ht="12.7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spans="1:26" ht="12.7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spans="1:26" ht="12.7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spans="1:26" ht="12.7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spans="1:26" ht="12.7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spans="1:26" ht="12.7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spans="1:26" ht="12.7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spans="1:26" ht="12.7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spans="1:26" ht="12.7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spans="1:26" ht="12.7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spans="1:26" ht="12.7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spans="1:26" ht="12.7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spans="1:26" ht="12.7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spans="1:26" ht="12.7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spans="1:26" ht="12.7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spans="1:26" ht="12.7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spans="1:26" ht="12.7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spans="1:26" ht="12.7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spans="1:26" ht="12.7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spans="1:26" ht="12.7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spans="1:26" ht="12.7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spans="1:26" ht="12.7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spans="1:26" ht="12.7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spans="1:26" ht="12.7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spans="1:26" ht="12.7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spans="1:26" ht="12.7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spans="1:26" ht="12.7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spans="1:26" ht="12.7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spans="1:26" ht="12.7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spans="1:26" ht="12.7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spans="1:26" ht="12.7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spans="1:26" ht="12.7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spans="1:26" ht="12.7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spans="1:26" ht="12.7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spans="1:26" ht="12.7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spans="1:26" ht="12.7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spans="1:26" ht="12.7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spans="1:26" ht="12.7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spans="1:26" ht="12.7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spans="1:26" ht="12.7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spans="1:26" ht="12.7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spans="1:26" ht="12.7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spans="1:26" ht="12.7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spans="1:26" ht="12.7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spans="1:26" ht="12.7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spans="1:26" ht="12.7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spans="1:26" ht="12.7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spans="1:26" ht="12.7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spans="1:26" ht="12.7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spans="1:26" ht="12.7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spans="1:26" ht="12.7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spans="1:26" ht="12.7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spans="1:26" ht="12.7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spans="1:26" ht="12.7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spans="1:26" ht="12.7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spans="1:26" ht="12.7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spans="1:26" ht="12.7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spans="1:26" ht="12.7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spans="1:26" ht="12.7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spans="1:26" ht="12.7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spans="1:26" ht="12.7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spans="1:26" ht="12.7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spans="1:26" ht="12.7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spans="1:26" ht="12.7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spans="1:26" ht="12.7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spans="1:26" ht="12.7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spans="1:26" ht="12.7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spans="1:26" ht="12.7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spans="1:26" ht="12.7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spans="1:26" ht="12.7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spans="1:26" ht="12.7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spans="1:26" ht="12.7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spans="1:26" ht="12.7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spans="1:26" ht="12.7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spans="1:26" ht="12.7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spans="1:26" ht="12.7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spans="1:26" ht="12.7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spans="1:26" ht="12.7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spans="1:26" ht="12.7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spans="1:26" ht="12.7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spans="1:26" ht="12.7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spans="1:26" ht="12.7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spans="1:26" ht="12.7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spans="1:26" ht="12.7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spans="1:26" ht="12.7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spans="1:26" ht="12.7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spans="1:26" ht="12.7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spans="1:26" ht="12.7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spans="1:26" ht="12.7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spans="1:26" ht="12.7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spans="1:26" ht="12.7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spans="1:26" ht="12.7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spans="1:26" ht="12.7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spans="1:26" ht="12.7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spans="1:26" ht="12.7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spans="1:26" ht="12.7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spans="1:26" ht="12.7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spans="1:26" ht="12.7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spans="1:26" ht="12.7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spans="1:26" ht="12.7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spans="1:26" ht="12.7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spans="1:26" ht="12.7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spans="1:26" ht="12.7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spans="1:26" ht="12.7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spans="1:26" ht="12.7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spans="1:26" ht="12.7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spans="1:26" ht="12.7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spans="1:26" ht="12.7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spans="1:26" ht="12.7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spans="1:26" ht="12.7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spans="1:26" ht="12.7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spans="1:26" ht="12.7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spans="1:26" ht="12.7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spans="1:26" ht="12.7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spans="1:26" ht="12.7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spans="1:26" ht="12.7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spans="1:26" ht="12.7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spans="1:26" ht="12.7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spans="1:26" ht="12.7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spans="1:26" ht="12.7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spans="1:26" ht="12.7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spans="1:26" ht="12.7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spans="1:26" ht="12.7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spans="1:26" ht="12.7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spans="1:26" ht="12.7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spans="1:26" ht="12.7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spans="1:26" ht="12.7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spans="1:26" ht="12.7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spans="1:26" ht="12.7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spans="1:26" ht="12.7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spans="1:26" ht="12.7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spans="1:26" ht="12.7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spans="1:26" ht="12.7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spans="1:26" ht="12.7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spans="1:26" ht="12.7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spans="1:26" ht="12.7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spans="1:26" ht="12.7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spans="1:26" ht="12.7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spans="1:26" ht="12.7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spans="1:26" ht="12.7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spans="1:26" ht="12.7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spans="1:26" ht="12.7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spans="1:26" ht="12.7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spans="1:26" ht="12.7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spans="1:26" ht="12.7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spans="1:26" ht="12.7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spans="1:26" ht="12.7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spans="1:26" ht="12.7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spans="1:26" ht="12.7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spans="1:26" ht="12.7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spans="1:26" ht="12.7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spans="1:26" ht="12.7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spans="1:26" ht="12.7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spans="1:26" ht="12.7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spans="1:26" ht="12.7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spans="1:26" ht="12.7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spans="1:26" ht="12.7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spans="1:26" ht="12.7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spans="1:26" ht="12.7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spans="1:26" ht="12.7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spans="1:26" ht="12.7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spans="1:26" ht="12.7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spans="1:26" ht="12.7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spans="1:26" ht="12.7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spans="1:26" ht="12.7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spans="1:26" ht="12.7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spans="1:26" ht="12.7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spans="1:26" ht="12.7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spans="1:26" ht="12.7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spans="1:26" ht="12.7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spans="1:26" ht="12.7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spans="1:26" ht="12.7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spans="1:26" ht="12.7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spans="1:26" ht="12.7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spans="1:26" ht="12.7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spans="1:26" ht="12.7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spans="1:26" ht="12.7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spans="1:26" ht="12.7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spans="1:26" ht="12.7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spans="1:26" ht="12.7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spans="1:26" ht="12.7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spans="1:26" ht="12.7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spans="1:26" ht="12.7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spans="1:26" ht="12.7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spans="1:26" ht="12.7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spans="1:26" ht="12.7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spans="1:26" ht="12.7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spans="1:26" ht="12.7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spans="1:26" ht="12.7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spans="1:26" ht="12.7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spans="1:26" ht="12.7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spans="1:26" ht="12.7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spans="1:26" ht="12.7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spans="1:26" ht="12.7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spans="1:26" ht="12.7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spans="1:26" ht="12.7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spans="1:26" ht="12.7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spans="1:26" ht="12.7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spans="1:26" ht="12.7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spans="1:26" ht="12.7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spans="1:26" ht="12.7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spans="1:26" ht="12.7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spans="1:26" ht="12.7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spans="1:26" ht="12.7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spans="1:26" ht="12.7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spans="1:26" ht="12.7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spans="1:26" ht="12.7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spans="1:26" ht="12.7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spans="1:26" ht="12.7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spans="1:26" ht="12.7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spans="1:26" ht="12.7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spans="1:26" ht="12.7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spans="1:26" ht="12.7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spans="1:26" ht="12.7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spans="1:26" ht="12.7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spans="1:26" ht="12.7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spans="1:26" ht="12.7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spans="1:26" ht="12.7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spans="1:26" ht="12.7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spans="1:26" ht="12.7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spans="1:26" ht="12.7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spans="1:26" ht="12.7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spans="1:26" ht="12.7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spans="1:26" ht="12.7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spans="1:26" ht="12.7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spans="1:26" ht="12.7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spans="1:26" ht="12.7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spans="1:26" ht="12.7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spans="1:26" ht="12.7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spans="1:26" ht="12.7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spans="1:26" ht="12.7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spans="1:26" ht="12.7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spans="1:26" ht="12.7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spans="1:26" ht="12.7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spans="1:26" ht="12.7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spans="1:26" ht="12.7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spans="1:26" ht="12.7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spans="1:26" ht="12.7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spans="1:26" ht="12.7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spans="1:26" ht="12.7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spans="1:26" ht="12.7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spans="1:26" ht="12.7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spans="1:26" ht="12.7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spans="1:26" ht="12.7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spans="1:26" ht="12.7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spans="1:26" ht="12.7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spans="1:26" ht="12.7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spans="1:26" ht="12.7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spans="1:26" ht="12.7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spans="1:26" ht="12.7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spans="1:26" ht="12.7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spans="1:26" ht="12.7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spans="1:26" ht="12.7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spans="1:26" ht="12.7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spans="1:26" ht="12.7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spans="1:26" ht="12.7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spans="1:26" ht="12.7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spans="1:26" ht="12.7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spans="1:26" ht="12.7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spans="1:26" ht="12.7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spans="1:26" ht="12.7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spans="1:26" ht="12.7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spans="1:26" ht="12.7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spans="1:26" ht="12.7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spans="1:26" ht="12.7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spans="1:26" ht="12.7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spans="1:26" ht="12.7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spans="1:26" ht="12.7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spans="1:26" ht="12.7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spans="1:26" ht="12.7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spans="1:26" ht="12.7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spans="1:26" ht="12.7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spans="1:26" ht="12.7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spans="1:26" ht="12.7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spans="1:26" ht="12.7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spans="1:26" ht="12.7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spans="1:26" ht="12.7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spans="1:26" ht="12.7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spans="1:26" ht="12.7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spans="1:26" ht="12.7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spans="1:26" ht="12.7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spans="1:26" ht="12.7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spans="1:26" ht="12.7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spans="1:26" ht="12.7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spans="1:26" ht="12.7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spans="1:26" ht="12.7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spans="1:26" ht="12.7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spans="1:26" ht="12.7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spans="1:26" ht="12.7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spans="1:26" ht="12.7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spans="1:26" ht="12.7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spans="1:26" ht="12.7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spans="1:26" ht="12.7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spans="1:26" ht="12.7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spans="1:26" ht="12.7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spans="1:26" ht="12.7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spans="1:26" ht="12.7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spans="1:26" ht="12.7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spans="1:26" ht="12.7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spans="1:26" ht="12.7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spans="1:26" ht="12.7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spans="1:26" ht="12.7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spans="1:26" ht="12.7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spans="1:26" ht="12.7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spans="1:26" ht="12.7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spans="1:26" ht="12.7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spans="1:26" ht="12.7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spans="1:26" ht="12.7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spans="1:26" ht="12.7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spans="1:26" ht="12.7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spans="1:26" ht="12.7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spans="1:26" ht="12.7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spans="1:26" ht="12.7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spans="1:26" ht="12.7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spans="1:26" ht="12.7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spans="1:26" ht="12.7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spans="1:26" ht="12.7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spans="1:26" ht="12.7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spans="1:26" ht="12.7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spans="1:26" ht="12.7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spans="1:26" ht="12.7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spans="1:26" ht="12.7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spans="1:26" ht="12.7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spans="1:26" ht="12.7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spans="1:26" ht="12.7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spans="1:26" ht="12.7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spans="1:26" ht="12.7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spans="1:26" ht="12.7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spans="1:26" ht="12.7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spans="1:26" ht="12.7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spans="1:26" ht="12.7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spans="1:26" ht="12.7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spans="1:26" ht="12.7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spans="1:26" ht="12.7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spans="1:26" ht="12.7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spans="1:26" ht="12.7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spans="1:26" ht="12.7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spans="1:26" ht="12.7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spans="1:26" ht="12.7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spans="1:26" ht="12.7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spans="1:26" ht="12.7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spans="1:26" ht="12.7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spans="1:26" ht="12.7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spans="1:26" ht="12.7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spans="1:26" ht="12.7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spans="1:26" ht="12.7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spans="1:26" ht="12.7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spans="1:26" ht="12.7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spans="1:26" ht="12.7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spans="1:26" ht="12.7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spans="1:26" ht="12.7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spans="1:26" ht="12.7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spans="1:26" ht="12.7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spans="1:26" ht="12.7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spans="1:26" ht="12.7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spans="1:26" ht="12.7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spans="1:26" ht="12.7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spans="1:26" ht="12.7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spans="1:26" ht="12.7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spans="1:26" ht="12.7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spans="1:26" ht="12.7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spans="1:26" ht="12.7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spans="1:26" ht="12.7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spans="1:26" ht="12.7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spans="1:26" ht="12.7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spans="1:26" ht="12.7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spans="1:26" ht="12.7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spans="1:26" ht="12.7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spans="1:26" ht="12.7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spans="1:26" ht="12.7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spans="1:26" ht="12.7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spans="1:26" ht="12.7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spans="1:26" ht="12.7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spans="1:26" ht="12.7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spans="1:26" ht="12.7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spans="1:26" ht="12.7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spans="1:26" ht="12.7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spans="1:26" ht="12.7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spans="1:26" ht="12.7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spans="1:26" ht="12.7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spans="1:26" ht="12.7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spans="1:26" ht="12.7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spans="1:26" ht="12.7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spans="1:26" ht="12.7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spans="1:26" ht="12.7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spans="1:26" ht="12.7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spans="1:26" ht="12.7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spans="1:26" ht="12.7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spans="1:26" ht="12.7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spans="1:26" ht="12.7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spans="1:26" ht="12.7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spans="1:26" ht="12.7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spans="1:26" ht="12.7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spans="1:26" ht="12.7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spans="1:26" ht="12.7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spans="1:26" ht="12.7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spans="1:26" ht="12.7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spans="1:26" ht="12.7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spans="1:26" ht="12.7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spans="1:26" ht="12.7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spans="1:26" ht="12.7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spans="1:26" ht="12.7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spans="1:26" ht="12.7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spans="1:26" ht="12.7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spans="1:26" ht="12.7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spans="1:26" ht="12.7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spans="1:26" ht="12.7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spans="1:26" ht="12.7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spans="1:26" ht="12.7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spans="1:26" ht="12.7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spans="1:26" ht="12.7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spans="1:26" ht="12.7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spans="1:26" ht="12.7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spans="1:26" ht="12.7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spans="1:26" ht="12.7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spans="1:26" ht="12.7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spans="1:26" ht="12.7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spans="1:26" ht="12.7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spans="1:26" ht="12.7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spans="1:26" ht="12.7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spans="1:26" ht="12.7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spans="1:26" ht="12.7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spans="1:26" ht="12.7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spans="1:26" ht="12.7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spans="1:26" ht="12.7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spans="1:26" ht="12.7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spans="1:26" ht="12.7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spans="1:26" ht="12.7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spans="1:26" ht="12.7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spans="1:26" ht="12.7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spans="1:26" ht="12.7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spans="1:26" ht="12.7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spans="1:26" ht="12.7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spans="1:26" ht="12.7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spans="1:26" ht="12.7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spans="1:26" ht="12.7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spans="1:26" ht="12.7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spans="1:26" ht="12.7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spans="1:26" ht="12.7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spans="1:26" ht="12.7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spans="1:26" ht="12.7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spans="1:26" ht="12.7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spans="1:26" ht="12.7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spans="1:26" ht="12.7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spans="1:26" ht="12.7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spans="1:26" ht="12.7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spans="1:26" ht="12.7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spans="1:26" ht="12.7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spans="1:26" ht="12.7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spans="1:26" ht="12.7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spans="1:26" ht="12.7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spans="1:26" ht="12.7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spans="1:26" ht="12.7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spans="1:26" ht="12.7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spans="1:26" ht="12.7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spans="1:26" ht="12.7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spans="1:26" ht="12.7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spans="1:26" ht="12.7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spans="1:26" ht="12.7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spans="1:26" ht="12.7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spans="1:26" ht="12.7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spans="1:26" ht="12.7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spans="1:26" ht="12.7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spans="1:26" ht="12.7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spans="1:26" ht="12.7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spans="1:26" ht="12.7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spans="1:26" ht="12.7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spans="1:26" ht="12.7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spans="1:26" ht="12.7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spans="1:26" ht="12.7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spans="1:26" ht="12.7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spans="1:26" ht="12.7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spans="1:26" ht="12.7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spans="1:26" ht="12.7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spans="1:26" ht="12.7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spans="1:26" ht="12.7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spans="1:26" ht="12.7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spans="1:26" ht="12.7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spans="1:26" ht="12.7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spans="1:26" ht="12.7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spans="1:26" ht="12.7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spans="1:26" ht="12.7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spans="1:26" ht="12.7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spans="1:26" ht="12.7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spans="1:26" ht="12.7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spans="1:26" ht="12.7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spans="1:26" ht="12.7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spans="1:26" ht="12.7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spans="1:26" ht="12.7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spans="1:26" ht="12.7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spans="1:26" ht="12.7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spans="1:26" ht="12.7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spans="1:26" ht="12.7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spans="1:26" ht="12.7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spans="1:26" ht="12.7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spans="1:26" ht="12.7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spans="1:26" ht="12.7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spans="1:26" ht="12.7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spans="1:26" ht="12.7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spans="1:26" ht="12.7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spans="1:26" ht="12.7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spans="1:26" ht="12.7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spans="1:26" ht="12.7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spans="1:26" ht="12.7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spans="1:26" ht="12.7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spans="1:26" ht="12.7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spans="1:26" ht="12.7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spans="1:26" ht="12.7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spans="1:26" ht="12.7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spans="1:26" ht="12.7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spans="1:26" ht="12.7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spans="1:26" ht="12.7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spans="1:26" ht="12.7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spans="1:26" ht="12.7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spans="1:26" ht="12.7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spans="1:26" ht="12.7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spans="1:26" ht="12.7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spans="1:26" ht="12.7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spans="1:26" ht="12.7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spans="1:26" ht="12.7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spans="1:26" ht="12.7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spans="1:26" ht="12.7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spans="1:26" ht="12.7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spans="1:26" ht="12.7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spans="1:26" ht="12.7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spans="1:26" ht="12.7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spans="1:26" ht="12.7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spans="1:26" ht="12.7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spans="1:26" ht="12.7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spans="1:26" ht="12.7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spans="1:26" ht="12.7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spans="1:26" ht="12.7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spans="1:26" ht="12.7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spans="1:26" ht="12.7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spans="1:26" ht="12.7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spans="1:26" ht="12.7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spans="1:26" ht="12.7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spans="1:26" ht="12.7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spans="1:26" ht="12.7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spans="1:26" ht="12.7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spans="1:26" ht="12.7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spans="1:26" ht="12.7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spans="1:26" ht="12.7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spans="1:26" ht="12.7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spans="1:26" ht="12.7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spans="1:26" ht="12.7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spans="1:26" ht="12.7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spans="1:26" ht="12.7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spans="1:26" ht="12.7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spans="1:26" ht="12.7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spans="1:26" ht="12.7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spans="1:26" ht="12.7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spans="1:26" ht="12.7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spans="1:26" ht="12.7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spans="1:26" ht="12.7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spans="1:26" ht="12.7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spans="1:26" ht="12.7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spans="1:26" ht="12.7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spans="1:26" ht="12.7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spans="1:26" ht="12.7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spans="1:26" ht="12.7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spans="1:26" ht="12.7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spans="1:26" ht="12.7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spans="1:26" ht="12.7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spans="1:26" ht="12.7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spans="1:26" ht="12.7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spans="1:26" ht="12.7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spans="1:26" ht="12.7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spans="1:26" ht="12.7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spans="1:26" ht="12.7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spans="1:26" ht="12.7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spans="1:26" ht="12.7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spans="1:26" ht="12.7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spans="1:26" ht="12.7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spans="1:26" ht="12.7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spans="1:26" ht="12.7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spans="1:26" ht="12.7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spans="1:26" ht="12.7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spans="1:26" ht="12.7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spans="1:26" ht="12.7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spans="1:26" ht="12.7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spans="1:26" ht="12.7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spans="1:26" ht="12.7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spans="1:26" ht="12.7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spans="1:26" ht="12.7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spans="1:26" ht="12.7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spans="1:26" ht="12.7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spans="1:26" ht="12.7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spans="1:26" ht="12.7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spans="1:26" ht="12.7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spans="1:26" ht="12.7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spans="1:26" ht="12.7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spans="1:26" ht="12.7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spans="1:26" ht="12.7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spans="1:26" ht="12.7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spans="1:26" ht="12.7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spans="1:26" ht="12.7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spans="1:26" ht="12.7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spans="1:26" ht="12.7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spans="1:26" ht="12.7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spans="1:26" ht="12.7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spans="1:26" ht="12.7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spans="1:26" ht="12.7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spans="1:26" ht="12.7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spans="1:26" ht="12.7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spans="1:26" ht="12.7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spans="1:26" ht="12.7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spans="1:26" ht="12.7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spans="1:26" ht="12.7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spans="1:26" ht="12.7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spans="1:26" ht="12.7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spans="1:26" ht="12.7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spans="1:26" ht="12.7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spans="1:26" ht="12.7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spans="1:26" ht="12.7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spans="1:26" ht="12.7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spans="1:26" ht="12.7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spans="1:26" ht="12.7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spans="1:26" ht="12.7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spans="1:26" ht="12.7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spans="1:26" ht="12.7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spans="1:26" ht="12.7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spans="1:26" ht="12.7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spans="1:26" ht="12.7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spans="1:26" ht="12.7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spans="1:26" ht="12.7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spans="1:26" ht="12.7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spans="1:26" ht="12.7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spans="1:26" ht="12.7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spans="1:26" ht="12.7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spans="1:26" ht="12.7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spans="1:26" ht="12.7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spans="1:26" ht="12.7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spans="1:26" ht="12.7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spans="1:26" ht="12.7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spans="1:26" ht="12.7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spans="1:26" ht="12.7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spans="1:26" ht="12.7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spans="1:26" ht="12.7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spans="1:26" ht="12.7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spans="1:26" ht="12.7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spans="1:26" ht="12.7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spans="1:26" ht="12.7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spans="1:26" ht="12.7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spans="1:26" ht="12.7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spans="1:26" ht="12.7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spans="1:26" ht="12.7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spans="1:26" ht="12.7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spans="1:26" ht="12.7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spans="1:26" ht="12.7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spans="1:26" ht="12.7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spans="1:26" ht="12.7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spans="1:26" ht="12.7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spans="1:26" ht="12.7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spans="1:26" ht="12.7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spans="1:26" ht="12.7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spans="1:26" ht="12.7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spans="1:26" ht="12.7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spans="1:26" ht="12.7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spans="1:26" ht="12.7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spans="1:26" ht="12.7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spans="1:26" ht="12.7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spans="1:26" ht="12.7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spans="1:26" ht="12.7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spans="1:26" ht="12.7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spans="1:26" ht="12.7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spans="1:26" ht="12.7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spans="1:26" ht="12.7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spans="1:26" ht="12.7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spans="1:26" ht="12.7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spans="1:26" ht="12.7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spans="1:26" ht="12.7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spans="1:26" ht="12.7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spans="1:26" ht="12.7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spans="1:26" ht="12.7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spans="1:26" ht="12.7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spans="1:26" ht="12.7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spans="1:26" ht="12.7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spans="1:26" ht="12.7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spans="1:26" ht="12.7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spans="1:26" ht="12.7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spans="1:26" ht="12.7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spans="1:26" ht="12.7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spans="1:26" ht="12.7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spans="1:26" ht="12.7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spans="1:26" ht="12.7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spans="1:26" ht="12.7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spans="1:26" ht="12.7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spans="1:26" ht="12.7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spans="1:26" ht="12.7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spans="1:26" ht="12.7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spans="1:26" ht="12.7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spans="1:26" ht="12.7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spans="1:26" ht="12.7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spans="1:26" ht="12.7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spans="1:26" ht="12.7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spans="1:26" ht="12.7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spans="1:26" ht="12.7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spans="1:26" ht="12.75" customHeight="1">
      <c r="A991" s="262"/>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spans="1:26" ht="12.75" customHeight="1">
      <c r="A992" s="262"/>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spans="1:26" ht="12.75" customHeight="1">
      <c r="A993" s="262"/>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spans="1:26" ht="12.75" customHeight="1">
      <c r="A994" s="262"/>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spans="1:26" ht="12.75" customHeight="1">
      <c r="A995" s="262"/>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spans="1:26" ht="12.75" customHeight="1">
      <c r="A996" s="262"/>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spans="1:26" ht="12.75" customHeight="1">
      <c r="A997" s="262"/>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spans="1:26" ht="12.75" customHeight="1">
      <c r="A998" s="262"/>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spans="1:26" ht="12.75" customHeight="1">
      <c r="A999" s="262"/>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spans="1:26" ht="12.75" customHeight="1">
      <c r="A1000" s="262"/>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J692"/>
  <sheetViews>
    <sheetView tabSelected="1" view="pageBreakPreview" topLeftCell="V25" zoomScale="40" zoomScaleNormal="100" zoomScaleSheetLayoutView="40" workbookViewId="0">
      <selection activeCell="AX20" sqref="AX20"/>
    </sheetView>
  </sheetViews>
  <sheetFormatPr defaultColWidth="12.625" defaultRowHeight="15" customHeight="1"/>
  <cols>
    <col min="1" max="1" width="5.875" customWidth="1"/>
    <col min="2" max="2" width="25.125" customWidth="1"/>
    <col min="3" max="3" width="16.375" customWidth="1"/>
    <col min="4" max="4" width="15.375" customWidth="1"/>
    <col min="5" max="5" width="19.5" customWidth="1"/>
    <col min="6" max="6" width="25.625" customWidth="1"/>
    <col min="7" max="7" width="12.375" customWidth="1"/>
    <col min="8" max="10" width="10.125" customWidth="1"/>
    <col min="11" max="11" width="15.125" customWidth="1"/>
    <col min="12" max="12" width="14.5" customWidth="1"/>
    <col min="13" max="13" width="12.875" customWidth="1"/>
    <col min="14" max="14" width="6.375" customWidth="1"/>
    <col min="15" max="15" width="27.875" customWidth="1"/>
    <col min="16" max="16" width="26.625" hidden="1" customWidth="1"/>
    <col min="17" max="17" width="15.375" customWidth="1"/>
    <col min="18" max="18" width="5.5" customWidth="1"/>
    <col min="19" max="19" width="14" customWidth="1"/>
    <col min="20" max="20" width="5.125" customWidth="1"/>
    <col min="21" max="21" width="37.375" customWidth="1"/>
    <col min="22" max="22" width="13.125" customWidth="1"/>
    <col min="23" max="23" width="6" customWidth="1"/>
    <col min="24" max="24" width="4.375" customWidth="1"/>
    <col min="25" max="25" width="4.875" customWidth="1"/>
    <col min="26" max="26" width="6.125" customWidth="1"/>
    <col min="27" max="27" width="5.875" customWidth="1"/>
    <col min="28" max="28" width="6.625" customWidth="1"/>
    <col min="30" max="30" width="7.625" customWidth="1"/>
    <col min="31" max="31" width="9.125" customWidth="1"/>
    <col min="32" max="32" width="8.125" customWidth="1"/>
    <col min="33" max="33" width="8" customWidth="1"/>
    <col min="34" max="34" width="8.625" customWidth="1"/>
    <col min="35" max="35" width="6.375" customWidth="1"/>
    <col min="36" max="36" width="12.125" customWidth="1"/>
    <col min="37" max="37" width="42.625" customWidth="1"/>
    <col min="38" max="38" width="13" customWidth="1"/>
    <col min="39" max="39" width="23.5" customWidth="1"/>
    <col min="40" max="40" width="13" hidden="1" customWidth="1"/>
    <col min="41" max="41" width="16.125" hidden="1" customWidth="1"/>
    <col min="42" max="42" width="18.375" hidden="1" customWidth="1"/>
    <col min="43" max="62" width="10" customWidth="1"/>
  </cols>
  <sheetData>
    <row r="1" spans="1:62" ht="15" customHeight="1">
      <c r="A1" s="300"/>
      <c r="B1" s="272"/>
      <c r="C1" s="272"/>
      <c r="D1" s="272"/>
      <c r="E1" s="272"/>
      <c r="F1" s="272"/>
      <c r="G1" s="272"/>
      <c r="H1" s="301" t="s">
        <v>61</v>
      </c>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3"/>
      <c r="AK1" s="18"/>
      <c r="AL1" s="306" t="s">
        <v>62</v>
      </c>
      <c r="AM1" s="302"/>
      <c r="AN1" s="303"/>
    </row>
    <row r="2" spans="1:62" ht="15" customHeight="1">
      <c r="A2" s="272"/>
      <c r="B2" s="272"/>
      <c r="C2" s="272"/>
      <c r="D2" s="272"/>
      <c r="E2" s="272"/>
      <c r="F2" s="272"/>
      <c r="G2" s="272"/>
      <c r="H2" s="304"/>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305"/>
      <c r="AK2" s="19"/>
      <c r="AL2" s="304"/>
      <c r="AM2" s="275"/>
      <c r="AN2" s="305"/>
    </row>
    <row r="3" spans="1:62" ht="15" customHeight="1">
      <c r="A3" s="272"/>
      <c r="B3" s="272"/>
      <c r="C3" s="272"/>
      <c r="D3" s="272"/>
      <c r="E3" s="272"/>
      <c r="F3" s="272"/>
      <c r="G3" s="272"/>
      <c r="H3" s="301" t="s">
        <v>63</v>
      </c>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3"/>
      <c r="AK3" s="18"/>
      <c r="AL3" s="306" t="s">
        <v>64</v>
      </c>
      <c r="AM3" s="302"/>
      <c r="AN3" s="303"/>
    </row>
    <row r="4" spans="1:62" ht="30" customHeight="1">
      <c r="A4" s="272"/>
      <c r="B4" s="272"/>
      <c r="C4" s="272"/>
      <c r="D4" s="272"/>
      <c r="E4" s="272"/>
      <c r="F4" s="272"/>
      <c r="G4" s="272"/>
      <c r="H4" s="304"/>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305"/>
      <c r="AK4" s="19"/>
      <c r="AL4" s="304"/>
      <c r="AM4" s="275"/>
      <c r="AN4" s="305"/>
    </row>
    <row r="5" spans="1:62" ht="36" customHeight="1">
      <c r="A5" s="272"/>
      <c r="B5" s="272"/>
      <c r="C5" s="272"/>
      <c r="D5" s="272"/>
      <c r="E5" s="272"/>
      <c r="F5" s="272"/>
      <c r="G5" s="272"/>
      <c r="H5" s="307" t="s">
        <v>65</v>
      </c>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9"/>
      <c r="AK5" s="20"/>
      <c r="AL5" s="310" t="s">
        <v>66</v>
      </c>
      <c r="AM5" s="308"/>
      <c r="AN5" s="309"/>
    </row>
    <row r="6" spans="1:62" ht="15" customHeight="1">
      <c r="A6" s="311"/>
      <c r="B6" s="278"/>
      <c r="C6" s="278"/>
      <c r="D6" s="278"/>
      <c r="E6" s="278"/>
      <c r="F6" s="278"/>
      <c r="G6" s="312"/>
      <c r="H6" s="21"/>
      <c r="I6" s="21"/>
      <c r="J6" s="21"/>
      <c r="K6" s="21"/>
      <c r="L6" s="22"/>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row>
    <row r="7" spans="1:62" ht="15" customHeight="1">
      <c r="A7" s="313" t="s">
        <v>67</v>
      </c>
      <c r="B7" s="308"/>
      <c r="C7" s="309"/>
      <c r="D7" s="313" t="s">
        <v>68</v>
      </c>
      <c r="E7" s="309"/>
      <c r="F7" s="23"/>
      <c r="G7" s="24" t="s">
        <v>69</v>
      </c>
      <c r="H7" s="314"/>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9"/>
      <c r="AK7" s="21"/>
      <c r="AL7" s="21"/>
      <c r="AM7" s="21"/>
      <c r="AN7" s="21"/>
      <c r="AO7" s="25"/>
      <c r="AP7" s="25"/>
      <c r="AQ7" s="25"/>
      <c r="AR7" s="25"/>
      <c r="AS7" s="25"/>
      <c r="AT7" s="25"/>
      <c r="AU7" s="25"/>
      <c r="AV7" s="25"/>
      <c r="AW7" s="25"/>
      <c r="AX7" s="25"/>
      <c r="AY7" s="25"/>
      <c r="AZ7" s="25"/>
      <c r="BA7" s="25"/>
      <c r="BB7" s="25"/>
      <c r="BC7" s="25"/>
      <c r="BD7" s="25"/>
      <c r="BE7" s="25"/>
      <c r="BF7" s="25"/>
      <c r="BG7" s="25"/>
      <c r="BH7" s="25"/>
      <c r="BI7" s="25"/>
      <c r="BJ7" s="25"/>
    </row>
    <row r="8" spans="1:62" ht="15" customHeight="1">
      <c r="A8" s="315"/>
      <c r="B8" s="281"/>
      <c r="C8" s="281"/>
      <c r="D8" s="281"/>
      <c r="E8" s="281"/>
      <c r="F8" s="281"/>
      <c r="G8" s="316"/>
      <c r="H8" s="21"/>
      <c r="I8" s="21"/>
      <c r="J8" s="21"/>
      <c r="K8" s="21"/>
      <c r="L8" s="22"/>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row>
    <row r="9" spans="1:62" ht="17.25">
      <c r="A9" s="26"/>
      <c r="B9" s="27"/>
      <c r="C9" s="317" t="s">
        <v>70</v>
      </c>
      <c r="D9" s="298"/>
      <c r="E9" s="298"/>
      <c r="F9" s="298"/>
      <c r="G9" s="298"/>
      <c r="H9" s="298"/>
      <c r="I9" s="298"/>
      <c r="J9" s="298"/>
      <c r="K9" s="298"/>
      <c r="L9" s="298"/>
      <c r="M9" s="298"/>
      <c r="N9" s="298"/>
      <c r="O9" s="318"/>
      <c r="P9" s="25"/>
      <c r="Q9" s="25"/>
      <c r="R9" s="25"/>
      <c r="S9" s="317" t="s">
        <v>71</v>
      </c>
      <c r="T9" s="298"/>
      <c r="U9" s="298"/>
      <c r="V9" s="298"/>
      <c r="W9" s="298"/>
      <c r="X9" s="298"/>
      <c r="Y9" s="298"/>
      <c r="Z9" s="298"/>
      <c r="AA9" s="298"/>
      <c r="AB9" s="298"/>
      <c r="AC9" s="298"/>
      <c r="AD9" s="298"/>
      <c r="AE9" s="298"/>
      <c r="AF9" s="298"/>
      <c r="AG9" s="298"/>
      <c r="AH9" s="318"/>
      <c r="AI9" s="28"/>
      <c r="AJ9" s="29"/>
      <c r="AK9" s="30"/>
      <c r="AL9" s="30"/>
      <c r="AM9" s="30"/>
      <c r="AN9" s="28"/>
      <c r="AO9" s="28"/>
      <c r="AP9" s="28"/>
      <c r="AQ9" s="28"/>
      <c r="AR9" s="28"/>
      <c r="AS9" s="28"/>
      <c r="AT9" s="28"/>
      <c r="AU9" s="28"/>
      <c r="AV9" s="28"/>
      <c r="AW9" s="28"/>
      <c r="AX9" s="28"/>
      <c r="AY9" s="28"/>
      <c r="AZ9" s="28"/>
      <c r="BA9" s="28"/>
      <c r="BB9" s="28"/>
      <c r="BC9" s="28"/>
      <c r="BD9" s="28"/>
      <c r="BE9" s="28"/>
      <c r="BF9" s="28"/>
      <c r="BG9" s="28"/>
      <c r="BH9" s="21"/>
      <c r="BI9" s="21"/>
      <c r="BJ9" s="21"/>
    </row>
    <row r="10" spans="1:62" ht="93.75" customHeight="1">
      <c r="A10" s="26"/>
      <c r="B10" s="31"/>
      <c r="C10" s="319" t="s">
        <v>72</v>
      </c>
      <c r="D10" s="309"/>
      <c r="E10" s="320" t="s">
        <v>73</v>
      </c>
      <c r="F10" s="308"/>
      <c r="G10" s="308"/>
      <c r="H10" s="308"/>
      <c r="I10" s="308"/>
      <c r="J10" s="308"/>
      <c r="K10" s="308"/>
      <c r="L10" s="308"/>
      <c r="M10" s="308"/>
      <c r="N10" s="308"/>
      <c r="O10" s="309"/>
      <c r="P10" s="25"/>
      <c r="Q10" s="25"/>
      <c r="R10" s="25"/>
      <c r="S10" s="321" t="s">
        <v>74</v>
      </c>
      <c r="T10" s="308"/>
      <c r="U10" s="322"/>
      <c r="V10" s="323" t="s">
        <v>75</v>
      </c>
      <c r="W10" s="308"/>
      <c r="X10" s="308"/>
      <c r="Y10" s="308"/>
      <c r="Z10" s="308"/>
      <c r="AA10" s="308"/>
      <c r="AB10" s="308"/>
      <c r="AC10" s="308"/>
      <c r="AD10" s="308"/>
      <c r="AE10" s="308"/>
      <c r="AF10" s="308"/>
      <c r="AG10" s="308"/>
      <c r="AH10" s="309"/>
      <c r="AI10" s="32"/>
      <c r="AJ10" s="33"/>
      <c r="AK10" s="34"/>
      <c r="AL10" s="34"/>
      <c r="AM10" s="34"/>
      <c r="AN10" s="32"/>
      <c r="AO10" s="32"/>
      <c r="AP10" s="32"/>
      <c r="AQ10" s="32"/>
      <c r="AR10" s="32"/>
      <c r="AS10" s="32"/>
      <c r="AT10" s="32"/>
      <c r="AU10" s="32"/>
      <c r="AV10" s="32"/>
      <c r="AW10" s="32"/>
      <c r="AX10" s="32"/>
      <c r="AY10" s="32"/>
      <c r="AZ10" s="32"/>
      <c r="BA10" s="32"/>
      <c r="BB10" s="32"/>
      <c r="BC10" s="32"/>
      <c r="BD10" s="32"/>
      <c r="BE10" s="32"/>
      <c r="BF10" s="32"/>
      <c r="BG10" s="32"/>
      <c r="BH10" s="21"/>
      <c r="BI10" s="21"/>
      <c r="BJ10" s="21"/>
    </row>
    <row r="11" spans="1:62" ht="88.5" customHeight="1">
      <c r="A11" s="26"/>
      <c r="B11" s="31"/>
      <c r="C11" s="319" t="s">
        <v>76</v>
      </c>
      <c r="D11" s="309"/>
      <c r="E11" s="320" t="s">
        <v>77</v>
      </c>
      <c r="F11" s="308"/>
      <c r="G11" s="308"/>
      <c r="H11" s="308"/>
      <c r="I11" s="308"/>
      <c r="J11" s="308"/>
      <c r="K11" s="308"/>
      <c r="L11" s="308"/>
      <c r="M11" s="308"/>
      <c r="N11" s="308"/>
      <c r="O11" s="309"/>
      <c r="P11" s="25"/>
      <c r="Q11" s="25"/>
      <c r="R11" s="25"/>
      <c r="S11" s="321" t="s">
        <v>78</v>
      </c>
      <c r="T11" s="308"/>
      <c r="U11" s="322"/>
      <c r="V11" s="323" t="s">
        <v>79</v>
      </c>
      <c r="W11" s="308"/>
      <c r="X11" s="308"/>
      <c r="Y11" s="308"/>
      <c r="Z11" s="308"/>
      <c r="AA11" s="308"/>
      <c r="AB11" s="308"/>
      <c r="AC11" s="308"/>
      <c r="AD11" s="308"/>
      <c r="AE11" s="308"/>
      <c r="AF11" s="308"/>
      <c r="AG11" s="308"/>
      <c r="AH11" s="309"/>
      <c r="AI11" s="32"/>
      <c r="AJ11" s="33"/>
      <c r="AK11" s="34"/>
      <c r="AL11" s="34"/>
      <c r="AM11" s="34"/>
      <c r="AN11" s="32"/>
      <c r="AO11" s="32"/>
      <c r="AP11" s="32"/>
      <c r="AQ11" s="32"/>
      <c r="AR11" s="32"/>
      <c r="AS11" s="32"/>
      <c r="AT11" s="32"/>
      <c r="AU11" s="32"/>
      <c r="AV11" s="32"/>
      <c r="AW11" s="32"/>
      <c r="AX11" s="32"/>
      <c r="AY11" s="32"/>
      <c r="AZ11" s="32"/>
      <c r="BA11" s="32"/>
      <c r="BB11" s="32"/>
      <c r="BC11" s="32"/>
      <c r="BD11" s="32"/>
      <c r="BE11" s="32"/>
      <c r="BF11" s="32"/>
      <c r="BG11" s="32"/>
      <c r="BH11" s="21"/>
      <c r="BI11" s="21"/>
      <c r="BJ11" s="21"/>
    </row>
    <row r="12" spans="1:62" ht="48" customHeight="1">
      <c r="A12" s="26"/>
      <c r="B12" s="31"/>
      <c r="C12" s="319" t="s">
        <v>80</v>
      </c>
      <c r="D12" s="309"/>
      <c r="E12" s="320" t="s">
        <v>81</v>
      </c>
      <c r="F12" s="308"/>
      <c r="G12" s="308"/>
      <c r="H12" s="308"/>
      <c r="I12" s="308"/>
      <c r="J12" s="308"/>
      <c r="K12" s="308"/>
      <c r="L12" s="308"/>
      <c r="M12" s="308"/>
      <c r="N12" s="308"/>
      <c r="O12" s="309"/>
      <c r="P12" s="25"/>
      <c r="Q12" s="25"/>
      <c r="R12" s="25"/>
      <c r="S12" s="321" t="s">
        <v>82</v>
      </c>
      <c r="T12" s="308"/>
      <c r="U12" s="322"/>
      <c r="V12" s="323" t="s">
        <v>83</v>
      </c>
      <c r="W12" s="308"/>
      <c r="X12" s="308"/>
      <c r="Y12" s="308"/>
      <c r="Z12" s="308"/>
      <c r="AA12" s="308"/>
      <c r="AB12" s="308"/>
      <c r="AC12" s="308"/>
      <c r="AD12" s="308"/>
      <c r="AE12" s="308"/>
      <c r="AF12" s="308"/>
      <c r="AG12" s="308"/>
      <c r="AH12" s="309"/>
      <c r="AI12" s="32"/>
      <c r="AJ12" s="33"/>
      <c r="AK12" s="34"/>
      <c r="AL12" s="34"/>
      <c r="AM12" s="34"/>
      <c r="AN12" s="32"/>
      <c r="AO12" s="32"/>
      <c r="AP12" s="32"/>
      <c r="AQ12" s="32"/>
      <c r="AR12" s="32"/>
      <c r="AS12" s="32"/>
      <c r="AT12" s="32"/>
      <c r="AU12" s="32"/>
      <c r="AV12" s="32"/>
      <c r="AW12" s="32"/>
      <c r="AX12" s="32"/>
      <c r="AY12" s="32"/>
      <c r="AZ12" s="32"/>
      <c r="BA12" s="32"/>
      <c r="BB12" s="32"/>
      <c r="BC12" s="32"/>
      <c r="BD12" s="32"/>
      <c r="BE12" s="32"/>
      <c r="BF12" s="32"/>
      <c r="BG12" s="32"/>
      <c r="BH12" s="21"/>
      <c r="BI12" s="21"/>
      <c r="BJ12" s="21"/>
    </row>
    <row r="13" spans="1:62" ht="193.5" customHeight="1">
      <c r="A13" s="26"/>
      <c r="B13" s="31"/>
      <c r="C13" s="319" t="s">
        <v>84</v>
      </c>
      <c r="D13" s="309"/>
      <c r="E13" s="324" t="s">
        <v>85</v>
      </c>
      <c r="F13" s="308"/>
      <c r="G13" s="308"/>
      <c r="H13" s="308"/>
      <c r="I13" s="308"/>
      <c r="J13" s="308"/>
      <c r="K13" s="308"/>
      <c r="L13" s="308"/>
      <c r="M13" s="308"/>
      <c r="N13" s="308"/>
      <c r="O13" s="309"/>
      <c r="P13" s="25"/>
      <c r="Q13" s="25"/>
      <c r="R13" s="25"/>
      <c r="S13" s="321" t="s">
        <v>86</v>
      </c>
      <c r="T13" s="308"/>
      <c r="U13" s="322"/>
      <c r="V13" s="323" t="s">
        <v>87</v>
      </c>
      <c r="W13" s="308"/>
      <c r="X13" s="308"/>
      <c r="Y13" s="308"/>
      <c r="Z13" s="308"/>
      <c r="AA13" s="308"/>
      <c r="AB13" s="308"/>
      <c r="AC13" s="308"/>
      <c r="AD13" s="308"/>
      <c r="AE13" s="308"/>
      <c r="AF13" s="308"/>
      <c r="AG13" s="308"/>
      <c r="AH13" s="309"/>
      <c r="AI13" s="32"/>
      <c r="AJ13" s="33"/>
      <c r="AK13" s="34"/>
      <c r="AL13" s="34"/>
      <c r="AM13" s="34"/>
      <c r="AN13" s="32"/>
      <c r="AO13" s="32"/>
      <c r="AP13" s="32"/>
      <c r="AQ13" s="32"/>
      <c r="AR13" s="32"/>
      <c r="AS13" s="32"/>
      <c r="AT13" s="32"/>
      <c r="AU13" s="32"/>
      <c r="AV13" s="32"/>
      <c r="AW13" s="32"/>
      <c r="AX13" s="32"/>
      <c r="AY13" s="32"/>
      <c r="AZ13" s="32"/>
      <c r="BA13" s="32"/>
      <c r="BB13" s="32"/>
      <c r="BC13" s="32"/>
      <c r="BD13" s="32"/>
      <c r="BE13" s="32"/>
      <c r="BF13" s="32"/>
      <c r="BG13" s="32"/>
      <c r="BH13" s="21"/>
      <c r="BI13" s="21"/>
      <c r="BJ13" s="21"/>
    </row>
    <row r="14" spans="1:62" ht="81" customHeight="1">
      <c r="A14" s="35"/>
      <c r="B14" s="31"/>
      <c r="C14" s="319" t="s">
        <v>88</v>
      </c>
      <c r="D14" s="309"/>
      <c r="E14" s="320" t="s">
        <v>89</v>
      </c>
      <c r="F14" s="308"/>
      <c r="G14" s="308"/>
      <c r="H14" s="308"/>
      <c r="I14" s="308"/>
      <c r="J14" s="308"/>
      <c r="K14" s="308"/>
      <c r="L14" s="308"/>
      <c r="M14" s="308"/>
      <c r="N14" s="308"/>
      <c r="O14" s="309"/>
      <c r="P14" s="25"/>
      <c r="Q14" s="25"/>
      <c r="R14" s="25"/>
      <c r="S14" s="321" t="s">
        <v>90</v>
      </c>
      <c r="T14" s="308"/>
      <c r="U14" s="322"/>
      <c r="V14" s="325" t="s">
        <v>91</v>
      </c>
      <c r="W14" s="308"/>
      <c r="X14" s="308"/>
      <c r="Y14" s="308"/>
      <c r="Z14" s="308"/>
      <c r="AA14" s="308"/>
      <c r="AB14" s="308"/>
      <c r="AC14" s="308"/>
      <c r="AD14" s="308"/>
      <c r="AE14" s="308"/>
      <c r="AF14" s="308"/>
      <c r="AG14" s="308"/>
      <c r="AH14" s="309"/>
      <c r="AI14" s="32"/>
      <c r="AJ14" s="33"/>
      <c r="AK14" s="34"/>
      <c r="AL14" s="34"/>
      <c r="AM14" s="34"/>
      <c r="AN14" s="32"/>
      <c r="AO14" s="32"/>
      <c r="AP14" s="32"/>
      <c r="AQ14" s="32"/>
      <c r="AR14" s="32"/>
      <c r="AS14" s="32"/>
      <c r="AT14" s="32"/>
      <c r="AU14" s="32"/>
      <c r="AV14" s="32"/>
      <c r="AW14" s="32"/>
      <c r="AX14" s="32"/>
      <c r="AY14" s="32"/>
      <c r="AZ14" s="32"/>
      <c r="BA14" s="32"/>
      <c r="BB14" s="32"/>
      <c r="BC14" s="32"/>
      <c r="BD14" s="32"/>
      <c r="BE14" s="32"/>
      <c r="BF14" s="32"/>
      <c r="BG14" s="32"/>
      <c r="BH14" s="21"/>
      <c r="BI14" s="21"/>
      <c r="BJ14" s="21"/>
    </row>
    <row r="15" spans="1:62" ht="70.5" customHeight="1">
      <c r="A15" s="35"/>
      <c r="B15" s="31"/>
      <c r="C15" s="319" t="s">
        <v>92</v>
      </c>
      <c r="D15" s="309"/>
      <c r="E15" s="320" t="s">
        <v>93</v>
      </c>
      <c r="F15" s="308"/>
      <c r="G15" s="308"/>
      <c r="H15" s="308"/>
      <c r="I15" s="308"/>
      <c r="J15" s="308"/>
      <c r="K15" s="308"/>
      <c r="L15" s="308"/>
      <c r="M15" s="308"/>
      <c r="N15" s="308"/>
      <c r="O15" s="309"/>
      <c r="P15" s="25"/>
      <c r="Q15" s="25"/>
      <c r="R15" s="25"/>
      <c r="S15" s="321" t="s">
        <v>94</v>
      </c>
      <c r="T15" s="308"/>
      <c r="U15" s="322"/>
      <c r="V15" s="325" t="s">
        <v>95</v>
      </c>
      <c r="W15" s="308"/>
      <c r="X15" s="308"/>
      <c r="Y15" s="308"/>
      <c r="Z15" s="308"/>
      <c r="AA15" s="308"/>
      <c r="AB15" s="308"/>
      <c r="AC15" s="308"/>
      <c r="AD15" s="308"/>
      <c r="AE15" s="308"/>
      <c r="AF15" s="308"/>
      <c r="AG15" s="308"/>
      <c r="AH15" s="309"/>
      <c r="AI15" s="32"/>
      <c r="AJ15" s="33"/>
      <c r="AK15" s="34"/>
      <c r="AL15" s="34"/>
      <c r="AM15" s="34"/>
      <c r="AN15" s="32"/>
      <c r="AO15" s="32"/>
      <c r="AP15" s="32"/>
      <c r="AQ15" s="32"/>
      <c r="AR15" s="32"/>
      <c r="AS15" s="32"/>
      <c r="AT15" s="32"/>
      <c r="AU15" s="32"/>
      <c r="AV15" s="32"/>
      <c r="AW15" s="32"/>
      <c r="AX15" s="32"/>
      <c r="AY15" s="32"/>
      <c r="AZ15" s="32"/>
      <c r="BA15" s="32"/>
      <c r="BB15" s="32"/>
      <c r="BC15" s="32"/>
      <c r="BD15" s="32"/>
      <c r="BE15" s="32"/>
      <c r="BF15" s="32"/>
      <c r="BG15" s="32"/>
      <c r="BH15" s="21"/>
      <c r="BI15" s="21"/>
      <c r="BJ15" s="21"/>
    </row>
    <row r="16" spans="1:62" ht="26.25" customHeight="1">
      <c r="A16" s="36"/>
      <c r="B16" s="36"/>
      <c r="C16" s="36"/>
      <c r="D16" s="37"/>
      <c r="E16" s="37"/>
      <c r="F16" s="38"/>
      <c r="G16" s="39"/>
      <c r="H16" s="39"/>
      <c r="I16" s="39"/>
      <c r="J16" s="39"/>
      <c r="K16" s="37"/>
      <c r="L16" s="37"/>
      <c r="M16" s="37"/>
      <c r="N16" s="37"/>
      <c r="O16" s="37"/>
      <c r="P16" s="37"/>
      <c r="Q16" s="37"/>
      <c r="R16" s="37"/>
      <c r="S16" s="40"/>
      <c r="T16" s="40"/>
      <c r="U16" s="40"/>
      <c r="V16" s="40"/>
      <c r="W16" s="40"/>
      <c r="X16" s="32"/>
      <c r="Y16" s="32"/>
      <c r="Z16" s="32"/>
      <c r="AA16" s="32"/>
      <c r="AB16" s="32"/>
      <c r="AC16" s="32"/>
      <c r="AD16" s="32"/>
      <c r="AE16" s="32"/>
      <c r="AF16" s="32"/>
      <c r="AG16" s="32"/>
      <c r="AH16" s="41"/>
      <c r="AI16" s="41"/>
      <c r="AJ16" s="33"/>
      <c r="AK16" s="42"/>
      <c r="AL16" s="42"/>
      <c r="AM16" s="42"/>
      <c r="AN16" s="41"/>
      <c r="AO16" s="41"/>
      <c r="AP16" s="41"/>
      <c r="AQ16" s="41"/>
      <c r="AR16" s="41"/>
      <c r="AS16" s="41"/>
      <c r="AT16" s="41"/>
      <c r="AU16" s="41"/>
      <c r="AV16" s="41"/>
      <c r="AW16" s="41"/>
      <c r="AX16" s="41"/>
      <c r="AY16" s="41"/>
      <c r="AZ16" s="41"/>
      <c r="BA16" s="41"/>
      <c r="BB16" s="41"/>
      <c r="BC16" s="41"/>
      <c r="BD16" s="41"/>
      <c r="BE16" s="41"/>
      <c r="BF16" s="41"/>
      <c r="BG16" s="41"/>
      <c r="BH16" s="21"/>
      <c r="BI16" s="21"/>
      <c r="BJ16" s="21"/>
    </row>
    <row r="17" spans="1:62" ht="26.25" customHeight="1">
      <c r="A17" s="36"/>
      <c r="B17" s="36"/>
      <c r="C17" s="36"/>
      <c r="D17" s="37"/>
      <c r="E17" s="37"/>
      <c r="F17" s="38"/>
      <c r="G17" s="39"/>
      <c r="H17" s="39"/>
      <c r="I17" s="39"/>
      <c r="J17" s="39"/>
      <c r="K17" s="37"/>
      <c r="L17" s="37"/>
      <c r="M17" s="37"/>
      <c r="N17" s="37"/>
      <c r="O17" s="37"/>
      <c r="P17" s="37"/>
      <c r="Q17" s="37"/>
      <c r="R17" s="37"/>
      <c r="S17" s="43"/>
      <c r="T17" s="44"/>
      <c r="U17" s="44"/>
      <c r="V17" s="44"/>
      <c r="W17" s="45"/>
      <c r="X17" s="45"/>
      <c r="Y17" s="45"/>
      <c r="Z17" s="45"/>
      <c r="AA17" s="45"/>
      <c r="AB17" s="45"/>
      <c r="AC17" s="45"/>
      <c r="AD17" s="45"/>
      <c r="AE17" s="45"/>
      <c r="AF17" s="45"/>
      <c r="AG17" s="45"/>
      <c r="AH17" s="45"/>
      <c r="AI17" s="45"/>
      <c r="AJ17" s="46"/>
      <c r="AK17" s="47"/>
      <c r="AL17" s="47"/>
      <c r="AM17" s="47"/>
      <c r="AN17" s="45"/>
      <c r="AO17" s="45"/>
      <c r="AP17" s="45"/>
      <c r="AQ17" s="45"/>
      <c r="AR17" s="45"/>
      <c r="AS17" s="45"/>
      <c r="AT17" s="45"/>
      <c r="AU17" s="45"/>
      <c r="AV17" s="21"/>
      <c r="AW17" s="21"/>
      <c r="AX17" s="21"/>
      <c r="AY17" s="21"/>
      <c r="AZ17" s="21"/>
      <c r="BA17" s="21"/>
      <c r="BB17" s="21"/>
      <c r="BC17" s="21"/>
      <c r="BD17" s="21"/>
      <c r="BE17" s="21"/>
      <c r="BF17" s="21"/>
      <c r="BG17" s="21"/>
      <c r="BH17" s="21"/>
      <c r="BI17" s="21"/>
      <c r="BJ17" s="21"/>
    </row>
    <row r="18" spans="1:62" ht="26.25" customHeight="1">
      <c r="A18" s="321" t="s">
        <v>96</v>
      </c>
      <c r="B18" s="308"/>
      <c r="C18" s="308"/>
      <c r="D18" s="308"/>
      <c r="E18" s="308"/>
      <c r="F18" s="308"/>
      <c r="G18" s="308"/>
      <c r="H18" s="308"/>
      <c r="I18" s="308"/>
      <c r="J18" s="308"/>
      <c r="K18" s="308"/>
      <c r="L18" s="308"/>
      <c r="M18" s="308"/>
      <c r="N18" s="308"/>
      <c r="O18" s="308"/>
      <c r="P18" s="308"/>
      <c r="Q18" s="308"/>
      <c r="R18" s="308"/>
      <c r="S18" s="309"/>
      <c r="T18" s="44"/>
      <c r="U18" s="44"/>
      <c r="V18" s="44"/>
      <c r="W18" s="45"/>
      <c r="X18" s="45"/>
      <c r="Y18" s="45"/>
      <c r="Z18" s="45"/>
      <c r="AA18" s="45"/>
      <c r="AB18" s="45"/>
      <c r="AC18" s="45"/>
      <c r="AD18" s="45"/>
      <c r="AE18" s="45"/>
      <c r="AF18" s="45"/>
      <c r="AG18" s="45"/>
      <c r="AH18" s="45"/>
      <c r="AI18" s="45"/>
      <c r="AJ18" s="46"/>
      <c r="AK18" s="47"/>
      <c r="AL18" s="47"/>
      <c r="AM18" s="47"/>
      <c r="AN18" s="45"/>
      <c r="AO18" s="45"/>
      <c r="AP18" s="45"/>
      <c r="AQ18" s="45"/>
      <c r="AR18" s="45"/>
      <c r="AS18" s="45"/>
      <c r="AT18" s="45"/>
      <c r="AU18" s="45"/>
      <c r="AV18" s="21"/>
      <c r="AW18" s="21"/>
      <c r="AX18" s="21"/>
      <c r="AY18" s="21"/>
      <c r="AZ18" s="21"/>
      <c r="BA18" s="21"/>
      <c r="BB18" s="21"/>
      <c r="BC18" s="21"/>
      <c r="BD18" s="21"/>
      <c r="BE18" s="21"/>
      <c r="BF18" s="21"/>
      <c r="BG18" s="21"/>
      <c r="BH18" s="21"/>
      <c r="BI18" s="21"/>
      <c r="BJ18" s="21"/>
    </row>
    <row r="19" spans="1:62" ht="26.25" customHeight="1">
      <c r="A19" s="403" t="s">
        <v>97</v>
      </c>
      <c r="B19" s="404"/>
      <c r="C19" s="405"/>
      <c r="D19" s="406" t="s">
        <v>98</v>
      </c>
      <c r="E19" s="404"/>
      <c r="F19" s="404"/>
      <c r="G19" s="404"/>
      <c r="H19" s="404"/>
      <c r="I19" s="404"/>
      <c r="J19" s="404"/>
      <c r="K19" s="404"/>
      <c r="L19" s="404"/>
      <c r="M19" s="404"/>
      <c r="N19" s="404"/>
      <c r="O19" s="404"/>
      <c r="P19" s="404"/>
      <c r="Q19" s="404"/>
      <c r="R19" s="404"/>
      <c r="S19" s="405"/>
      <c r="T19" s="407"/>
      <c r="U19" s="298"/>
      <c r="V19" s="318"/>
      <c r="W19" s="21"/>
      <c r="X19" s="21"/>
      <c r="Y19" s="21"/>
      <c r="Z19" s="21"/>
      <c r="AA19" s="21"/>
      <c r="AB19" s="21"/>
      <c r="AC19" s="21"/>
      <c r="AD19" s="21"/>
      <c r="AE19" s="21"/>
      <c r="AF19" s="21"/>
      <c r="AG19" s="21"/>
      <c r="AH19" s="21"/>
      <c r="AI19" s="21"/>
      <c r="AJ19" s="46"/>
      <c r="AK19" s="48"/>
      <c r="AL19" s="48"/>
      <c r="AM19" s="48"/>
      <c r="AN19" s="21"/>
      <c r="AO19" s="21"/>
      <c r="AP19" s="21"/>
      <c r="AQ19" s="21"/>
      <c r="AR19" s="21"/>
      <c r="AS19" s="21"/>
      <c r="AT19" s="21"/>
      <c r="AU19" s="21"/>
      <c r="AV19" s="21"/>
      <c r="AW19" s="21"/>
      <c r="AX19" s="21"/>
      <c r="AY19" s="21"/>
      <c r="AZ19" s="21"/>
      <c r="BA19" s="21"/>
      <c r="BB19" s="21"/>
      <c r="BC19" s="21"/>
      <c r="BD19" s="21"/>
      <c r="BE19" s="21"/>
      <c r="BF19" s="21"/>
      <c r="BG19" s="21"/>
      <c r="BH19" s="21"/>
      <c r="BI19" s="21"/>
      <c r="BJ19" s="21"/>
    </row>
    <row r="20" spans="1:62" ht="30" customHeight="1">
      <c r="A20" s="408" t="s">
        <v>99</v>
      </c>
      <c r="B20" s="409"/>
      <c r="C20" s="410"/>
      <c r="D20" s="411" t="s">
        <v>100</v>
      </c>
      <c r="E20" s="412"/>
      <c r="F20" s="412"/>
      <c r="G20" s="412"/>
      <c r="H20" s="412"/>
      <c r="I20" s="412"/>
      <c r="J20" s="412"/>
      <c r="K20" s="412"/>
      <c r="L20" s="412"/>
      <c r="M20" s="412"/>
      <c r="N20" s="412"/>
      <c r="O20" s="412"/>
      <c r="P20" s="412"/>
      <c r="Q20" s="412"/>
      <c r="R20" s="412"/>
      <c r="S20" s="413"/>
      <c r="T20" s="21"/>
      <c r="U20" s="21"/>
      <c r="V20" s="21"/>
      <c r="W20" s="21"/>
      <c r="X20" s="21"/>
      <c r="Y20" s="21"/>
      <c r="Z20" s="21"/>
      <c r="AA20" s="21"/>
      <c r="AB20" s="21"/>
      <c r="AC20" s="21"/>
      <c r="AD20" s="21"/>
      <c r="AE20" s="21"/>
      <c r="AF20" s="21"/>
      <c r="AG20" s="21"/>
      <c r="AH20" s="21"/>
      <c r="AI20" s="21"/>
      <c r="AJ20" s="46"/>
      <c r="AK20" s="48"/>
      <c r="AL20" s="48"/>
      <c r="AM20" s="48"/>
      <c r="AN20" s="21"/>
      <c r="AO20" s="21"/>
      <c r="AP20" s="21"/>
      <c r="AQ20" s="21"/>
      <c r="AR20" s="21"/>
      <c r="AS20" s="21"/>
      <c r="AT20" s="21"/>
      <c r="AU20" s="21"/>
      <c r="AV20" s="21"/>
      <c r="AW20" s="21"/>
      <c r="AX20" s="21"/>
      <c r="AY20" s="21"/>
      <c r="AZ20" s="21"/>
      <c r="BA20" s="21"/>
      <c r="BB20" s="21"/>
      <c r="BC20" s="21"/>
      <c r="BD20" s="21"/>
      <c r="BE20" s="21"/>
      <c r="BF20" s="21"/>
      <c r="BG20" s="21"/>
      <c r="BH20" s="21"/>
      <c r="BI20" s="21"/>
      <c r="BJ20" s="21"/>
    </row>
    <row r="21" spans="1:62" ht="36" customHeight="1">
      <c r="A21" s="414" t="s">
        <v>101</v>
      </c>
      <c r="B21" s="409"/>
      <c r="C21" s="410"/>
      <c r="D21" s="415" t="s">
        <v>102</v>
      </c>
      <c r="E21" s="412"/>
      <c r="F21" s="412"/>
      <c r="G21" s="412"/>
      <c r="H21" s="412"/>
      <c r="I21" s="412"/>
      <c r="J21" s="412"/>
      <c r="K21" s="412"/>
      <c r="L21" s="412"/>
      <c r="M21" s="412"/>
      <c r="N21" s="412"/>
      <c r="O21" s="412"/>
      <c r="P21" s="412"/>
      <c r="Q21" s="412"/>
      <c r="R21" s="412"/>
      <c r="S21" s="413"/>
      <c r="T21" s="21"/>
      <c r="U21" s="21"/>
      <c r="V21" s="21"/>
      <c r="W21" s="21"/>
      <c r="X21" s="21"/>
      <c r="Y21" s="21"/>
      <c r="Z21" s="21"/>
      <c r="AA21" s="21"/>
      <c r="AB21" s="21"/>
      <c r="AC21" s="21"/>
      <c r="AD21" s="21"/>
      <c r="AE21" s="21"/>
      <c r="AF21" s="21"/>
      <c r="AG21" s="21"/>
      <c r="AH21" s="21"/>
      <c r="AI21" s="21"/>
      <c r="AJ21" s="46"/>
      <c r="AK21" s="48"/>
      <c r="AL21" s="48"/>
      <c r="AM21" s="48"/>
      <c r="AN21" s="21"/>
      <c r="AO21" s="21"/>
      <c r="AP21" s="21"/>
      <c r="AQ21" s="21"/>
      <c r="AR21" s="21"/>
      <c r="AS21" s="21"/>
      <c r="AT21" s="21"/>
      <c r="AU21" s="21"/>
      <c r="AV21" s="21"/>
      <c r="AW21" s="21"/>
      <c r="AX21" s="21"/>
      <c r="AY21" s="21"/>
      <c r="AZ21" s="21"/>
      <c r="BA21" s="21"/>
      <c r="BB21" s="21"/>
      <c r="BC21" s="21"/>
      <c r="BD21" s="21"/>
      <c r="BE21" s="21"/>
      <c r="BF21" s="21"/>
      <c r="BG21" s="21"/>
      <c r="BH21" s="21"/>
      <c r="BI21" s="21"/>
      <c r="BJ21" s="21"/>
    </row>
    <row r="22" spans="1:62" ht="42.75" customHeight="1">
      <c r="A22" s="414" t="s">
        <v>103</v>
      </c>
      <c r="B22" s="409"/>
      <c r="C22" s="410"/>
      <c r="D22" s="415" t="s">
        <v>104</v>
      </c>
      <c r="E22" s="412"/>
      <c r="F22" s="412"/>
      <c r="G22" s="412"/>
      <c r="H22" s="412"/>
      <c r="I22" s="412"/>
      <c r="J22" s="412"/>
      <c r="K22" s="412"/>
      <c r="L22" s="412"/>
      <c r="M22" s="412"/>
      <c r="N22" s="412"/>
      <c r="O22" s="412"/>
      <c r="P22" s="412"/>
      <c r="Q22" s="412"/>
      <c r="R22" s="412"/>
      <c r="S22" s="413"/>
      <c r="T22" s="21"/>
      <c r="U22" s="21"/>
      <c r="V22" s="21"/>
      <c r="W22" s="21"/>
      <c r="X22" s="21"/>
      <c r="Y22" s="21"/>
      <c r="Z22" s="21"/>
      <c r="AA22" s="21"/>
      <c r="AB22" s="21"/>
      <c r="AC22" s="21"/>
      <c r="AD22" s="21"/>
      <c r="AE22" s="21"/>
      <c r="AF22" s="21"/>
      <c r="AG22" s="21"/>
      <c r="AH22" s="21"/>
      <c r="AI22" s="21"/>
      <c r="AJ22" s="46"/>
      <c r="AK22" s="48"/>
      <c r="AL22" s="48"/>
      <c r="AM22" s="48"/>
      <c r="AN22" s="21"/>
      <c r="AO22" s="21"/>
      <c r="AP22" s="21"/>
      <c r="AQ22" s="21"/>
      <c r="AR22" s="21"/>
      <c r="AS22" s="21"/>
      <c r="AT22" s="21"/>
      <c r="AU22" s="21"/>
      <c r="AV22" s="21"/>
      <c r="AW22" s="21"/>
      <c r="AX22" s="21"/>
      <c r="AY22" s="21"/>
      <c r="AZ22" s="21"/>
      <c r="BA22" s="21"/>
      <c r="BB22" s="21"/>
      <c r="BC22" s="21"/>
      <c r="BD22" s="21"/>
      <c r="BE22" s="21"/>
      <c r="BF22" s="21"/>
      <c r="BG22" s="21"/>
      <c r="BH22" s="21"/>
      <c r="BI22" s="21"/>
      <c r="BJ22" s="21"/>
    </row>
    <row r="23" spans="1:62" ht="72.75" customHeight="1">
      <c r="A23" s="414" t="s">
        <v>105</v>
      </c>
      <c r="B23" s="409"/>
      <c r="C23" s="410"/>
      <c r="D23" s="415" t="s">
        <v>106</v>
      </c>
      <c r="E23" s="412"/>
      <c r="F23" s="412"/>
      <c r="G23" s="412"/>
      <c r="H23" s="412"/>
      <c r="I23" s="412"/>
      <c r="J23" s="412"/>
      <c r="K23" s="412"/>
      <c r="L23" s="412"/>
      <c r="M23" s="412"/>
      <c r="N23" s="412"/>
      <c r="O23" s="412"/>
      <c r="P23" s="412"/>
      <c r="Q23" s="412"/>
      <c r="R23" s="412"/>
      <c r="S23" s="413"/>
      <c r="T23" s="21"/>
      <c r="U23" s="21"/>
      <c r="V23" s="21"/>
      <c r="W23" s="21"/>
      <c r="X23" s="21"/>
      <c r="Y23" s="21"/>
      <c r="Z23" s="21"/>
      <c r="AA23" s="21"/>
      <c r="AB23" s="21"/>
      <c r="AC23" s="21"/>
      <c r="AD23" s="21"/>
      <c r="AE23" s="21"/>
      <c r="AF23" s="21"/>
      <c r="AG23" s="21"/>
      <c r="AH23" s="21"/>
      <c r="AI23" s="21"/>
      <c r="AJ23" s="46"/>
      <c r="AK23" s="48"/>
      <c r="AL23" s="48"/>
      <c r="AM23" s="48"/>
      <c r="AN23" s="21"/>
      <c r="AO23" s="21"/>
      <c r="AP23" s="21"/>
      <c r="AQ23" s="21"/>
      <c r="AR23" s="21"/>
      <c r="AS23" s="21"/>
      <c r="AT23" s="21"/>
      <c r="AU23" s="21"/>
      <c r="AV23" s="21"/>
      <c r="AW23" s="21"/>
      <c r="AX23" s="21"/>
      <c r="AY23" s="21"/>
      <c r="AZ23" s="21"/>
      <c r="BA23" s="21"/>
      <c r="BB23" s="21"/>
      <c r="BC23" s="21"/>
      <c r="BD23" s="21"/>
      <c r="BE23" s="21"/>
      <c r="BF23" s="21"/>
      <c r="BG23" s="21"/>
      <c r="BH23" s="21"/>
      <c r="BI23" s="21"/>
      <c r="BJ23" s="21"/>
    </row>
    <row r="24" spans="1:62" ht="16.5">
      <c r="A24" s="49"/>
      <c r="B24" s="49"/>
      <c r="C24" s="49"/>
      <c r="D24" s="49"/>
      <c r="E24" s="49"/>
      <c r="F24" s="50"/>
      <c r="G24" s="51"/>
      <c r="H24" s="52"/>
      <c r="I24" s="52"/>
      <c r="J24" s="52"/>
      <c r="K24" s="25"/>
      <c r="L24" s="25"/>
      <c r="M24" s="25"/>
      <c r="N24" s="25"/>
      <c r="O24" s="25"/>
      <c r="P24" s="25"/>
      <c r="Q24" s="25"/>
      <c r="R24" s="25"/>
      <c r="S24" s="25"/>
      <c r="T24" s="53"/>
      <c r="U24" s="54"/>
      <c r="V24" s="54"/>
      <c r="W24" s="54"/>
      <c r="X24" s="54"/>
      <c r="Y24" s="54"/>
      <c r="Z24" s="54"/>
      <c r="AA24" s="54"/>
      <c r="AB24" s="54"/>
      <c r="AC24" s="54"/>
      <c r="AD24" s="54"/>
      <c r="AE24" s="54"/>
      <c r="AF24" s="54"/>
      <c r="AG24" s="54"/>
      <c r="AH24" s="54"/>
      <c r="AI24" s="55"/>
      <c r="AJ24" s="46"/>
      <c r="AK24" s="48"/>
      <c r="AL24" s="48"/>
      <c r="AM24" s="48"/>
      <c r="AN24" s="21"/>
      <c r="AO24" s="21"/>
      <c r="AP24" s="21"/>
      <c r="AQ24" s="21"/>
      <c r="AR24" s="21"/>
      <c r="AS24" s="21"/>
      <c r="AT24" s="21"/>
      <c r="AU24" s="21"/>
      <c r="AV24" s="21"/>
      <c r="AW24" s="21"/>
      <c r="AX24" s="21"/>
      <c r="AY24" s="21"/>
      <c r="AZ24" s="21"/>
      <c r="BA24" s="21"/>
      <c r="BB24" s="21"/>
      <c r="BC24" s="21"/>
      <c r="BD24" s="21"/>
      <c r="BE24" s="21"/>
      <c r="BF24" s="21"/>
      <c r="BG24" s="21"/>
      <c r="BH24" s="21"/>
      <c r="BI24" s="21"/>
      <c r="BJ24" s="21"/>
    </row>
    <row r="25" spans="1:62" ht="13.5" customHeight="1">
      <c r="A25" s="355" t="s">
        <v>107</v>
      </c>
      <c r="B25" s="356"/>
      <c r="C25" s="356"/>
      <c r="D25" s="356"/>
      <c r="E25" s="356"/>
      <c r="F25" s="356"/>
      <c r="G25" s="356"/>
      <c r="H25" s="356"/>
      <c r="I25" s="356"/>
      <c r="J25" s="356"/>
      <c r="K25" s="356"/>
      <c r="L25" s="357"/>
      <c r="M25" s="355" t="s">
        <v>108</v>
      </c>
      <c r="N25" s="356"/>
      <c r="O25" s="356"/>
      <c r="P25" s="356"/>
      <c r="Q25" s="356"/>
      <c r="R25" s="356"/>
      <c r="S25" s="357"/>
      <c r="T25" s="355" t="s">
        <v>109</v>
      </c>
      <c r="U25" s="356"/>
      <c r="V25" s="356"/>
      <c r="W25" s="356"/>
      <c r="X25" s="356"/>
      <c r="Y25" s="356"/>
      <c r="Z25" s="356"/>
      <c r="AA25" s="356"/>
      <c r="AB25" s="357"/>
      <c r="AC25" s="355" t="s">
        <v>110</v>
      </c>
      <c r="AD25" s="356"/>
      <c r="AE25" s="356"/>
      <c r="AF25" s="356"/>
      <c r="AG25" s="356"/>
      <c r="AH25" s="356"/>
      <c r="AI25" s="357"/>
      <c r="AJ25" s="56"/>
      <c r="AK25" s="358" t="s">
        <v>111</v>
      </c>
      <c r="AL25" s="359"/>
      <c r="AM25" s="359"/>
      <c r="AN25" s="359"/>
      <c r="AO25" s="359"/>
      <c r="AP25" s="360"/>
      <c r="AQ25" s="21"/>
      <c r="AR25" s="21"/>
      <c r="AS25" s="21"/>
      <c r="AT25" s="21"/>
      <c r="AU25" s="21"/>
      <c r="AV25" s="21"/>
      <c r="AW25" s="21"/>
      <c r="AX25" s="21"/>
      <c r="AY25" s="21"/>
      <c r="AZ25" s="21"/>
      <c r="BA25" s="21"/>
      <c r="BB25" s="21"/>
      <c r="BC25" s="21"/>
      <c r="BD25" s="21"/>
      <c r="BE25" s="21"/>
      <c r="BF25" s="21"/>
      <c r="BG25" s="21"/>
      <c r="BH25" s="21"/>
      <c r="BI25" s="21"/>
      <c r="BJ25" s="21"/>
    </row>
    <row r="26" spans="1:62" ht="16.5" customHeight="1">
      <c r="A26" s="425" t="s">
        <v>112</v>
      </c>
      <c r="B26" s="57"/>
      <c r="C26" s="427" t="s">
        <v>15</v>
      </c>
      <c r="D26" s="416" t="s">
        <v>17</v>
      </c>
      <c r="E26" s="416" t="s">
        <v>19</v>
      </c>
      <c r="F26" s="429" t="s">
        <v>21</v>
      </c>
      <c r="G26" s="431" t="s">
        <v>113</v>
      </c>
      <c r="H26" s="356"/>
      <c r="I26" s="356"/>
      <c r="J26" s="357"/>
      <c r="K26" s="345" t="s">
        <v>23</v>
      </c>
      <c r="L26" s="345" t="s">
        <v>114</v>
      </c>
      <c r="M26" s="345" t="s">
        <v>115</v>
      </c>
      <c r="N26" s="419" t="s">
        <v>116</v>
      </c>
      <c r="O26" s="416" t="s">
        <v>117</v>
      </c>
      <c r="P26" s="420" t="s">
        <v>118</v>
      </c>
      <c r="Q26" s="422" t="s">
        <v>119</v>
      </c>
      <c r="R26" s="424" t="s">
        <v>116</v>
      </c>
      <c r="S26" s="416" t="s">
        <v>29</v>
      </c>
      <c r="T26" s="326" t="s">
        <v>120</v>
      </c>
      <c r="U26" s="418" t="s">
        <v>121</v>
      </c>
      <c r="V26" s="416" t="s">
        <v>33</v>
      </c>
      <c r="W26" s="361" t="s">
        <v>122</v>
      </c>
      <c r="X26" s="362"/>
      <c r="Y26" s="362"/>
      <c r="Z26" s="362"/>
      <c r="AA26" s="362"/>
      <c r="AB26" s="363"/>
      <c r="AC26" s="326" t="s">
        <v>123</v>
      </c>
      <c r="AD26" s="326" t="s">
        <v>124</v>
      </c>
      <c r="AE26" s="326" t="s">
        <v>116</v>
      </c>
      <c r="AF26" s="326" t="s">
        <v>125</v>
      </c>
      <c r="AG26" s="326" t="s">
        <v>116</v>
      </c>
      <c r="AH26" s="326" t="s">
        <v>126</v>
      </c>
      <c r="AI26" s="326" t="s">
        <v>50</v>
      </c>
      <c r="AJ26" s="339" t="s">
        <v>127</v>
      </c>
      <c r="AK26" s="343" t="s">
        <v>111</v>
      </c>
      <c r="AL26" s="345" t="s">
        <v>128</v>
      </c>
      <c r="AM26" s="343" t="s">
        <v>129</v>
      </c>
      <c r="AN26" s="346" t="s">
        <v>130</v>
      </c>
      <c r="AO26" s="348" t="s">
        <v>131</v>
      </c>
      <c r="AP26" s="350" t="s">
        <v>54</v>
      </c>
      <c r="AQ26" s="21"/>
      <c r="AR26" s="21"/>
      <c r="AS26" s="21"/>
      <c r="AT26" s="21"/>
      <c r="AU26" s="21"/>
      <c r="AV26" s="21"/>
      <c r="AW26" s="21"/>
      <c r="AX26" s="21"/>
      <c r="AY26" s="21"/>
      <c r="AZ26" s="21"/>
      <c r="BA26" s="21"/>
      <c r="BB26" s="21"/>
      <c r="BC26" s="21"/>
      <c r="BD26" s="21"/>
      <c r="BE26" s="21"/>
      <c r="BF26" s="21"/>
      <c r="BG26" s="21"/>
      <c r="BH26" s="21"/>
      <c r="BI26" s="21"/>
      <c r="BJ26" s="21"/>
    </row>
    <row r="27" spans="1:62" ht="94.5" customHeight="1">
      <c r="A27" s="426"/>
      <c r="B27" s="58" t="s">
        <v>132</v>
      </c>
      <c r="C27" s="428"/>
      <c r="D27" s="417"/>
      <c r="E27" s="417"/>
      <c r="F27" s="430"/>
      <c r="G27" s="59" t="s">
        <v>133</v>
      </c>
      <c r="H27" s="60" t="s">
        <v>134</v>
      </c>
      <c r="I27" s="60" t="s">
        <v>135</v>
      </c>
      <c r="J27" s="60" t="s">
        <v>136</v>
      </c>
      <c r="K27" s="327"/>
      <c r="L27" s="327"/>
      <c r="M27" s="327"/>
      <c r="N27" s="327"/>
      <c r="O27" s="327"/>
      <c r="P27" s="421"/>
      <c r="Q27" s="423"/>
      <c r="R27" s="417"/>
      <c r="S27" s="417"/>
      <c r="T27" s="327"/>
      <c r="U27" s="344"/>
      <c r="V27" s="327"/>
      <c r="W27" s="61" t="s">
        <v>137</v>
      </c>
      <c r="X27" s="61" t="s">
        <v>138</v>
      </c>
      <c r="Y27" s="62" t="s">
        <v>139</v>
      </c>
      <c r="Z27" s="61" t="s">
        <v>140</v>
      </c>
      <c r="AA27" s="61" t="s">
        <v>141</v>
      </c>
      <c r="AB27" s="62" t="s">
        <v>142</v>
      </c>
      <c r="AC27" s="327"/>
      <c r="AD27" s="327"/>
      <c r="AE27" s="327"/>
      <c r="AF27" s="327"/>
      <c r="AG27" s="327"/>
      <c r="AH27" s="327"/>
      <c r="AI27" s="327"/>
      <c r="AJ27" s="327"/>
      <c r="AK27" s="344"/>
      <c r="AL27" s="327"/>
      <c r="AM27" s="344"/>
      <c r="AN27" s="347"/>
      <c r="AO27" s="349"/>
      <c r="AP27" s="351"/>
      <c r="AQ27" s="63"/>
      <c r="AR27" s="63"/>
      <c r="AS27" s="63"/>
      <c r="AT27" s="63"/>
      <c r="AU27" s="63"/>
      <c r="AV27" s="63"/>
      <c r="AW27" s="63"/>
      <c r="AX27" s="63"/>
      <c r="AY27" s="63"/>
      <c r="AZ27" s="63"/>
      <c r="BA27" s="63"/>
      <c r="BB27" s="63"/>
      <c r="BC27" s="63"/>
      <c r="BD27" s="63"/>
      <c r="BE27" s="63"/>
      <c r="BF27" s="63"/>
      <c r="BG27" s="63"/>
      <c r="BH27" s="63"/>
      <c r="BI27" s="63"/>
      <c r="BJ27" s="63"/>
    </row>
    <row r="28" spans="1:62" ht="120.75" customHeight="1">
      <c r="A28" s="374">
        <v>1</v>
      </c>
      <c r="B28" s="375" t="s">
        <v>143</v>
      </c>
      <c r="C28" s="376" t="s">
        <v>144</v>
      </c>
      <c r="D28" s="376" t="s">
        <v>145</v>
      </c>
      <c r="E28" s="376" t="s">
        <v>146</v>
      </c>
      <c r="F28" s="377" t="s">
        <v>147</v>
      </c>
      <c r="G28" s="368" t="s">
        <v>148</v>
      </c>
      <c r="H28" s="368" t="s">
        <v>148</v>
      </c>
      <c r="I28" s="368"/>
      <c r="J28" s="368"/>
      <c r="K28" s="370" t="s">
        <v>149</v>
      </c>
      <c r="L28" s="371">
        <v>12</v>
      </c>
      <c r="M28" s="372" t="str">
        <f>IF(L28&lt;=0,"",IF(L28&lt;=2,"Muy Baja",IF(L28&lt;=24,"Baja",IF(L28&lt;=500,"Media",IF(L28&lt;=5000,"Alta","Muy Alta")))))</f>
        <v>Baja</v>
      </c>
      <c r="N28" s="373">
        <f>IF(M28="","",IF(M28="Muy Baja",0.2,IF(M28="Baja",0.4,IF(M28="Media",0.6,IF(M28="Alta",0.8,IF(M28="Muy Alta",1,))))))</f>
        <v>0.4</v>
      </c>
      <c r="O28" s="370" t="s">
        <v>150</v>
      </c>
      <c r="P28" s="399" t="str">
        <f ca="1">IF(NOT(ISERROR(MATCH(O28,'Tabla Impacto'!$B$221:$B$223,0))),'Tabla Impacto'!$F$223&amp;"Por favor no seleccionar los criterios de impacto(Afectación Económica o presupuestal y Pérdida Reputacional)",O28)</f>
        <v xml:space="preserve">     Entre 50 y 100 SMLMV </v>
      </c>
      <c r="Q28" s="372" t="str">
        <f ca="1">IF(OR(P28='Tabla Impacto'!$C$11,P28='Tabla Impacto'!$D$11),"Leve",IF(OR(P28='Tabla Impacto'!$C$12,P28='Tabla Impacto'!$D$12),"Menor",IF(OR(P28='Tabla Impacto'!$C$13,P28='Tabla Impacto'!$D$13),"Moderado",IF(OR(P28='Tabla Impacto'!$C$14,P28='Tabla Impacto'!$D$14),"Mayor",IF(OR(P28='Tabla Impacto'!$C$15,P28='Tabla Impacto'!$D$15),"Catastrófico","")))))</f>
        <v>Moderado</v>
      </c>
      <c r="R28" s="64">
        <f ca="1">IF(Q28="","",IF(Q28="Leve",0.2,IF(Q28="Menor",0.4,IF(Q28="Moderado",0.6,IF(Q28="Mayor",0.8,IF(Q28="Catastrófico",1,))))))</f>
        <v>0.6</v>
      </c>
      <c r="S28" s="387" t="str">
        <f ca="1">IF(OR(AND(M28="Muy Baja",Q28="Leve"),AND(M28="Muy 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Moderado</v>
      </c>
      <c r="T28" s="65">
        <v>1</v>
      </c>
      <c r="U28" s="66" t="s">
        <v>151</v>
      </c>
      <c r="V28" s="65" t="str">
        <f t="shared" ref="V28:V31" si="0">IF(OR(W28="Preventivo",W28="Detectivo"),"Probabilidad",IF(W28="Correctivo","Impacto",""))</f>
        <v>Probabilidad</v>
      </c>
      <c r="W28" s="67" t="s">
        <v>152</v>
      </c>
      <c r="X28" s="67" t="s">
        <v>153</v>
      </c>
      <c r="Y28" s="68" t="str">
        <f t="shared" ref="Y28:Y31" si="1">IF(AND(W28="Preventivo",X28="Automático"),"50%",IF(AND(W28="Preventivo",X28="Manual"),"40%",IF(AND(W28="Detectivo",X28="Automático"),"40%",IF(AND(W28="Detectivo",X28="Manual"),"30%",IF(AND(W28="Correctivo",X28="Automático"),"35%",IF(AND(W28="Correctivo",X28="Manual"),"25%",""))))))</f>
        <v>40%</v>
      </c>
      <c r="Z28" s="67" t="s">
        <v>154</v>
      </c>
      <c r="AA28" s="67" t="s">
        <v>155</v>
      </c>
      <c r="AB28" s="69" t="s">
        <v>156</v>
      </c>
      <c r="AC28" s="70">
        <f>IFERROR(IF(V28="Probabilidad",(N28-(+N28*Y28)),IF(V28="Impacto",N28,"")),"")</f>
        <v>0.24</v>
      </c>
      <c r="AD28" s="71" t="str">
        <f t="shared" ref="AD28:AD31" si="2">IFERROR(IF(AC28="","",IF(AC28&lt;=0.2,"Muy Baja",IF(AC28&lt;=0.4,"Baja",IF(AC28&lt;=0.6,"Media",IF(AC28&lt;=0.8,"Alta","Muy Alta"))))),"")</f>
        <v>Baja</v>
      </c>
      <c r="AE28" s="72">
        <f t="shared" ref="AE28:AE31" si="3">+AC28</f>
        <v>0.24</v>
      </c>
      <c r="AF28" s="71" t="str">
        <f t="shared" ref="AF28:AF31" ca="1" si="4">IFERROR(IF(AG28="","",IF(AG28&lt;=0.2,"Leve",IF(AG28&lt;=0.4,"Menor",IF(AG28&lt;=0.6,"Moderado",IF(AG28&lt;=0.8,"Mayor","Catastrófico"))))),"")</f>
        <v>Moderado</v>
      </c>
      <c r="AG28" s="73">
        <f ca="1">IFERROR(IF(V28="Impacto",(R28-(+R28*Y28)),IF(V28="Probabilidad",R28,"")),"")</f>
        <v>0.6</v>
      </c>
      <c r="AH28" s="74" t="str">
        <f t="shared" ref="AH28:AH31" ca="1" si="5">IFERROR(IF(OR(AND(AD28="Muy Baja",AF28="Leve"),AND(AD28="Muy Baja",AF28="Menor"),AND(AD28="Baja",AF28="Leve")),"Bajo",IF(OR(AND(AD28="Muy baja",AF28="Moderado"),AND(AD28="Baja",AF28="Menor"),AND(AD28="Baja",AF28="Moderado"),AND(AD28="Media",AF28="Leve"),AND(AD28="Media",AF28="Menor"),AND(AD28="Media",AF28="Moderado"),AND(AD28="Alta",AF28="Leve"),AND(AD28="Alta",AF28="Menor")),"Moderado",IF(OR(AND(AD28="Muy Baja",AF28="Mayor"),AND(AD28="Baja",AF28="Mayor"),AND(AD28="Media",AF28="Mayor"),AND(AD28="Alta",AF28="Moderado"),AND(AD28="Alta",AF28="Mayor"),AND(AD28="Muy Alta",AF28="Leve"),AND(AD28="Muy Alta",AF28="Menor"),AND(AD28="Muy Alta",AF28="Moderado"),AND(AD28="Muy Alta",AF28="Mayor")),"Alto",IF(OR(AND(AD28="Muy Baja",AF28="Catastrófico"),AND(AD28="Baja",AF28="Catastrófico"),AND(AD28="Media",AF28="Catastrófico"),AND(AD28="Alta",AF28="Catastrófico"),AND(AD28="Muy Alta",AF28="Catastrófico")),"Extremo","")))),"")</f>
        <v>Moderado</v>
      </c>
      <c r="AI28" s="75" t="s">
        <v>157</v>
      </c>
      <c r="AJ28" s="340"/>
      <c r="AK28" s="76" t="s">
        <v>158</v>
      </c>
      <c r="AL28" s="77" t="s">
        <v>159</v>
      </c>
      <c r="AM28" s="78" t="s">
        <v>160</v>
      </c>
      <c r="AN28" s="79"/>
      <c r="AO28" s="352"/>
      <c r="AP28" s="80"/>
      <c r="AQ28" s="81"/>
      <c r="AR28" s="81"/>
      <c r="AS28" s="81"/>
      <c r="AT28" s="81"/>
      <c r="AU28" s="81"/>
      <c r="AV28" s="81"/>
      <c r="AW28" s="81"/>
      <c r="AX28" s="81"/>
      <c r="AY28" s="81"/>
      <c r="AZ28" s="81"/>
      <c r="BA28" s="81"/>
      <c r="BB28" s="81"/>
      <c r="BC28" s="81"/>
      <c r="BD28" s="81"/>
      <c r="BE28" s="81"/>
      <c r="BF28" s="81"/>
      <c r="BG28" s="81"/>
      <c r="BH28" s="81"/>
      <c r="BI28" s="81"/>
      <c r="BJ28" s="81"/>
    </row>
    <row r="29" spans="1:62" ht="123.75" customHeight="1">
      <c r="A29" s="333"/>
      <c r="B29" s="333"/>
      <c r="C29" s="333"/>
      <c r="D29" s="333"/>
      <c r="E29" s="333"/>
      <c r="F29" s="333"/>
      <c r="G29" s="333"/>
      <c r="H29" s="333"/>
      <c r="I29" s="333"/>
      <c r="J29" s="333"/>
      <c r="K29" s="333"/>
      <c r="L29" s="333"/>
      <c r="M29" s="333"/>
      <c r="N29" s="333"/>
      <c r="O29" s="333"/>
      <c r="P29" s="333"/>
      <c r="Q29" s="333"/>
      <c r="R29" s="64">
        <f t="shared" ref="R29:R31" ca="1" si="6">R28</f>
        <v>0.6</v>
      </c>
      <c r="S29" s="333"/>
      <c r="T29" s="82">
        <v>2</v>
      </c>
      <c r="U29" s="83" t="s">
        <v>161</v>
      </c>
      <c r="V29" s="82" t="str">
        <f t="shared" si="0"/>
        <v>Probabilidad</v>
      </c>
      <c r="W29" s="84" t="s">
        <v>152</v>
      </c>
      <c r="X29" s="84" t="s">
        <v>153</v>
      </c>
      <c r="Y29" s="85" t="str">
        <f t="shared" si="1"/>
        <v>40%</v>
      </c>
      <c r="Z29" s="84" t="s">
        <v>154</v>
      </c>
      <c r="AA29" s="84" t="s">
        <v>155</v>
      </c>
      <c r="AB29" s="86" t="s">
        <v>156</v>
      </c>
      <c r="AC29" s="70">
        <f>IFERROR(IF(AND(V28="Probabilidad",V29="Probabilidad"),(AE28-(+AE28*Y29)),IF(V29="Probabilidad",(N28-(+N28*Y29)),IF(V29="Impacto",AE28,""))),"")</f>
        <v>0.14399999999999999</v>
      </c>
      <c r="AD29" s="71" t="str">
        <f t="shared" si="2"/>
        <v>Muy Baja</v>
      </c>
      <c r="AE29" s="72">
        <f t="shared" si="3"/>
        <v>0.14399999999999999</v>
      </c>
      <c r="AF29" s="71" t="str">
        <f t="shared" ca="1" si="4"/>
        <v>Moderado</v>
      </c>
      <c r="AG29" s="73">
        <f ca="1">IFERROR(IF(AND(V28="Impacto",V29="Impacto"),(AG28-(+AG28*Y29)),IF(V29="Impacto",(R28-(+R28*Y29)),IF(V29="Probabilidad",AG28,""))),"")</f>
        <v>0.6</v>
      </c>
      <c r="AH29" s="74" t="str">
        <f t="shared" ca="1" si="5"/>
        <v>Moderado</v>
      </c>
      <c r="AI29" s="75" t="s">
        <v>157</v>
      </c>
      <c r="AJ29" s="341"/>
      <c r="AK29" s="76" t="s">
        <v>162</v>
      </c>
      <c r="AL29" s="77" t="s">
        <v>159</v>
      </c>
      <c r="AM29" s="87">
        <v>45641</v>
      </c>
      <c r="AN29" s="88"/>
      <c r="AO29" s="353"/>
      <c r="AP29" s="89"/>
      <c r="AQ29" s="21"/>
      <c r="AR29" s="21"/>
      <c r="AS29" s="21"/>
      <c r="AT29" s="90"/>
      <c r="AU29" s="21"/>
      <c r="AV29" s="21"/>
      <c r="AW29" s="21"/>
      <c r="AX29" s="21"/>
      <c r="AY29" s="21"/>
      <c r="AZ29" s="21"/>
      <c r="BA29" s="21"/>
      <c r="BB29" s="21"/>
      <c r="BC29" s="21"/>
      <c r="BD29" s="21"/>
      <c r="BE29" s="21"/>
      <c r="BF29" s="21"/>
      <c r="BG29" s="21"/>
      <c r="BH29" s="21"/>
      <c r="BI29" s="21"/>
      <c r="BJ29" s="21"/>
    </row>
    <row r="30" spans="1:62" ht="114" customHeight="1">
      <c r="A30" s="333"/>
      <c r="B30" s="333"/>
      <c r="C30" s="333"/>
      <c r="D30" s="333"/>
      <c r="E30" s="333"/>
      <c r="F30" s="333"/>
      <c r="G30" s="333"/>
      <c r="H30" s="333"/>
      <c r="I30" s="333"/>
      <c r="J30" s="333"/>
      <c r="K30" s="333"/>
      <c r="L30" s="333"/>
      <c r="M30" s="333"/>
      <c r="N30" s="333"/>
      <c r="O30" s="333"/>
      <c r="P30" s="334"/>
      <c r="Q30" s="333"/>
      <c r="R30" s="64">
        <f t="shared" ca="1" si="6"/>
        <v>0.6</v>
      </c>
      <c r="S30" s="333"/>
      <c r="T30" s="82">
        <v>3</v>
      </c>
      <c r="U30" s="83" t="s">
        <v>163</v>
      </c>
      <c r="V30" s="82" t="str">
        <f t="shared" si="0"/>
        <v>Probabilidad</v>
      </c>
      <c r="W30" s="84" t="s">
        <v>152</v>
      </c>
      <c r="X30" s="84" t="s">
        <v>153</v>
      </c>
      <c r="Y30" s="85" t="str">
        <f t="shared" si="1"/>
        <v>40%</v>
      </c>
      <c r="Z30" s="84" t="s">
        <v>154</v>
      </c>
      <c r="AA30" s="84" t="s">
        <v>155</v>
      </c>
      <c r="AB30" s="86" t="s">
        <v>156</v>
      </c>
      <c r="AC30" s="70">
        <f t="shared" ref="AC30:AC31" si="7">IFERROR(IF(AND(V29="Probabilidad",V30="Probabilidad"),(AE29-(+AE29*Y30)),IF(AND(V29="Impacto",V30="Probabilidad"),(AE28-(+AE28*Y30)),IF(V30="Impacto",AE29,""))),"")</f>
        <v>8.6399999999999991E-2</v>
      </c>
      <c r="AD30" s="71" t="str">
        <f t="shared" si="2"/>
        <v>Muy Baja</v>
      </c>
      <c r="AE30" s="72">
        <f t="shared" si="3"/>
        <v>8.6399999999999991E-2</v>
      </c>
      <c r="AF30" s="71" t="str">
        <f t="shared" ca="1" si="4"/>
        <v>Moderado</v>
      </c>
      <c r="AG30" s="73">
        <f t="shared" ref="AG30:AG31" ca="1" si="8">IFERROR(IF(AND(V29="Impacto",V30="Impacto"),(AG29-(+AG29*Y30)),IF(AND(V29="Probabilidad",V30="Impacto"),(AG28-(+AG28*Y30)),IF(V30="Probabilidad",AG29,""))),"")</f>
        <v>0.6</v>
      </c>
      <c r="AH30" s="74" t="str">
        <f t="shared" ca="1" si="5"/>
        <v>Moderado</v>
      </c>
      <c r="AI30" s="75" t="s">
        <v>157</v>
      </c>
      <c r="AJ30" s="341"/>
      <c r="AK30" s="76" t="s">
        <v>164</v>
      </c>
      <c r="AL30" s="77" t="s">
        <v>159</v>
      </c>
      <c r="AM30" s="77" t="s">
        <v>165</v>
      </c>
      <c r="AN30" s="88"/>
      <c r="AO30" s="353"/>
      <c r="AP30" s="89"/>
      <c r="AQ30" s="21"/>
      <c r="AR30" s="21"/>
      <c r="AS30" s="21"/>
      <c r="AT30" s="21"/>
      <c r="AU30" s="21"/>
      <c r="AV30" s="21"/>
      <c r="AW30" s="21"/>
      <c r="AX30" s="21"/>
      <c r="AY30" s="21"/>
      <c r="AZ30" s="21"/>
      <c r="BA30" s="21"/>
      <c r="BB30" s="21"/>
      <c r="BC30" s="21"/>
      <c r="BD30" s="21"/>
      <c r="BE30" s="21"/>
      <c r="BF30" s="21"/>
      <c r="BG30" s="21"/>
      <c r="BH30" s="21"/>
      <c r="BI30" s="21"/>
      <c r="BJ30" s="21"/>
    </row>
    <row r="31" spans="1:62" ht="123" customHeight="1">
      <c r="A31" s="333"/>
      <c r="B31" s="333"/>
      <c r="C31" s="333"/>
      <c r="D31" s="333"/>
      <c r="E31" s="333"/>
      <c r="F31" s="333"/>
      <c r="G31" s="333"/>
      <c r="H31" s="333"/>
      <c r="I31" s="333"/>
      <c r="J31" s="333"/>
      <c r="K31" s="333"/>
      <c r="L31" s="333"/>
      <c r="M31" s="333"/>
      <c r="N31" s="333"/>
      <c r="O31" s="333"/>
      <c r="P31" s="91"/>
      <c r="Q31" s="333"/>
      <c r="R31" s="400">
        <f t="shared" ca="1" si="6"/>
        <v>0.6</v>
      </c>
      <c r="S31" s="333"/>
      <c r="T31" s="380">
        <v>4</v>
      </c>
      <c r="U31" s="401" t="s">
        <v>166</v>
      </c>
      <c r="V31" s="380" t="str">
        <f t="shared" si="0"/>
        <v>Probabilidad</v>
      </c>
      <c r="W31" s="337" t="s">
        <v>152</v>
      </c>
      <c r="X31" s="337" t="s">
        <v>153</v>
      </c>
      <c r="Y31" s="337" t="str">
        <f t="shared" si="1"/>
        <v>40%</v>
      </c>
      <c r="Z31" s="337" t="s">
        <v>154</v>
      </c>
      <c r="AA31" s="337" t="s">
        <v>155</v>
      </c>
      <c r="AB31" s="364" t="s">
        <v>156</v>
      </c>
      <c r="AC31" s="366">
        <f t="shared" si="7"/>
        <v>5.183999999999999E-2</v>
      </c>
      <c r="AD31" s="328" t="str">
        <f t="shared" si="2"/>
        <v>Muy Baja</v>
      </c>
      <c r="AE31" s="367">
        <f t="shared" si="3"/>
        <v>5.183999999999999E-2</v>
      </c>
      <c r="AF31" s="328" t="str">
        <f t="shared" ca="1" si="4"/>
        <v>Moderado</v>
      </c>
      <c r="AG31" s="329">
        <f t="shared" ca="1" si="8"/>
        <v>0.6</v>
      </c>
      <c r="AH31" s="338" t="str">
        <f t="shared" ca="1" si="5"/>
        <v>Moderado</v>
      </c>
      <c r="AI31" s="342" t="s">
        <v>157</v>
      </c>
      <c r="AJ31" s="341"/>
      <c r="AK31" s="76" t="s">
        <v>167</v>
      </c>
      <c r="AL31" s="77" t="s">
        <v>159</v>
      </c>
      <c r="AM31" s="77" t="s">
        <v>168</v>
      </c>
      <c r="AN31" s="88"/>
      <c r="AO31" s="353"/>
      <c r="AP31" s="89"/>
      <c r="AQ31" s="21"/>
      <c r="AR31" s="21"/>
      <c r="AS31" s="21"/>
      <c r="AT31" s="21"/>
      <c r="AU31" s="21"/>
      <c r="AV31" s="21"/>
      <c r="AW31" s="21"/>
      <c r="AX31" s="21"/>
      <c r="AY31" s="21"/>
      <c r="AZ31" s="21"/>
      <c r="BA31" s="21"/>
      <c r="BB31" s="21"/>
      <c r="BC31" s="21"/>
      <c r="BD31" s="21"/>
      <c r="BE31" s="21"/>
      <c r="BF31" s="21"/>
      <c r="BG31" s="21"/>
      <c r="BH31" s="21"/>
      <c r="BI31" s="21"/>
      <c r="BJ31" s="21"/>
    </row>
    <row r="32" spans="1:62" ht="43.5" customHeight="1">
      <c r="A32" s="333"/>
      <c r="B32" s="333"/>
      <c r="C32" s="333"/>
      <c r="D32" s="333"/>
      <c r="E32" s="333"/>
      <c r="F32" s="333"/>
      <c r="G32" s="369"/>
      <c r="H32" s="369"/>
      <c r="I32" s="369"/>
      <c r="J32" s="369"/>
      <c r="K32" s="333"/>
      <c r="L32" s="333"/>
      <c r="M32" s="333"/>
      <c r="N32" s="333"/>
      <c r="O32" s="333"/>
      <c r="P32" s="97" t="str">
        <f ca="1">IF(NOT(ISERROR(MATCH(O33,'Tabla Impacto'!$B$221:$B$223,0))),'Tabla Impacto'!$F$223&amp;"Por favor no seleccionar los criterios de impacto(Afectación Económica o presupuestal y Pérdida Reputacional)",O33)</f>
        <v xml:space="preserve">     Entre 50 y 100 SMLMV </v>
      </c>
      <c r="Q32" s="333"/>
      <c r="R32" s="333"/>
      <c r="S32" s="333"/>
      <c r="T32" s="333"/>
      <c r="U32" s="334"/>
      <c r="V32" s="334"/>
      <c r="W32" s="334"/>
      <c r="X32" s="334"/>
      <c r="Y32" s="334"/>
      <c r="Z32" s="334"/>
      <c r="AA32" s="334"/>
      <c r="AB32" s="365"/>
      <c r="AC32" s="327"/>
      <c r="AD32" s="327"/>
      <c r="AE32" s="327"/>
      <c r="AF32" s="327"/>
      <c r="AG32" s="327"/>
      <c r="AH32" s="327"/>
      <c r="AI32" s="327"/>
      <c r="AJ32" s="327"/>
      <c r="AK32" s="76" t="s">
        <v>169</v>
      </c>
      <c r="AL32" s="98" t="s">
        <v>170</v>
      </c>
      <c r="AM32" s="99">
        <v>45473</v>
      </c>
      <c r="AN32" s="88"/>
      <c r="AO32" s="354"/>
      <c r="AP32" s="89"/>
      <c r="AQ32" s="21"/>
      <c r="AR32" s="21"/>
      <c r="AS32" s="21"/>
      <c r="AT32" s="21"/>
      <c r="AU32" s="21"/>
      <c r="AV32" s="21"/>
      <c r="AW32" s="21"/>
      <c r="AX32" s="21"/>
      <c r="AY32" s="21"/>
      <c r="AZ32" s="21"/>
      <c r="BA32" s="21"/>
      <c r="BB32" s="21"/>
      <c r="BC32" s="21"/>
      <c r="BD32" s="21"/>
      <c r="BE32" s="21"/>
      <c r="BF32" s="21"/>
      <c r="BG32" s="21"/>
      <c r="BH32" s="21"/>
      <c r="BI32" s="21"/>
      <c r="BJ32" s="21"/>
    </row>
    <row r="33" spans="1:62" ht="109.5" customHeight="1">
      <c r="A33" s="374">
        <v>2</v>
      </c>
      <c r="B33" s="375" t="s">
        <v>143</v>
      </c>
      <c r="C33" s="376" t="s">
        <v>171</v>
      </c>
      <c r="D33" s="432" t="s">
        <v>172</v>
      </c>
      <c r="E33" s="376" t="s">
        <v>173</v>
      </c>
      <c r="F33" s="433" t="s">
        <v>174</v>
      </c>
      <c r="G33" s="379" t="s">
        <v>148</v>
      </c>
      <c r="H33" s="379"/>
      <c r="I33" s="379"/>
      <c r="J33" s="379"/>
      <c r="K33" s="332" t="s">
        <v>149</v>
      </c>
      <c r="L33" s="380">
        <v>591</v>
      </c>
      <c r="M33" s="381" t="str">
        <f>IF(L33&lt;=0,"",IF(L33&lt;=2,"Muy Baja",IF(L33&lt;=24,"Baja",IF(L33&lt;=500,"Media",IF(L33&lt;=5000,"Alta","Muy Alta")))))</f>
        <v>Alta</v>
      </c>
      <c r="N33" s="382">
        <f>IF(M33="","",IF(M33="Muy Baja",0.2,IF(M33="Baja",0.4,IF(M33="Media",0.6,IF(M33="Alta",0.8,IF(M32="Muy Alta",1,))))))</f>
        <v>0.8</v>
      </c>
      <c r="O33" s="332" t="s">
        <v>150</v>
      </c>
      <c r="P33" s="378" t="str">
        <f ca="1">IF(NOT(ISERROR(MATCH(O33,'Tabla Impacto'!$B$221:$B$223,0))),'Tabla Impacto'!$F$223&amp;"Por favor no seleccionar los criterios de impacto(Afectación Económica o presupuestal y Pérdida Reputacional)",O33)</f>
        <v xml:space="preserve">     Entre 50 y 100 SMLMV </v>
      </c>
      <c r="Q33" s="381" t="str">
        <f ca="1">IF(OR(P33='Tabla Impacto'!$C$11,P33='Tabla Impacto'!$D$11),"Leve",IF(OR(P33='Tabla Impacto'!$C$12,P33='Tabla Impacto'!$D$12),"Menor",IF(OR(P33='Tabla Impacto'!$C$13,P33='Tabla Impacto'!$D$13),"Moderado",IF(OR(P33='Tabla Impacto'!$C$14,P33='Tabla Impacto'!$D$14),"Mayor",IF(OR(P33='Tabla Impacto'!$C$15,P33='Tabla Impacto'!$D$15),"Catastrófico","")))))</f>
        <v>Moderado</v>
      </c>
      <c r="R33" s="64">
        <f ca="1">IF(Q33="","",IF(Q33="Leve",0.2,IF(Q33="Menor",0.4,IF(Q33="Moderado",0.6,IF(Q33="Mayor",0.8,IF(Q33="Catastrófico",1,))))))</f>
        <v>0.6</v>
      </c>
      <c r="S33" s="387" t="str">
        <f ca="1">IF(OR(AND(M33="Muy Baja",Q33="Leve"),AND(M33="Muy Baja",Q33="Menor"),AND(M33="Baja",Q33="Leve")),"Bajo",IF(OR(AND(M33="Muy baja",Q33="Moderado"),AND(M33="Baja",Q33="Menor"),AND(M33="Baja",Q33="Moderado"),AND(M33="Media",Q33="Leve"),AND(M33="Media",Q33="Menor"),AND(M33="Media",Q33="Moderado"),AND(M33="Alta",Q33="Leve"),AND(M33="Alta",Q33="Menor")),"Moderado",IF(OR(AND(M33="Muy Baja",Q33="Mayor"),AND(M33="Baja",Q33="Mayor"),AND(M33="Media",Q33="Mayor"),AND(M33="Alta",Q33="Moderado"),AND(M33="Alta",Q33="Mayor"),AND(M33="Muy Alta",Q33="Leve"),AND(M33="Muy Alta",Q33="Menor"),AND(M33="Muy Alta",Q33="Moderado"),AND(M33="Muy Alta",Q33="Mayor")),"Alto",IF(OR(AND(M33="Muy Baja",Q33="Catastrófico"),AND(M33="Baja",Q33="Catastrófico"),AND(M33="Media",Q33="Catastrófico"),AND(M33="Alta",Q33="Catastrófico"),AND(M33="Muy Alta",Q33="Catastrófico")),"Extremo",""))))</f>
        <v>Alto</v>
      </c>
      <c r="T33" s="82">
        <v>1</v>
      </c>
      <c r="U33" s="83" t="s">
        <v>175</v>
      </c>
      <c r="V33" s="82" t="str">
        <f t="shared" ref="V33:V34" si="9">IF(OR(W33="Preventivo",W33="Detectivo"),"Probabilidad",IF(W33="Correctivo","Impacto",""))</f>
        <v>Probabilidad</v>
      </c>
      <c r="W33" s="84" t="s">
        <v>152</v>
      </c>
      <c r="X33" s="84" t="s">
        <v>153</v>
      </c>
      <c r="Y33" s="85" t="str">
        <f t="shared" ref="Y33:Y34" si="10">IF(AND(W33="Preventivo",X33="Automático"),"50%",IF(AND(W33="Preventivo",X33="Manual"),"40%",IF(AND(W33="Detectivo",X33="Automático"),"40%",IF(AND(W33="Detectivo",X33="Manual"),"30%",IF(AND(W33="Correctivo",X33="Automático"),"35%",IF(AND(W33="Correctivo",X33="Manual"),"25%",""))))))</f>
        <v>40%</v>
      </c>
      <c r="Z33" s="84" t="s">
        <v>154</v>
      </c>
      <c r="AA33" s="84" t="s">
        <v>155</v>
      </c>
      <c r="AB33" s="86" t="s">
        <v>156</v>
      </c>
      <c r="AC33" s="70">
        <f>IFERROR(IF(V33="Probabilidad",(N33-(+N33*Y33)),IF(V33="Impacto",N33,"")),"")</f>
        <v>0.48</v>
      </c>
      <c r="AD33" s="71" t="str">
        <f t="shared" ref="AD33:AD34" si="11">IFERROR(IF(AC33="","",IF(AC33&lt;=0.2,"Muy Baja",IF(AC33&lt;=0.4,"Baja",IF(AC33&lt;=0.6,"Media",IF(AC33&lt;=0.8,"Alta","Muy Alta"))))),"")</f>
        <v>Media</v>
      </c>
      <c r="AE33" s="72">
        <f t="shared" ref="AE33:AE34" si="12">+AC33</f>
        <v>0.48</v>
      </c>
      <c r="AF33" s="71" t="str">
        <f t="shared" ref="AF33:AF34" ca="1" si="13">IFERROR(IF(AG33="","",IF(AG33&lt;=0.2,"Leve",IF(AG33&lt;=0.4,"Menor",IF(AG33&lt;=0.6,"Moderado",IF(AG33&lt;=0.8,"Mayor","Catastrófico"))))),"")</f>
        <v>Moderado</v>
      </c>
      <c r="AG33" s="72">
        <f t="shared" ref="AG33:AG34" ca="1" si="14">IFERROR(IF(V33="Impacto",(R33-(+R33*Y33)),IF(V33="Probabilidad",R33,"")),"")</f>
        <v>0.6</v>
      </c>
      <c r="AH33" s="74" t="str">
        <f t="shared" ref="AH33:AH34" ca="1" si="15">IFERROR(IF(OR(AND(AD33="Muy Baja",AF33="Leve"),AND(AD33="Muy Baja",AF33="Menor"),AND(AD33="Baja",AF33="Leve")),"Bajo",IF(OR(AND(AD33="Muy baja",AF33="Moderado"),AND(AD33="Baja",AF33="Menor"),AND(AD33="Baja",AF33="Moderado"),AND(AD33="Media",AF33="Leve"),AND(AD33="Media",AF33="Menor"),AND(AD33="Media",AF33="Moderado"),AND(AD33="Alta",AF33="Leve"),AND(AD33="Alta",AF33="Menor")),"Moderado",IF(OR(AND(AD33="Muy Baja",AF33="Mayor"),AND(AD33="Baja",AF33="Mayor"),AND(AD33="Media",AF33="Mayor"),AND(AD33="Alta",AF33="Moderado"),AND(AD33="Alta",AF33="Mayor"),AND(AD33="Muy Alta",AF33="Leve"),AND(AD33="Muy Alta",AF33="Menor"),AND(AD33="Muy Alta",AF33="Moderado"),AND(AD33="Muy Alta",AF33="Mayor")),"Alto",IF(OR(AND(AD33="Muy Baja",AF33="Catastrófico"),AND(AD33="Baja",AF33="Catastrófico"),AND(AD33="Media",AF33="Catastrófico"),AND(AD33="Alta",AF33="Catastrófico"),AND(AD33="Muy Alta",AF33="Catastrófico")),"Extremo","")))),"")</f>
        <v>Moderado</v>
      </c>
      <c r="AI33" s="75" t="s">
        <v>157</v>
      </c>
      <c r="AJ33" s="541"/>
      <c r="AK33" s="76" t="s">
        <v>176</v>
      </c>
      <c r="AL33" s="77" t="s">
        <v>177</v>
      </c>
      <c r="AM33" s="77" t="s">
        <v>178</v>
      </c>
      <c r="AN33" s="88"/>
      <c r="AO33" s="101"/>
      <c r="AP33" s="89"/>
      <c r="AQ33" s="21"/>
      <c r="AR33" s="21"/>
      <c r="AS33" s="21"/>
      <c r="AT33" s="21"/>
      <c r="AU33" s="21"/>
      <c r="AV33" s="21"/>
      <c r="AW33" s="21"/>
      <c r="AX33" s="21"/>
      <c r="AY33" s="21"/>
      <c r="AZ33" s="21"/>
      <c r="BA33" s="21"/>
      <c r="BB33" s="21"/>
      <c r="BC33" s="21"/>
      <c r="BD33" s="21"/>
      <c r="BE33" s="21"/>
      <c r="BF33" s="21"/>
      <c r="BG33" s="21"/>
      <c r="BH33" s="21"/>
      <c r="BI33" s="21"/>
      <c r="BJ33" s="21"/>
    </row>
    <row r="34" spans="1:62" ht="70.5" customHeight="1">
      <c r="A34" s="333"/>
      <c r="B34" s="333"/>
      <c r="C34" s="333"/>
      <c r="D34" s="333"/>
      <c r="E34" s="333"/>
      <c r="F34" s="333"/>
      <c r="G34" s="333"/>
      <c r="H34" s="333"/>
      <c r="I34" s="333"/>
      <c r="J34" s="333"/>
      <c r="K34" s="333"/>
      <c r="L34" s="333"/>
      <c r="M34" s="333"/>
      <c r="N34" s="333"/>
      <c r="O34" s="333"/>
      <c r="P34" s="333"/>
      <c r="Q34" s="333"/>
      <c r="R34" s="400">
        <f ca="1">IF(Q33="","",IF(Q33="Leve",0.2,IF(Q33="Menor",0.4,IF(Q33="Moderado",0.6,IF(Q33="Mayor",0.8,IF(Q33="Catastrófico",1,))))))</f>
        <v>0.6</v>
      </c>
      <c r="S34" s="333"/>
      <c r="T34" s="380">
        <v>2</v>
      </c>
      <c r="U34" s="401" t="s">
        <v>179</v>
      </c>
      <c r="V34" s="380" t="str">
        <f t="shared" si="9"/>
        <v>Probabilidad</v>
      </c>
      <c r="W34" s="337" t="s">
        <v>152</v>
      </c>
      <c r="X34" s="337" t="s">
        <v>153</v>
      </c>
      <c r="Y34" s="434" t="str">
        <f t="shared" si="10"/>
        <v>40%</v>
      </c>
      <c r="Z34" s="337" t="s">
        <v>154</v>
      </c>
      <c r="AA34" s="337" t="s">
        <v>155</v>
      </c>
      <c r="AB34" s="435" t="s">
        <v>156</v>
      </c>
      <c r="AC34" s="366">
        <f>IFERROR(IF(AND(V33="Probabilidad",V34="Probabilidad"),(AE33-(+AE33*Y34)),IF(V34="Probabilidad",(N33-(+N33*Y34)),IF(V34="Impacto",AE33,""))),"")</f>
        <v>0.28799999999999998</v>
      </c>
      <c r="AD34" s="328" t="str">
        <f t="shared" si="11"/>
        <v>Baja</v>
      </c>
      <c r="AE34" s="367">
        <f t="shared" si="12"/>
        <v>0.28799999999999998</v>
      </c>
      <c r="AF34" s="328" t="str">
        <f t="shared" ca="1" si="13"/>
        <v>Moderado</v>
      </c>
      <c r="AG34" s="367">
        <f t="shared" ca="1" si="14"/>
        <v>0.6</v>
      </c>
      <c r="AH34" s="338" t="str">
        <f t="shared" ca="1" si="15"/>
        <v>Moderado</v>
      </c>
      <c r="AI34" s="75" t="s">
        <v>157</v>
      </c>
      <c r="AJ34" s="542"/>
      <c r="AK34" s="76" t="s">
        <v>164</v>
      </c>
      <c r="AL34" s="77" t="s">
        <v>170</v>
      </c>
      <c r="AM34" s="77" t="s">
        <v>165</v>
      </c>
      <c r="AN34" s="88"/>
      <c r="AO34" s="101"/>
      <c r="AP34" s="89"/>
      <c r="AQ34" s="21"/>
      <c r="AR34" s="21"/>
      <c r="AS34" s="21"/>
      <c r="AT34" s="21"/>
      <c r="AU34" s="21"/>
      <c r="AV34" s="21"/>
      <c r="AW34" s="21"/>
      <c r="AX34" s="21"/>
      <c r="AY34" s="21"/>
      <c r="AZ34" s="21"/>
      <c r="BA34" s="21"/>
      <c r="BB34" s="21"/>
      <c r="BC34" s="21"/>
      <c r="BD34" s="21"/>
      <c r="BE34" s="21"/>
      <c r="BF34" s="21"/>
      <c r="BG34" s="21"/>
      <c r="BH34" s="21"/>
      <c r="BI34" s="21"/>
      <c r="BJ34" s="21"/>
    </row>
    <row r="35" spans="1:62" ht="104.25" customHeight="1">
      <c r="A35" s="333"/>
      <c r="B35" s="333"/>
      <c r="C35" s="333"/>
      <c r="D35" s="369"/>
      <c r="E35" s="333"/>
      <c r="F35" s="369"/>
      <c r="G35" s="369"/>
      <c r="H35" s="369"/>
      <c r="I35" s="369"/>
      <c r="J35" s="369"/>
      <c r="K35" s="333"/>
      <c r="L35" s="333"/>
      <c r="M35" s="333"/>
      <c r="N35" s="333"/>
      <c r="O35" s="333"/>
      <c r="P35" s="369"/>
      <c r="Q35" s="333"/>
      <c r="R35" s="334"/>
      <c r="S35" s="334"/>
      <c r="T35" s="334"/>
      <c r="U35" s="334"/>
      <c r="V35" s="334"/>
      <c r="W35" s="334"/>
      <c r="X35" s="334"/>
      <c r="Y35" s="334"/>
      <c r="Z35" s="334"/>
      <c r="AA35" s="334"/>
      <c r="AB35" s="436"/>
      <c r="AC35" s="327"/>
      <c r="AD35" s="327"/>
      <c r="AE35" s="327"/>
      <c r="AF35" s="327"/>
      <c r="AG35" s="327"/>
      <c r="AH35" s="327"/>
      <c r="AI35" s="75" t="s">
        <v>157</v>
      </c>
      <c r="AJ35" s="543"/>
      <c r="AK35" s="76" t="s">
        <v>180</v>
      </c>
      <c r="AL35" s="77" t="s">
        <v>170</v>
      </c>
      <c r="AM35" s="77" t="s">
        <v>168</v>
      </c>
      <c r="AN35" s="88"/>
      <c r="AO35" s="101"/>
      <c r="AP35" s="89"/>
      <c r="AQ35" s="21"/>
      <c r="AR35" s="21"/>
      <c r="AS35" s="21"/>
      <c r="AT35" s="21"/>
      <c r="AU35" s="21"/>
      <c r="AV35" s="21"/>
      <c r="AW35" s="21"/>
      <c r="AX35" s="21"/>
      <c r="AY35" s="21"/>
      <c r="AZ35" s="21"/>
      <c r="BA35" s="21"/>
      <c r="BB35" s="21"/>
      <c r="BC35" s="21"/>
      <c r="BD35" s="21"/>
      <c r="BE35" s="21"/>
      <c r="BF35" s="21"/>
      <c r="BG35" s="21"/>
      <c r="BH35" s="21"/>
      <c r="BI35" s="21"/>
      <c r="BJ35" s="21"/>
    </row>
    <row r="36" spans="1:62" ht="127.5" customHeight="1">
      <c r="A36" s="391">
        <v>3</v>
      </c>
      <c r="B36" s="392" t="s">
        <v>181</v>
      </c>
      <c r="C36" s="393" t="s">
        <v>144</v>
      </c>
      <c r="D36" s="394" t="s">
        <v>182</v>
      </c>
      <c r="E36" s="393" t="s">
        <v>183</v>
      </c>
      <c r="F36" s="395" t="s">
        <v>184</v>
      </c>
      <c r="G36" s="340" t="s">
        <v>148</v>
      </c>
      <c r="H36" s="340" t="s">
        <v>148</v>
      </c>
      <c r="I36" s="340"/>
      <c r="J36" s="340" t="s">
        <v>148</v>
      </c>
      <c r="K36" s="388" t="s">
        <v>149</v>
      </c>
      <c r="L36" s="389">
        <v>4</v>
      </c>
      <c r="M36" s="385" t="str">
        <f>IF(L36&lt;=0,"",IF(L36&lt;=2,"Muy Baja",IF(L36&lt;=24,"Baja",IF(L36&lt;=500,"Media",IF(L36&lt;=5000,"Alta","Muy Alta")))))</f>
        <v>Baja</v>
      </c>
      <c r="N36" s="390">
        <f>IF(M36="","",IF(M36="Muy Baja",0.2,IF(M36="Baja",0.4,IF(M36="Media",0.6,IF(M36="Alta",0.8,IF(M36="Muy Alta",1,))))))</f>
        <v>0.4</v>
      </c>
      <c r="O36" s="383" t="s">
        <v>185</v>
      </c>
      <c r="P36" s="384" t="str">
        <f ca="1">IF(NOT(ISERROR(MATCH(O36,'Tabla Impacto'!$B$221:$B$223,0))),'Tabla Impacto'!$F$223&amp;"Por favor no seleccionar los criterios de impacto(Afectación Económica o presupuestal y Pérdida Reputacional)",O36)</f>
        <v xml:space="preserve">     Entre 100 y 500 SMLMV </v>
      </c>
      <c r="Q36" s="385" t="str">
        <f ca="1">IF(OR(P36='Tabla Impacto'!$C$11,P36='Tabla Impacto'!$D$11),"Leve",IF(OR(P36='Tabla Impacto'!$C$12,P36='Tabla Impacto'!$D$12),"Menor",IF(OR(P36='Tabla Impacto'!$C$13,P36='Tabla Impacto'!$D$13),"Moderado",IF(OR(P36='Tabla Impacto'!$C$14,P36='Tabla Impacto'!$D$14),"Mayor",IF(OR(P36='Tabla Impacto'!$C$15,P36='Tabla Impacto'!$D$15),"Catastrófico","")))))</f>
        <v>Mayor</v>
      </c>
      <c r="R36" s="386">
        <f ca="1">IF(Q36="","",IF(Q36="Leve",0.2,IF(Q36="Menor",0.4,IF(Q36="Moderado",0.6,IF(Q36="Mayor",0.8,IF(Q36="Catastrófico",1,))))))</f>
        <v>0.8</v>
      </c>
      <c r="S36" s="387" t="str">
        <f ca="1">IF(OR(AND(M36="Muy Baja",Q36="Leve"),AND(M36="Muy Baja",Q36="Menor"),AND(M36="Baja",Q36="Leve")),"Bajo",IF(OR(AND(M36="Muy baja",Q36="Moderado"),AND(M36="Baja",Q36="Menor"),AND(M36="Baja",Q36="Moderado"),AND(M36="Media",Q36="Leve"),AND(M36="Media",Q36="Menor"),AND(M36="Media",Q36="Moderado"),AND(M36="Alta",Q36="Leve"),AND(M36="Alta",Q36="Menor")),"Moderado",IF(OR(AND(M36="Muy Baja",Q36="Mayor"),AND(M36="Baja",Q36="Mayor"),AND(M36="Media",Q36="Mayor"),AND(M36="Alta",Q36="Moderado"),AND(M36="Alta",Q36="Mayor"),AND(M36="Muy Alta",Q36="Leve"),AND(M36="Muy Alta",Q36="Menor"),AND(M36="Muy Alta",Q36="Moderado"),AND(M36="Muy Alta",Q36="Mayor")),"Alto",IF(OR(AND(M36="Muy Baja",Q36="Catastrófico"),AND(M36="Baja",Q36="Catastrófico"),AND(M36="Media",Q36="Catastrófico"),AND(M36="Alta",Q36="Catastrófico"),AND(M36="Muy Alta",Q36="Catastrófico")),"Extremo",""))))</f>
        <v>Alto</v>
      </c>
      <c r="T36" s="82">
        <v>1</v>
      </c>
      <c r="U36" s="100" t="s">
        <v>186</v>
      </c>
      <c r="V36" s="82" t="str">
        <f t="shared" ref="V36:V42" si="16">IF(OR(W36="Preventivo",W36="Detectivo"),"Probabilidad",IF(W36="Correctivo","Impacto",""))</f>
        <v>Probabilidad</v>
      </c>
      <c r="W36" s="84" t="s">
        <v>152</v>
      </c>
      <c r="X36" s="84" t="s">
        <v>153</v>
      </c>
      <c r="Y36" s="85" t="str">
        <f t="shared" ref="Y36:Y42" si="17">IF(AND(W36="Preventivo",X36="Automático"),"50%",IF(AND(W36="Preventivo",X36="Manual"),"40%",IF(AND(W36="Detectivo",X36="Automático"),"40%",IF(AND(W36="Detectivo",X36="Manual"),"30%",IF(AND(W36="Correctivo",X36="Automático"),"35%",IF(AND(W36="Correctivo",X36="Manual"),"25%",""))))))</f>
        <v>40%</v>
      </c>
      <c r="Z36" s="84" t="s">
        <v>154</v>
      </c>
      <c r="AA36" s="84" t="s">
        <v>155</v>
      </c>
      <c r="AB36" s="86" t="s">
        <v>156</v>
      </c>
      <c r="AC36" s="70">
        <f>IFERROR(IF(V36="Probabilidad",(N36-(+N36*Y36)),IF(V36="Impacto",N36,"")),"")</f>
        <v>0.24</v>
      </c>
      <c r="AD36" s="71" t="str">
        <f>IFERROR(IF(AC36="","",IF(AC36&lt;=0.2,"Muy Baja",IF(AC36&lt;=0.4,"Baja",IF(AC36&lt;=0.6,"Media",IF(AC36&lt;=0.8,"Alta","Muy Alta"))))),"")</f>
        <v>Baja</v>
      </c>
      <c r="AE36" s="72">
        <f t="shared" ref="AE36:AE42" si="18">+AC36</f>
        <v>0.24</v>
      </c>
      <c r="AF36" s="71" t="str">
        <f ca="1">IFERROR(IF(AG36="","",IF(AG36&lt;=0.2,"Leve",IF(AG36&lt;=0.4,"Menor",IF(AG36&lt;=0.6,"Moderado",IF(AG36&lt;=0.8,"Mayor","Catastrófico"))))),"")</f>
        <v>Mayor</v>
      </c>
      <c r="AG36" s="72">
        <f ca="1">IFERROR(IF(V36="Impacto",(R36-(+R36*AG32Y32)),IF(V36="Probabilidad",R36,"")),"")</f>
        <v>0.8</v>
      </c>
      <c r="AH36" s="74" t="str">
        <f t="shared" ref="AH36:AH42" ca="1" si="19">IFERROR(IF(OR(AND(AD36="Muy Baja",AF36="Leve"),AND(AD36="Muy Baja",AF36="Menor"),AND(AD36="Baja",AF36="Leve")),"Bajo",IF(OR(AND(AD36="Muy baja",AF36="Moderado"),AND(AD36="Baja",AF36="Menor"),AND(AD36="Baja",AF36="Moderado"),AND(AD36="Media",AF36="Leve"),AND(AD36="Media",AF36="Menor"),AND(AD36="Media",AF36="Moderado"),AND(AD36="Alta",AF36="Leve"),AND(AD36="Alta",AF36="Menor")),"Moderado",IF(OR(AND(AD36="Muy Baja",AF36="Mayor"),AND(AD36="Baja",AF36="Mayor"),AND(AD36="Media",AF36="Mayor"),AND(AD36="Alta",AF36="Moderado"),AND(AD36="Alta",AF36="Mayor"),AND(AD36="Muy Alta",AF36="Leve"),AND(AD36="Muy Alta",AF36="Menor"),AND(AD36="Muy Alta",AF36="Moderado"),AND(AD36="Muy Alta",AF36="Mayor")),"Alto",IF(OR(AND(AD36="Muy Baja",AF36="Catastrófico"),AND(AD36="Baja",AF36="Catastrófico"),AND(AD36="Media",AF36="Catastrófico"),AND(AD36="Alta",AF36="Catastrófico"),AND(AD36="Muy Alta",AF36="Catastrófico")),"Extremo","")))),"")</f>
        <v>Alto</v>
      </c>
      <c r="AI36" s="75" t="s">
        <v>157</v>
      </c>
      <c r="AJ36" s="541"/>
      <c r="AK36" s="330" t="s">
        <v>187</v>
      </c>
      <c r="AL36" s="332" t="s">
        <v>188</v>
      </c>
      <c r="AM36" s="332" t="s">
        <v>189</v>
      </c>
      <c r="AN36" s="88"/>
      <c r="AO36" s="101"/>
      <c r="AP36" s="89"/>
      <c r="AQ36" s="21"/>
      <c r="AR36" s="21"/>
      <c r="AS36" s="21"/>
      <c r="AT36" s="21"/>
      <c r="AU36" s="21"/>
      <c r="AV36" s="21"/>
      <c r="AW36" s="21"/>
      <c r="AX36" s="21"/>
      <c r="AY36" s="21"/>
      <c r="AZ36" s="21"/>
      <c r="BA36" s="21"/>
      <c r="BB36" s="21"/>
      <c r="BC36" s="21"/>
      <c r="BD36" s="21"/>
      <c r="BE36" s="21"/>
      <c r="BF36" s="21"/>
      <c r="BG36" s="21"/>
      <c r="BH36" s="21"/>
      <c r="BI36" s="21"/>
      <c r="BJ36" s="21"/>
    </row>
    <row r="37" spans="1:62" ht="114.75" customHeight="1">
      <c r="A37" s="341"/>
      <c r="B37" s="341"/>
      <c r="C37" s="341"/>
      <c r="D37" s="341"/>
      <c r="E37" s="341"/>
      <c r="F37" s="341"/>
      <c r="G37" s="341"/>
      <c r="H37" s="341"/>
      <c r="I37" s="341"/>
      <c r="J37" s="341"/>
      <c r="K37" s="341"/>
      <c r="L37" s="341"/>
      <c r="M37" s="341"/>
      <c r="N37" s="341"/>
      <c r="O37" s="341"/>
      <c r="P37" s="341"/>
      <c r="Q37" s="341"/>
      <c r="R37" s="272"/>
      <c r="S37" s="333"/>
      <c r="T37" s="104">
        <v>2</v>
      </c>
      <c r="U37" s="105" t="s">
        <v>190</v>
      </c>
      <c r="V37" s="106" t="str">
        <f t="shared" si="16"/>
        <v>Probabilidad</v>
      </c>
      <c r="W37" s="84" t="s">
        <v>191</v>
      </c>
      <c r="X37" s="84" t="s">
        <v>153</v>
      </c>
      <c r="Y37" s="85" t="str">
        <f t="shared" si="17"/>
        <v>30%</v>
      </c>
      <c r="Z37" s="84" t="s">
        <v>154</v>
      </c>
      <c r="AA37" s="84" t="s">
        <v>155</v>
      </c>
      <c r="AB37" s="86" t="s">
        <v>156</v>
      </c>
      <c r="AC37" s="70">
        <v>0.24</v>
      </c>
      <c r="AD37" s="71" t="s">
        <v>192</v>
      </c>
      <c r="AE37" s="72">
        <f t="shared" si="18"/>
        <v>0.24</v>
      </c>
      <c r="AF37" s="71" t="s">
        <v>193</v>
      </c>
      <c r="AG37" s="72">
        <f>IFERROR(IF(V37="Impacto",(R37-(+R37*Y37)),IF(V37="Probabilidad",R37,"")),"")</f>
        <v>0</v>
      </c>
      <c r="AH37" s="74" t="str">
        <f t="shared" si="19"/>
        <v>Alto</v>
      </c>
      <c r="AI37" s="75" t="s">
        <v>157</v>
      </c>
      <c r="AJ37" s="542"/>
      <c r="AK37" s="331"/>
      <c r="AL37" s="333"/>
      <c r="AM37" s="334"/>
      <c r="AN37" s="88"/>
      <c r="AO37" s="101"/>
      <c r="AP37" s="89"/>
      <c r="AQ37" s="21"/>
      <c r="AR37" s="21"/>
      <c r="AS37" s="21"/>
      <c r="AT37" s="21"/>
      <c r="AU37" s="21"/>
      <c r="AV37" s="21"/>
      <c r="AW37" s="21"/>
      <c r="AX37" s="21"/>
      <c r="AY37" s="21"/>
      <c r="AZ37" s="21"/>
      <c r="BA37" s="21"/>
      <c r="BB37" s="21"/>
      <c r="BC37" s="21"/>
      <c r="BD37" s="21"/>
      <c r="BE37" s="21"/>
      <c r="BF37" s="21"/>
      <c r="BG37" s="21"/>
      <c r="BH37" s="21"/>
      <c r="BI37" s="21"/>
      <c r="BJ37" s="21"/>
    </row>
    <row r="38" spans="1:62" ht="162" customHeight="1">
      <c r="A38" s="341"/>
      <c r="B38" s="341"/>
      <c r="C38" s="341"/>
      <c r="D38" s="341"/>
      <c r="E38" s="341"/>
      <c r="F38" s="341"/>
      <c r="G38" s="341"/>
      <c r="H38" s="341"/>
      <c r="I38" s="341"/>
      <c r="J38" s="341"/>
      <c r="K38" s="341"/>
      <c r="L38" s="341"/>
      <c r="M38" s="341"/>
      <c r="N38" s="341"/>
      <c r="O38" s="341"/>
      <c r="P38" s="327"/>
      <c r="Q38" s="341"/>
      <c r="R38" s="272"/>
      <c r="S38" s="333"/>
      <c r="T38" s="104">
        <v>3</v>
      </c>
      <c r="U38" s="107" t="s">
        <v>194</v>
      </c>
      <c r="V38" s="108" t="str">
        <f t="shared" si="16"/>
        <v>Probabilidad</v>
      </c>
      <c r="W38" s="84" t="s">
        <v>191</v>
      </c>
      <c r="X38" s="84" t="s">
        <v>153</v>
      </c>
      <c r="Y38" s="85" t="str">
        <f t="shared" si="17"/>
        <v>30%</v>
      </c>
      <c r="Z38" s="84" t="s">
        <v>154</v>
      </c>
      <c r="AA38" s="84" t="s">
        <v>155</v>
      </c>
      <c r="AB38" s="86" t="s">
        <v>156</v>
      </c>
      <c r="AC38" s="70">
        <f>IFERROR(IF(AND(V36="Probabilidad",V38="Probabilidad"),(AE36-(+AE36*Y38)),IF(V38="Probabilidad",(N36-(+N36*Y38)),IF(V38="Impacto",AE36,""))),"")</f>
        <v>0.16799999999999998</v>
      </c>
      <c r="AD38" s="71" t="str">
        <f t="shared" ref="AD38:AD42" si="20">IFERROR(IF(AC38="","",IF(AC38&lt;=0.2,"Muy Baja",IF(AC38&lt;=0.4,"Baja",IF(AC38&lt;=0.6,"Media",IF(AC38&lt;=0.8,"Alta","Muy Alta"))))),"")</f>
        <v>Muy Baja</v>
      </c>
      <c r="AE38" s="72">
        <f t="shared" si="18"/>
        <v>0.16799999999999998</v>
      </c>
      <c r="AF38" s="71" t="str">
        <f t="shared" ref="AF38:AF41" ca="1" si="21">IFERROR(IF(AG38="","",IF(AG38&lt;=0.2,"Leve",IF(AG38&lt;=0.4,"Menor",IF(AG38&lt;=0.6,"Moderado",IF(AG38&lt;=0.8,"Mayor","Catastrófico"))))),"")</f>
        <v>Mayor</v>
      </c>
      <c r="AG38" s="72">
        <f ca="1">IFERROR(IF(V38="Impacto",(R36-(+R36*Y38)),IF(V38="Probabilidad",R36,"")),"")</f>
        <v>0.8</v>
      </c>
      <c r="AH38" s="74" t="str">
        <f t="shared" ca="1" si="19"/>
        <v>Alto</v>
      </c>
      <c r="AI38" s="75" t="s">
        <v>157</v>
      </c>
      <c r="AJ38" s="542"/>
      <c r="AK38" s="335" t="s">
        <v>195</v>
      </c>
      <c r="AL38" s="332" t="s">
        <v>188</v>
      </c>
      <c r="AM38" s="332" t="s">
        <v>196</v>
      </c>
      <c r="AN38" s="88"/>
      <c r="AO38" s="101"/>
      <c r="AP38" s="89"/>
      <c r="AQ38" s="21"/>
      <c r="AR38" s="21"/>
      <c r="AS38" s="21"/>
      <c r="AT38" s="21"/>
      <c r="AU38" s="21"/>
      <c r="AV38" s="21"/>
      <c r="AW38" s="21"/>
      <c r="AX38" s="21"/>
      <c r="AY38" s="21"/>
      <c r="AZ38" s="21"/>
      <c r="BA38" s="21"/>
      <c r="BB38" s="21"/>
      <c r="BC38" s="21"/>
      <c r="BD38" s="21"/>
      <c r="BE38" s="21"/>
      <c r="BF38" s="21"/>
      <c r="BG38" s="21"/>
      <c r="BH38" s="21"/>
      <c r="BI38" s="21"/>
      <c r="BJ38" s="21"/>
    </row>
    <row r="39" spans="1:62" ht="132.75" customHeight="1">
      <c r="A39" s="327"/>
      <c r="B39" s="327"/>
      <c r="C39" s="327"/>
      <c r="D39" s="327"/>
      <c r="E39" s="327"/>
      <c r="F39" s="327"/>
      <c r="G39" s="327"/>
      <c r="H39" s="327"/>
      <c r="I39" s="327"/>
      <c r="J39" s="327"/>
      <c r="K39" s="327"/>
      <c r="L39" s="327"/>
      <c r="M39" s="327"/>
      <c r="N39" s="327"/>
      <c r="O39" s="327"/>
      <c r="P39" s="109"/>
      <c r="Q39" s="327"/>
      <c r="R39" s="272"/>
      <c r="S39" s="333"/>
      <c r="T39" s="110">
        <v>4</v>
      </c>
      <c r="U39" s="111" t="s">
        <v>197</v>
      </c>
      <c r="V39" s="112" t="str">
        <f t="shared" si="16"/>
        <v>Probabilidad</v>
      </c>
      <c r="W39" s="92" t="s">
        <v>152</v>
      </c>
      <c r="X39" s="92" t="s">
        <v>153</v>
      </c>
      <c r="Y39" s="102" t="str">
        <f t="shared" si="17"/>
        <v>40%</v>
      </c>
      <c r="Z39" s="92" t="s">
        <v>154</v>
      </c>
      <c r="AA39" s="92" t="s">
        <v>155</v>
      </c>
      <c r="AB39" s="103" t="s">
        <v>156</v>
      </c>
      <c r="AC39" s="113">
        <f>IFERROR(IF(AND(V38="Probabilidad",V39="Probabilidad"),(AE38-(+AE38*Y39)),IF(AND(V38="Impacto",V39="Probabilidad"),(AE36-(+AE36*Y39)),IF(V39="Impacto",AE38,""))),"")</f>
        <v>0.10079999999999999</v>
      </c>
      <c r="AD39" s="93" t="str">
        <f t="shared" si="20"/>
        <v>Muy Baja</v>
      </c>
      <c r="AE39" s="94">
        <f t="shared" si="18"/>
        <v>0.10079999999999999</v>
      </c>
      <c r="AF39" s="93" t="str">
        <f t="shared" ca="1" si="21"/>
        <v>Mayor</v>
      </c>
      <c r="AG39" s="114">
        <f ca="1">IFERROR(IF(AND(V38="Impacto",V39="Impacto"),(AG38-(+AG38*Y39)),IF(AND(V38="Probabilidad",V39="Impacto"),(AG36-(+AG36*Y39)),IF(V39="Probabilidad",AG38,""))),"")</f>
        <v>0.8</v>
      </c>
      <c r="AH39" s="95" t="str">
        <f t="shared" ca="1" si="19"/>
        <v>Alto</v>
      </c>
      <c r="AI39" s="96" t="s">
        <v>157</v>
      </c>
      <c r="AJ39" s="543"/>
      <c r="AK39" s="336"/>
      <c r="AL39" s="333"/>
      <c r="AM39" s="333"/>
      <c r="AN39" s="88"/>
      <c r="AO39" s="101"/>
      <c r="AP39" s="89"/>
      <c r="AQ39" s="21"/>
      <c r="AR39" s="21"/>
      <c r="AS39" s="21"/>
      <c r="AT39" s="21"/>
      <c r="AU39" s="21"/>
      <c r="AV39" s="21"/>
      <c r="AW39" s="21"/>
      <c r="AX39" s="21"/>
      <c r="AY39" s="21"/>
      <c r="AZ39" s="21"/>
      <c r="BA39" s="21"/>
      <c r="BB39" s="21"/>
      <c r="BC39" s="21"/>
      <c r="BD39" s="21"/>
      <c r="BE39" s="21"/>
      <c r="BF39" s="21"/>
      <c r="BG39" s="21"/>
      <c r="BH39" s="21"/>
      <c r="BI39" s="21"/>
      <c r="BJ39" s="21"/>
    </row>
    <row r="40" spans="1:62" ht="123" customHeight="1">
      <c r="A40" s="391">
        <v>4</v>
      </c>
      <c r="B40" s="392" t="s">
        <v>198</v>
      </c>
      <c r="C40" s="393" t="s">
        <v>144</v>
      </c>
      <c r="D40" s="393" t="s">
        <v>199</v>
      </c>
      <c r="E40" s="393" t="s">
        <v>200</v>
      </c>
      <c r="F40" s="395" t="s">
        <v>201</v>
      </c>
      <c r="G40" s="340" t="s">
        <v>148</v>
      </c>
      <c r="H40" s="340" t="s">
        <v>148</v>
      </c>
      <c r="I40" s="340"/>
      <c r="J40" s="340" t="s">
        <v>148</v>
      </c>
      <c r="K40" s="388" t="s">
        <v>149</v>
      </c>
      <c r="L40" s="389">
        <v>8532</v>
      </c>
      <c r="M40" s="385" t="str">
        <f>IF(L40&lt;=0,"",IF(L40&lt;=2,"Muy Baja",IF(L40&lt;=24,"Baja",IF(L40&lt;=500,"Media",IF(L40&lt;=5000,"Alta","Muy Alta")))))</f>
        <v>Muy Alta</v>
      </c>
      <c r="N40" s="390">
        <f>IF(M40="","",IF(M40="Muy Baja",0.2,IF(M40="Baja",0.4,IF(M40="Media",0.6,IF(M40="Alta",0.8,IF(M40="Muy Alta",1,))))))</f>
        <v>1</v>
      </c>
      <c r="O40" s="388" t="s">
        <v>202</v>
      </c>
      <c r="P40" s="384" t="str">
        <f ca="1">IF(NOT(ISERROR(MATCH(O40,'Tabla Impacto'!$B$221:$B$223,0))),'Tabla Impacto'!$F$223&amp;"Por favor no seleccionar los criterios de impacto(Afectación Económica o presupuestal y Pérdida Reputacional)",O40)</f>
        <v xml:space="preserve">     El riesgo afecta la imagen de de la entidad con efecto publicitario sostenido a nivel de sector administrativo, nivel departamental o municipal</v>
      </c>
      <c r="Q40" s="385" t="str">
        <f ca="1">IF(OR(P40='Tabla Impacto'!$C$11,P40='Tabla Impacto'!$D$11),"Leve",IF(OR(P40='Tabla Impacto'!$C$12,P40='Tabla Impacto'!$D$12),"Menor",IF(OR(P40='Tabla Impacto'!$C$13,P40='Tabla Impacto'!$D$13),"Moderado",IF(OR(P40='Tabla Impacto'!$C$14,P40='Tabla Impacto'!$D$14),"Mayor",IF(OR(P40='Tabla Impacto'!$C$15,P40='Tabla Impacto'!$D$15),"Catastrófico","")))))</f>
        <v>Mayor</v>
      </c>
      <c r="R40" s="396">
        <f ca="1">IF(Q40="","",IF(Q40="Leve",0.2,IF(Q40="Menor",0.4,IF(Q40="Moderado",0.6,IF(Q40="Mayor",0.8,IF(Q40="Catastrófico",1,))))))</f>
        <v>0.8</v>
      </c>
      <c r="S40" s="397" t="str">
        <f ca="1">IF(OR(AND(M40="Muy Baja",Q40="Leve"),AND(M40="Muy Baja",Q40="Menor"),AND(M40="Baja",Q40="Leve")),"Bajo",IF(OR(AND(M40="Muy baja",Q40="Moderado"),AND(M40="Baja",Q40="Menor"),AND(M40="Baja",Q40="Moderado"),AND(M40="Media",Q40="Leve"),AND(M40="Media",Q40="Menor"),AND(M40="Media",Q40="Moderado"),AND(M40="Alta",Q40="Leve"),AND(M40="Alta",Q40="Menor")),"Moderado",IF(OR(AND(M40="Muy Baja",Q40="Mayor"),AND(M40="Baja",Q40="Mayor"),AND(M40="Media",Q40="Mayor"),AND(M40="Alta",Q40="Moderado"),AND(M40="Alta",Q40="Mayor"),AND(M40="Muy Alta",Q40="Leve"),AND(M40="Muy Alta",Q40="Menor"),AND(M40="Muy Alta",Q40="Moderado"),AND(M40="Muy Alta",Q40="Mayor")),"Alto",IF(OR(AND(M40="Muy Baja",Q40="Catastrófico"),AND(M40="Baja",Q40="Catastrófico"),AND(M40="Media",Q40="Catastrófico"),AND(M40="Alta",Q40="Catastrófico"),AND(M40="Muy Alta",Q40="Catastrófico")),"Extremo",""))))</f>
        <v>Alto</v>
      </c>
      <c r="T40" s="115">
        <v>1</v>
      </c>
      <c r="U40" s="105" t="s">
        <v>203</v>
      </c>
      <c r="V40" s="115" t="str">
        <f t="shared" si="16"/>
        <v>Probabilidad</v>
      </c>
      <c r="W40" s="116" t="s">
        <v>152</v>
      </c>
      <c r="X40" s="116" t="s">
        <v>153</v>
      </c>
      <c r="Y40" s="72" t="str">
        <f t="shared" si="17"/>
        <v>40%</v>
      </c>
      <c r="Z40" s="116" t="s">
        <v>154</v>
      </c>
      <c r="AA40" s="116" t="s">
        <v>155</v>
      </c>
      <c r="AB40" s="116" t="s">
        <v>156</v>
      </c>
      <c r="AC40" s="70">
        <f>IFERROR(IF(V40="Probabilidad",(N40-(+N40*Y40)),IF(V40="Impacto",N40,"")),"")</f>
        <v>0.6</v>
      </c>
      <c r="AD40" s="71" t="str">
        <f t="shared" si="20"/>
        <v>Media</v>
      </c>
      <c r="AE40" s="117">
        <f t="shared" si="18"/>
        <v>0.6</v>
      </c>
      <c r="AF40" s="71" t="str">
        <f t="shared" ca="1" si="21"/>
        <v>Mayor</v>
      </c>
      <c r="AG40" s="117">
        <f ca="1">IFERROR(IF(V40="Impacto",(R40-(+R40*Y40)),IF(V40="Probabilidad",R40,"")),"")</f>
        <v>0.8</v>
      </c>
      <c r="AH40" s="74" t="str">
        <f t="shared" ca="1" si="19"/>
        <v>Alto</v>
      </c>
      <c r="AI40" s="75" t="s">
        <v>157</v>
      </c>
      <c r="AJ40" s="541"/>
      <c r="AK40" s="118" t="s">
        <v>204</v>
      </c>
      <c r="AL40" s="119" t="s">
        <v>205</v>
      </c>
      <c r="AM40" s="107" t="s">
        <v>178</v>
      </c>
      <c r="AN40" s="88"/>
      <c r="AO40" s="101"/>
      <c r="AP40" s="89"/>
      <c r="AQ40" s="21"/>
      <c r="AR40" s="21"/>
      <c r="AS40" s="21"/>
      <c r="AT40" s="21"/>
      <c r="AU40" s="21"/>
      <c r="AV40" s="21"/>
      <c r="AW40" s="21"/>
      <c r="AX40" s="21"/>
      <c r="AY40" s="21"/>
      <c r="AZ40" s="21"/>
      <c r="BA40" s="21"/>
      <c r="BB40" s="21"/>
      <c r="BC40" s="21"/>
      <c r="BD40" s="21"/>
      <c r="BE40" s="21"/>
      <c r="BF40" s="21"/>
      <c r="BG40" s="21"/>
      <c r="BH40" s="21"/>
      <c r="BI40" s="21"/>
      <c r="BJ40" s="21"/>
    </row>
    <row r="41" spans="1:62" ht="126.75" customHeight="1">
      <c r="A41" s="341"/>
      <c r="B41" s="341"/>
      <c r="C41" s="341"/>
      <c r="D41" s="341"/>
      <c r="E41" s="341"/>
      <c r="F41" s="341"/>
      <c r="G41" s="341"/>
      <c r="H41" s="341"/>
      <c r="I41" s="341"/>
      <c r="J41" s="341"/>
      <c r="K41" s="341"/>
      <c r="L41" s="341"/>
      <c r="M41" s="341"/>
      <c r="N41" s="341"/>
      <c r="O41" s="341"/>
      <c r="P41" s="327"/>
      <c r="Q41" s="341"/>
      <c r="R41" s="341"/>
      <c r="S41" s="341"/>
      <c r="T41" s="115">
        <v>2</v>
      </c>
      <c r="U41" s="105" t="s">
        <v>206</v>
      </c>
      <c r="V41" s="115" t="str">
        <f t="shared" si="16"/>
        <v>Probabilidad</v>
      </c>
      <c r="W41" s="116" t="s">
        <v>152</v>
      </c>
      <c r="X41" s="116" t="s">
        <v>153</v>
      </c>
      <c r="Y41" s="72" t="str">
        <f t="shared" si="17"/>
        <v>40%</v>
      </c>
      <c r="Z41" s="116" t="s">
        <v>154</v>
      </c>
      <c r="AA41" s="116" t="s">
        <v>155</v>
      </c>
      <c r="AB41" s="116" t="s">
        <v>156</v>
      </c>
      <c r="AC41" s="70">
        <f>IFERROR(IF(AND(V40="Probabilidad",V41="Probabilidad"),(AE40-(+AE40*Y41)),IF(V41="Probabilidad",(N40-(+N40*Y41)),IF(V41="Impacto",AE40,""))),"")</f>
        <v>0.36</v>
      </c>
      <c r="AD41" s="71" t="str">
        <f t="shared" si="20"/>
        <v>Baja</v>
      </c>
      <c r="AE41" s="117">
        <f t="shared" si="18"/>
        <v>0.36</v>
      </c>
      <c r="AF41" s="71" t="str">
        <f t="shared" ca="1" si="21"/>
        <v>Mayor</v>
      </c>
      <c r="AG41" s="117">
        <f ca="1">IFERROR(IF(V41="Impacto",(R40-(+R40*Y41)),IF(V41="Probabilidad",R40,"")),"")</f>
        <v>0.8</v>
      </c>
      <c r="AH41" s="74" t="str">
        <f t="shared" ca="1" si="19"/>
        <v>Alto</v>
      </c>
      <c r="AI41" s="75" t="s">
        <v>157</v>
      </c>
      <c r="AJ41" s="542"/>
      <c r="AK41" s="118" t="s">
        <v>207</v>
      </c>
      <c r="AL41" s="119" t="s">
        <v>208</v>
      </c>
      <c r="AM41" s="107" t="s">
        <v>178</v>
      </c>
      <c r="AN41" s="88"/>
      <c r="AO41" s="101"/>
      <c r="AP41" s="89"/>
      <c r="AQ41" s="21"/>
      <c r="AR41" s="21"/>
      <c r="AS41" s="21"/>
      <c r="AT41" s="21"/>
      <c r="AU41" s="21"/>
      <c r="AV41" s="21"/>
      <c r="AW41" s="21"/>
      <c r="AX41" s="21"/>
      <c r="AY41" s="21"/>
      <c r="AZ41" s="21"/>
      <c r="BA41" s="21"/>
      <c r="BB41" s="21"/>
      <c r="BC41" s="21"/>
      <c r="BD41" s="21"/>
      <c r="BE41" s="21"/>
      <c r="BF41" s="21"/>
      <c r="BG41" s="21"/>
      <c r="BH41" s="21"/>
      <c r="BI41" s="21"/>
      <c r="BJ41" s="21"/>
    </row>
    <row r="42" spans="1:62" ht="108.75" customHeight="1">
      <c r="A42" s="327"/>
      <c r="B42" s="327"/>
      <c r="C42" s="327"/>
      <c r="D42" s="327"/>
      <c r="E42" s="327"/>
      <c r="F42" s="327"/>
      <c r="G42" s="327"/>
      <c r="H42" s="327"/>
      <c r="I42" s="327"/>
      <c r="J42" s="327"/>
      <c r="K42" s="327"/>
      <c r="L42" s="327"/>
      <c r="M42" s="327"/>
      <c r="N42" s="327"/>
      <c r="O42" s="327"/>
      <c r="P42" s="109">
        <f ca="1">IF(NOT(ISERROR(MATCH(O42,'Tabla Impacto'!$B$221:$B$223,0))),'Tabla Impacto'!$F$223&amp;"Por favor no seleccionar los criterios de impacto(Afectación Económica o presupuestal y Pérdida Reputacional)",O42)</f>
        <v>0</v>
      </c>
      <c r="Q42" s="327"/>
      <c r="R42" s="327"/>
      <c r="S42" s="327"/>
      <c r="T42" s="115">
        <v>3</v>
      </c>
      <c r="U42" s="105" t="s">
        <v>209</v>
      </c>
      <c r="V42" s="115" t="str">
        <f t="shared" si="16"/>
        <v>Probabilidad</v>
      </c>
      <c r="W42" s="116" t="s">
        <v>152</v>
      </c>
      <c r="X42" s="116" t="s">
        <v>153</v>
      </c>
      <c r="Y42" s="72" t="str">
        <f t="shared" si="17"/>
        <v>40%</v>
      </c>
      <c r="Z42" s="116" t="s">
        <v>154</v>
      </c>
      <c r="AA42" s="116" t="s">
        <v>155</v>
      </c>
      <c r="AB42" s="116" t="s">
        <v>156</v>
      </c>
      <c r="AC42" s="120">
        <f>IFERROR(IF(V42="Probabilidad",(N42-(+N42*Y42)),IF(V42="Impacto",N42,"")),"")</f>
        <v>0</v>
      </c>
      <c r="AD42" s="71" t="str">
        <f t="shared" si="20"/>
        <v>Muy Baja</v>
      </c>
      <c r="AE42" s="117">
        <f t="shared" si="18"/>
        <v>0</v>
      </c>
      <c r="AF42" s="71" t="s">
        <v>193</v>
      </c>
      <c r="AG42" s="117">
        <v>0.8</v>
      </c>
      <c r="AH42" s="74" t="str">
        <f t="shared" si="19"/>
        <v>Alto</v>
      </c>
      <c r="AI42" s="75" t="s">
        <v>157</v>
      </c>
      <c r="AJ42" s="543"/>
      <c r="AK42" s="118" t="s">
        <v>210</v>
      </c>
      <c r="AL42" s="119" t="s">
        <v>208</v>
      </c>
      <c r="AM42" s="107" t="s">
        <v>178</v>
      </c>
      <c r="AN42" s="121"/>
      <c r="AO42" s="122"/>
      <c r="AP42" s="123"/>
      <c r="AQ42" s="81"/>
      <c r="AR42" s="81"/>
      <c r="AS42" s="81"/>
      <c r="AT42" s="81"/>
      <c r="AU42" s="81"/>
      <c r="AV42" s="81"/>
      <c r="AW42" s="81"/>
      <c r="AX42" s="81"/>
      <c r="AY42" s="81"/>
      <c r="AZ42" s="81"/>
      <c r="BA42" s="81"/>
      <c r="BB42" s="81"/>
      <c r="BC42" s="81"/>
      <c r="BD42" s="81"/>
      <c r="BE42" s="81"/>
      <c r="BF42" s="81"/>
      <c r="BG42" s="81"/>
      <c r="BH42" s="81"/>
      <c r="BI42" s="81"/>
      <c r="BJ42" s="81"/>
    </row>
    <row r="43" spans="1:62" ht="57.75" customHeight="1">
      <c r="A43" s="398" t="s">
        <v>211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5"/>
      <c r="AO43" s="25"/>
      <c r="AP43" s="25"/>
      <c r="AQ43" s="25"/>
      <c r="AR43" s="25"/>
      <c r="AS43" s="25"/>
      <c r="AT43" s="25"/>
      <c r="AU43" s="25"/>
      <c r="AV43" s="25"/>
      <c r="AW43" s="25"/>
      <c r="AX43" s="25"/>
      <c r="AY43" s="25"/>
      <c r="AZ43" s="25"/>
      <c r="BA43" s="25"/>
      <c r="BB43" s="25"/>
      <c r="BC43" s="25"/>
      <c r="BD43" s="25"/>
      <c r="BE43" s="25"/>
      <c r="BF43" s="25"/>
      <c r="BG43" s="25"/>
      <c r="BH43" s="25"/>
      <c r="BI43" s="25"/>
      <c r="BJ43" s="25"/>
    </row>
    <row r="44" spans="1:62" ht="13.5" customHeight="1">
      <c r="A44" s="124"/>
      <c r="B44" s="125"/>
      <c r="C44" s="124"/>
      <c r="D44" s="124"/>
      <c r="E44" s="124"/>
      <c r="F44" s="126"/>
      <c r="G44" s="127"/>
      <c r="H44" s="127"/>
      <c r="I44" s="127"/>
      <c r="J44" s="127"/>
      <c r="K44" s="128"/>
      <c r="L44" s="129"/>
      <c r="M44" s="129"/>
      <c r="N44" s="129"/>
      <c r="O44" s="129"/>
      <c r="P44" s="402">
        <f ca="1">IF(NOT(ISERROR(MATCH(O44,'Tabla Impacto'!$B$221:$B$223,0))),'Tabla Impacto'!$F$223&amp;"Por favor no seleccionar los criterios de impacto(Afectación Económica o presupuestal y Pérdida Reputacional)",O44)</f>
        <v>0</v>
      </c>
      <c r="Q44" s="129"/>
      <c r="R44" s="129"/>
      <c r="S44" s="129"/>
      <c r="T44" s="129"/>
      <c r="U44" s="129"/>
      <c r="V44" s="129"/>
      <c r="W44" s="129"/>
      <c r="X44" s="129"/>
      <c r="Y44" s="129"/>
      <c r="Z44" s="129"/>
      <c r="AA44" s="129"/>
      <c r="AB44" s="129"/>
      <c r="AC44" s="129"/>
      <c r="AD44" s="129"/>
      <c r="AE44" s="129"/>
      <c r="AF44" s="129"/>
      <c r="AG44" s="129"/>
      <c r="AH44" s="129"/>
      <c r="AI44" s="129"/>
      <c r="AJ44" s="46"/>
      <c r="AK44" s="131"/>
      <c r="AL44" s="131"/>
      <c r="AM44" s="131"/>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row>
    <row r="45" spans="1:62" ht="13.5" customHeight="1">
      <c r="A45" s="129"/>
      <c r="B45" s="132"/>
      <c r="C45" s="132" t="s">
        <v>212</v>
      </c>
      <c r="D45" s="129"/>
      <c r="E45" s="129"/>
      <c r="F45" s="126"/>
      <c r="G45" s="127"/>
      <c r="H45" s="127"/>
      <c r="I45" s="127"/>
      <c r="J45" s="127"/>
      <c r="K45" s="129"/>
      <c r="L45" s="129"/>
      <c r="M45" s="129"/>
      <c r="N45" s="129"/>
      <c r="O45" s="129"/>
      <c r="P45" s="272"/>
      <c r="Q45" s="129"/>
      <c r="R45" s="129"/>
      <c r="S45" s="129"/>
      <c r="T45" s="129"/>
      <c r="U45" s="129"/>
      <c r="V45" s="129"/>
      <c r="W45" s="129"/>
      <c r="X45" s="129"/>
      <c r="Y45" s="129"/>
      <c r="Z45" s="129"/>
      <c r="AA45" s="129"/>
      <c r="AB45" s="129"/>
      <c r="AC45" s="129"/>
      <c r="AD45" s="129"/>
      <c r="AE45" s="129"/>
      <c r="AF45" s="129"/>
      <c r="AG45" s="129"/>
      <c r="AH45" s="129"/>
      <c r="AI45" s="129"/>
      <c r="AJ45" s="46"/>
      <c r="AK45" s="131"/>
      <c r="AL45" s="131"/>
      <c r="AM45" s="131"/>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row>
    <row r="46" spans="1:62" ht="13.5" customHeight="1">
      <c r="A46" s="124"/>
      <c r="B46" s="124"/>
      <c r="C46" s="124"/>
      <c r="D46" s="124"/>
      <c r="E46" s="124"/>
      <c r="F46" s="126"/>
      <c r="G46" s="127"/>
      <c r="H46" s="127"/>
      <c r="I46" s="127"/>
      <c r="J46" s="127"/>
      <c r="K46" s="128"/>
      <c r="L46" s="129"/>
      <c r="M46" s="129"/>
      <c r="N46" s="129"/>
      <c r="O46" s="129"/>
      <c r="P46" s="272"/>
      <c r="Q46" s="129"/>
      <c r="R46" s="129"/>
      <c r="S46" s="129"/>
      <c r="T46" s="129"/>
      <c r="U46" s="129"/>
      <c r="V46" s="129"/>
      <c r="W46" s="129"/>
      <c r="X46" s="129"/>
      <c r="Y46" s="129"/>
      <c r="Z46" s="129"/>
      <c r="AA46" s="129"/>
      <c r="AB46" s="129"/>
      <c r="AC46" s="129"/>
      <c r="AD46" s="129"/>
      <c r="AE46" s="129"/>
      <c r="AF46" s="129"/>
      <c r="AG46" s="129"/>
      <c r="AH46" s="129"/>
      <c r="AI46" s="129"/>
      <c r="AJ46" s="46"/>
      <c r="AK46" s="131"/>
      <c r="AL46" s="131"/>
      <c r="AM46" s="131"/>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row>
    <row r="47" spans="1:62" ht="13.5" customHeight="1">
      <c r="A47" s="124"/>
      <c r="B47" s="124"/>
      <c r="C47" s="124"/>
      <c r="D47" s="124"/>
      <c r="E47" s="124"/>
      <c r="F47" s="126"/>
      <c r="G47" s="127"/>
      <c r="H47" s="127"/>
      <c r="I47" s="127"/>
      <c r="J47" s="127"/>
      <c r="K47" s="128"/>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46"/>
      <c r="AK47" s="131"/>
      <c r="AL47" s="131"/>
      <c r="AM47" s="131"/>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row>
    <row r="48" spans="1:62"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row>
    <row r="49" spans="1:62"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row>
    <row r="50" spans="1:62"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row>
    <row r="51" spans="1:62"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row>
    <row r="52" spans="1:62"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row>
    <row r="53" spans="1:62"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row>
    <row r="54" spans="1:62"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row>
    <row r="55" spans="1:62"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row>
    <row r="56" spans="1:62"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row>
    <row r="57" spans="1:62"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row>
    <row r="58" spans="1:62"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row>
    <row r="59" spans="1:62"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row>
    <row r="60" spans="1:62"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row>
    <row r="61" spans="1:62"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row>
    <row r="62" spans="1:62"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row>
    <row r="63" spans="1:62"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row>
    <row r="64" spans="1:62"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row>
    <row r="65" spans="1:62"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row>
    <row r="66" spans="1:62"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row>
    <row r="67" spans="1:62"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row>
    <row r="68" spans="1:62"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row>
    <row r="69" spans="1:62"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row>
    <row r="70" spans="1:62"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row>
    <row r="71" spans="1:62"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row>
    <row r="72" spans="1:62"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row>
    <row r="73" spans="1:62"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row>
    <row r="74" spans="1:62"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row>
    <row r="75" spans="1:62"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row>
    <row r="76" spans="1:62"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row>
    <row r="77" spans="1:62"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row>
    <row r="78" spans="1:62"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row>
    <row r="79" spans="1:62"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row>
    <row r="80" spans="1:62"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row>
    <row r="81" spans="1:62"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row>
    <row r="82" spans="1:62"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row>
    <row r="83" spans="1:62"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row>
    <row r="84" spans="1:62"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row>
    <row r="85" spans="1:62"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row>
    <row r="86" spans="1:62"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row>
    <row r="87" spans="1:62"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row>
    <row r="88" spans="1:62"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row>
    <row r="89" spans="1:62"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row>
    <row r="90" spans="1:62"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row>
    <row r="91" spans="1:62"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row>
    <row r="92" spans="1:62"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row>
    <row r="93" spans="1:62"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row>
    <row r="94" spans="1:62"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row>
    <row r="95" spans="1:62"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row>
    <row r="96" spans="1:62"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row>
    <row r="97" spans="1:62"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row>
    <row r="98" spans="1:62"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row>
    <row r="99" spans="1:62"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row>
    <row r="100" spans="1:62"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row>
    <row r="101" spans="1:62"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row>
    <row r="102" spans="1:62"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row>
    <row r="103" spans="1:62"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row>
    <row r="104" spans="1:62"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row>
    <row r="105" spans="1:62"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row>
    <row r="106" spans="1:62"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row>
    <row r="107" spans="1:62"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row>
    <row r="108" spans="1:62"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row>
    <row r="109" spans="1:62"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row>
    <row r="110" spans="1:62"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row>
    <row r="111" spans="1:62"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row>
    <row r="112" spans="1:62"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row>
    <row r="113" spans="1:62"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row>
    <row r="114" spans="1:62"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row>
    <row r="115" spans="1:62"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row>
    <row r="116" spans="1:62"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row>
    <row r="117" spans="1:62"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row>
    <row r="118" spans="1:62"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row>
    <row r="119" spans="1:62"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row>
    <row r="120" spans="1:62"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row>
    <row r="121" spans="1:62"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row>
    <row r="122" spans="1:62"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row>
    <row r="123" spans="1:62"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row>
    <row r="124" spans="1:62"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row>
    <row r="125" spans="1:62"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row>
    <row r="126" spans="1:62"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row>
    <row r="127" spans="1:62"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row>
    <row r="128" spans="1:62"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row>
    <row r="129" spans="1:62"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row>
    <row r="130" spans="1:62"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row>
    <row r="131" spans="1:62"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row>
    <row r="132" spans="1:62"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row>
    <row r="133" spans="1:62"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row>
    <row r="134" spans="1:62"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row>
    <row r="135" spans="1:62"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row>
    <row r="136" spans="1:62"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row>
    <row r="137" spans="1:62"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row>
    <row r="138" spans="1:62"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row>
    <row r="139" spans="1:62"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row>
    <row r="140" spans="1:62"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row>
    <row r="141" spans="1:62"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row>
    <row r="142" spans="1:62"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row>
    <row r="143" spans="1:62"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row>
    <row r="144" spans="1:62"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row>
    <row r="145" spans="1:62"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row>
    <row r="146" spans="1:62"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row>
    <row r="147" spans="1:62"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row>
    <row r="148" spans="1:62"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row>
    <row r="149" spans="1:62"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row>
    <row r="150" spans="1:62"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row>
    <row r="151" spans="1:62"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row>
    <row r="152" spans="1:62"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row>
    <row r="153" spans="1:62"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row>
    <row r="154" spans="1:62"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row>
    <row r="155" spans="1:62"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row>
    <row r="156" spans="1:62"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row>
    <row r="157" spans="1:62"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row>
    <row r="158" spans="1:62"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row>
    <row r="159" spans="1:62"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row>
    <row r="160" spans="1:62"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row>
    <row r="161" spans="1:62"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row>
    <row r="162" spans="1:62"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row>
    <row r="163" spans="1:62"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row>
    <row r="164" spans="1:62"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row>
    <row r="165" spans="1:62"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row>
    <row r="166" spans="1:62"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row>
    <row r="167" spans="1:62"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row>
    <row r="168" spans="1:62"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row>
    <row r="169" spans="1:62"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row>
    <row r="170" spans="1:62"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row>
    <row r="171" spans="1:62"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row>
    <row r="172" spans="1:62"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row>
    <row r="173" spans="1:62"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row>
    <row r="174" spans="1:62"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row>
    <row r="175" spans="1:62"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row>
    <row r="176" spans="1:62"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row>
    <row r="177" spans="1:62"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row>
    <row r="178" spans="1:62"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row>
    <row r="179" spans="1:62"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row>
    <row r="180" spans="1:62"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row>
    <row r="181" spans="1:62"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row>
    <row r="182" spans="1:62"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row>
    <row r="183" spans="1:62"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row>
    <row r="184" spans="1:62"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row>
    <row r="185" spans="1:62"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row>
    <row r="186" spans="1:62"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row>
    <row r="187" spans="1:62"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row>
    <row r="188" spans="1:62"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row>
    <row r="189" spans="1:62"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row>
    <row r="190" spans="1:62"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row>
    <row r="191" spans="1:62"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row>
    <row r="192" spans="1:62"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row>
    <row r="193" spans="1:62"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row>
    <row r="194" spans="1:62"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row>
    <row r="195" spans="1:62"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row>
    <row r="196" spans="1:62"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row>
    <row r="197" spans="1:62"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row>
    <row r="198" spans="1:62"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row>
    <row r="199" spans="1:62"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row>
    <row r="200" spans="1:62"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row>
    <row r="201" spans="1:62"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row>
    <row r="202" spans="1:62"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row>
    <row r="203" spans="1:62"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row>
    <row r="204" spans="1:62"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row>
    <row r="205" spans="1:62"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row>
    <row r="206" spans="1:62"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row>
    <row r="207" spans="1:62"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row>
    <row r="208" spans="1:62"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row>
    <row r="209" spans="1:62"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row>
    <row r="210" spans="1:62"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row>
    <row r="211" spans="1:62"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row>
    <row r="212" spans="1:62"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row>
    <row r="213" spans="1:62"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row>
    <row r="214" spans="1:62"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row>
    <row r="215" spans="1:62"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row>
    <row r="216" spans="1:62"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row>
    <row r="217" spans="1:62"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row>
    <row r="218" spans="1:62"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row>
    <row r="219" spans="1:62"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row>
    <row r="220" spans="1:62"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row>
    <row r="221" spans="1:62"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row>
    <row r="222" spans="1:62"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row>
    <row r="223" spans="1:62"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row>
    <row r="224" spans="1:62"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row>
    <row r="225" spans="1:62"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row>
    <row r="226" spans="1:62"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row>
    <row r="227" spans="1:62"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row>
    <row r="228" spans="1:62"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row>
    <row r="229" spans="1:62"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row>
    <row r="230" spans="1:62"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row>
    <row r="231" spans="1:62"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row>
    <row r="232" spans="1:62"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row>
    <row r="233" spans="1:62"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row>
    <row r="234" spans="1:62"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row>
    <row r="235" spans="1:62"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row>
    <row r="236" spans="1:62"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row>
    <row r="237" spans="1:62"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row>
    <row r="238" spans="1:62"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row>
    <row r="239" spans="1:62"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row>
    <row r="240" spans="1:62"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row>
    <row r="241" spans="1:62"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row>
    <row r="242" spans="1:62"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row>
    <row r="243" spans="1:62"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row>
    <row r="244" spans="1:62"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row>
    <row r="245" spans="1:62"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row>
    <row r="246" spans="1:62"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row>
    <row r="247" spans="1:62"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row>
    <row r="248" spans="1:62"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row>
    <row r="249" spans="1:62"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row>
    <row r="250" spans="1:62"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row>
    <row r="251" spans="1:62"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row>
    <row r="252" spans="1:62"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row>
    <row r="253" spans="1:62"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row>
    <row r="254" spans="1:62"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row>
    <row r="255" spans="1:62"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row>
    <row r="256" spans="1:62"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row>
    <row r="257" spans="1:62"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row>
    <row r="258" spans="1:62"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row>
    <row r="259" spans="1:62"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row>
    <row r="260" spans="1:62"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row>
    <row r="261" spans="1:62"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row>
    <row r="262" spans="1:62"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row>
    <row r="263" spans="1:62"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row>
    <row r="264" spans="1:62"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row>
    <row r="265" spans="1:62"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row>
    <row r="266" spans="1:62"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row>
    <row r="267" spans="1:62"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row>
    <row r="268" spans="1:62"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row>
    <row r="269" spans="1:62"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row>
    <row r="270" spans="1:62"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row>
    <row r="271" spans="1:62"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row>
    <row r="272" spans="1:62"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row>
    <row r="273" spans="1:62"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row>
    <row r="274" spans="1:62"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row>
    <row r="275" spans="1:62"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row>
    <row r="276" spans="1:62"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row>
    <row r="277" spans="1:62"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row>
    <row r="278" spans="1:62"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row>
    <row r="279" spans="1:62"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row>
    <row r="280" spans="1:62"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row>
    <row r="281" spans="1:62"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row>
    <row r="282" spans="1:62"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row>
    <row r="283" spans="1:62"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row>
    <row r="284" spans="1:62"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row>
    <row r="285" spans="1:62"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row>
    <row r="286" spans="1:62"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row>
    <row r="287" spans="1:62"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row>
    <row r="288" spans="1:62"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row>
    <row r="289" spans="1:62"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row>
    <row r="290" spans="1:62"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row>
    <row r="291" spans="1:62"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row>
    <row r="292" spans="1:62"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row>
    <row r="293" spans="1:62"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row>
    <row r="294" spans="1:62"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row>
    <row r="295" spans="1:62"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row>
    <row r="296" spans="1:62"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row>
    <row r="297" spans="1:62"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row>
    <row r="298" spans="1:62"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row>
    <row r="299" spans="1:62"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row>
    <row r="300" spans="1:62"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row>
    <row r="301" spans="1:62"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row>
    <row r="302" spans="1:62"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row>
    <row r="303" spans="1:62"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row>
    <row r="304" spans="1:62"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row>
    <row r="305" spans="1:62"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row>
    <row r="306" spans="1:62"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row>
    <row r="307" spans="1:62"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row>
    <row r="308" spans="1:62"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row>
    <row r="309" spans="1:62"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row>
    <row r="310" spans="1:62"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row>
    <row r="311" spans="1:62"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row>
    <row r="312" spans="1:62"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row>
    <row r="313" spans="1:62"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row>
    <row r="314" spans="1:62"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row>
    <row r="315" spans="1:62"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row>
    <row r="316" spans="1:62"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row>
    <row r="317" spans="1:62"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row>
    <row r="318" spans="1:62"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row>
    <row r="319" spans="1:62"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row>
    <row r="320" spans="1:62"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row>
    <row r="321" spans="1:62"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row>
    <row r="322" spans="1:62"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row>
    <row r="323" spans="1:62"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row>
    <row r="324" spans="1:62"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row>
    <row r="325" spans="1:62"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row>
    <row r="326" spans="1:62"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row>
    <row r="327" spans="1:62"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row>
    <row r="328" spans="1:62"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row>
    <row r="329" spans="1:62"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row>
    <row r="330" spans="1:62"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row>
    <row r="331" spans="1:62"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row>
    <row r="332" spans="1:62"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row>
    <row r="333" spans="1:62"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row>
    <row r="334" spans="1:62"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row>
    <row r="335" spans="1:62"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row>
    <row r="336" spans="1:62"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row>
    <row r="337" spans="1:62"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row>
    <row r="338" spans="1:62"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row>
    <row r="339" spans="1:62"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row>
    <row r="340" spans="1:62"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row>
    <row r="341" spans="1:62"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row>
    <row r="342" spans="1:62"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row>
    <row r="343" spans="1:62"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row>
    <row r="344" spans="1:62"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row>
    <row r="345" spans="1:62"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row>
    <row r="346" spans="1:62"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row>
    <row r="347" spans="1:62"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row>
    <row r="348" spans="1:62"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row>
    <row r="349" spans="1:62"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row>
    <row r="350" spans="1:62"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row>
    <row r="351" spans="1:62"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row>
    <row r="352" spans="1:62"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row>
    <row r="353" spans="1:62"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row>
    <row r="354" spans="1:62"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row>
    <row r="355" spans="1:62"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row>
    <row r="356" spans="1:62"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row>
    <row r="357" spans="1:62"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row>
    <row r="358" spans="1:62"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row>
    <row r="359" spans="1:62"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row>
    <row r="360" spans="1:62"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row>
    <row r="361" spans="1:62"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row>
    <row r="362" spans="1:62"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row>
    <row r="363" spans="1:62"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row>
    <row r="364" spans="1:62"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row>
    <row r="365" spans="1:62"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row>
    <row r="366" spans="1:62"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row>
    <row r="367" spans="1:62"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row>
    <row r="368" spans="1:62"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row>
    <row r="369" spans="1:62"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row>
    <row r="370" spans="1:62"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row>
    <row r="371" spans="1:62"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row>
    <row r="372" spans="1:62"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row>
    <row r="373" spans="1:62"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row>
    <row r="374" spans="1:62"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row>
    <row r="375" spans="1:62"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row>
    <row r="376" spans="1:62"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row>
    <row r="377" spans="1:62"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row>
    <row r="378" spans="1:62"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row>
    <row r="379" spans="1:62"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row>
    <row r="380" spans="1:62"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row>
    <row r="381" spans="1:62"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row>
    <row r="382" spans="1:62"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row>
    <row r="383" spans="1:62"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row>
    <row r="384" spans="1:62"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row>
    <row r="385" spans="1:62"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row>
    <row r="386" spans="1:62"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row>
    <row r="387" spans="1:62"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row>
    <row r="388" spans="1:62"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row>
    <row r="389" spans="1:62"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row>
    <row r="390" spans="1:62"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row>
    <row r="391" spans="1:62"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row>
    <row r="392" spans="1:62"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row>
    <row r="393" spans="1:62"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row>
    <row r="394" spans="1:62"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row>
    <row r="395" spans="1:62"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row>
    <row r="396" spans="1:62"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row>
    <row r="397" spans="1:62"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row>
    <row r="398" spans="1:62"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row>
    <row r="399" spans="1:62"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row>
    <row r="400" spans="1:62"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row>
    <row r="401" spans="1:62"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row>
    <row r="402" spans="1:62"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row>
    <row r="403" spans="1:62"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row>
    <row r="404" spans="1:62"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row>
    <row r="405" spans="1:62"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row>
    <row r="406" spans="1:62"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row>
    <row r="407" spans="1:62"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row>
    <row r="408" spans="1:62"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row>
    <row r="409" spans="1:62"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row>
    <row r="410" spans="1:62"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row>
    <row r="411" spans="1:62"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row>
    <row r="412" spans="1:62"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row>
    <row r="413" spans="1:62"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row>
    <row r="414" spans="1:62"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row>
    <row r="415" spans="1:62"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row>
    <row r="416" spans="1:62"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row>
    <row r="417" spans="1:62"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row>
    <row r="418" spans="1:62"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row>
    <row r="419" spans="1:62"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row>
    <row r="420" spans="1:62"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row>
    <row r="421" spans="1:62"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row>
    <row r="422" spans="1:62"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row>
    <row r="423" spans="1:62"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row>
    <row r="424" spans="1:62"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row>
    <row r="425" spans="1:62"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row>
    <row r="426" spans="1:62"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row>
    <row r="427" spans="1:62"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row>
    <row r="428" spans="1:62"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row>
    <row r="429" spans="1:62"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row>
    <row r="430" spans="1:62"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row>
    <row r="431" spans="1:62"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row>
    <row r="432" spans="1:62"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row>
    <row r="433" spans="1:62"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row>
    <row r="434" spans="1:62"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row>
    <row r="435" spans="1:62"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row>
    <row r="436" spans="1:62"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row>
    <row r="437" spans="1:62"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row>
    <row r="438" spans="1:62"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row>
    <row r="439" spans="1:62"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row>
    <row r="440" spans="1:62"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row>
    <row r="441" spans="1:62"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row>
    <row r="442" spans="1:62"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row>
    <row r="443" spans="1:62"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row>
    <row r="444" spans="1:62"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row>
    <row r="445" spans="1:62"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row>
    <row r="446" spans="1:62"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row>
    <row r="447" spans="1:62"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row>
    <row r="448" spans="1:62"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row>
    <row r="449" spans="1:62"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row>
    <row r="450" spans="1:62"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row>
    <row r="451" spans="1:62"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row>
    <row r="452" spans="1:62"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row>
    <row r="453" spans="1:62"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row>
    <row r="454" spans="1:62"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row>
    <row r="455" spans="1:62"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row>
    <row r="456" spans="1:62"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row>
    <row r="457" spans="1:62"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row>
    <row r="458" spans="1:62"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row>
    <row r="459" spans="1:62"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row>
    <row r="460" spans="1:62"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row>
    <row r="461" spans="1:62"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row>
    <row r="462" spans="1:62"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row>
    <row r="463" spans="1:62"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row>
    <row r="464" spans="1:62"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row>
    <row r="465" spans="1:62"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row>
    <row r="466" spans="1:62"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row>
    <row r="467" spans="1:62"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row>
    <row r="468" spans="1:62"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row>
    <row r="469" spans="1:62"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row>
    <row r="470" spans="1:62"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row>
    <row r="471" spans="1:62"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row>
    <row r="472" spans="1:62"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row>
    <row r="473" spans="1:62"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row>
    <row r="474" spans="1:62"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row>
    <row r="475" spans="1:62"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row>
    <row r="476" spans="1:62"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row>
    <row r="477" spans="1:62"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row>
    <row r="478" spans="1:62"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row>
    <row r="479" spans="1:62"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row>
    <row r="480" spans="1:62"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row>
    <row r="481" spans="1:62"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row>
    <row r="482" spans="1:62"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row>
    <row r="483" spans="1:62"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row>
    <row r="484" spans="1:62"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row>
    <row r="485" spans="1:62"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row>
    <row r="486" spans="1:62"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row>
    <row r="487" spans="1:62"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row>
    <row r="488" spans="1:62"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row>
    <row r="489" spans="1:62"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row>
    <row r="490" spans="1:62"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row>
    <row r="491" spans="1:62"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row>
    <row r="492" spans="1:62"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row>
    <row r="493" spans="1:62"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row>
    <row r="494" spans="1:62"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row>
    <row r="495" spans="1:62"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row>
    <row r="496" spans="1:62"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row>
    <row r="497" spans="1:62"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row>
    <row r="498" spans="1:62"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row>
    <row r="499" spans="1:62"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row>
    <row r="500" spans="1:62"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row>
    <row r="501" spans="1:62"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row>
    <row r="502" spans="1:62"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row>
    <row r="503" spans="1:62"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row>
    <row r="504" spans="1:62"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row>
    <row r="505" spans="1:62"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row>
    <row r="506" spans="1:62"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row>
    <row r="507" spans="1:62"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row>
    <row r="508" spans="1:62"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row>
    <row r="509" spans="1:62"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row>
    <row r="510" spans="1:62"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row>
    <row r="511" spans="1:62"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row>
    <row r="512" spans="1:62"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row>
    <row r="513" spans="1:62"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row>
    <row r="514" spans="1:62"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row>
    <row r="515" spans="1:62"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row>
    <row r="516" spans="1:62"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row>
    <row r="517" spans="1:62"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row>
    <row r="518" spans="1:62"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row>
    <row r="519" spans="1:62"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row>
    <row r="520" spans="1:62"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row>
    <row r="521" spans="1:62"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row>
    <row r="522" spans="1:62"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row>
    <row r="523" spans="1:62"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row>
    <row r="524" spans="1:62"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row>
    <row r="525" spans="1:62"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row>
    <row r="526" spans="1:62"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row>
    <row r="527" spans="1:62"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row>
    <row r="528" spans="1:62"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row>
    <row r="529" spans="1:62"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row>
    <row r="530" spans="1:62"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row>
    <row r="531" spans="1:62"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row>
    <row r="532" spans="1:62"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row>
    <row r="533" spans="1:62"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row>
    <row r="534" spans="1:62"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row>
    <row r="535" spans="1:62"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row>
    <row r="536" spans="1:62"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row>
    <row r="537" spans="1:62"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row>
    <row r="538" spans="1:62"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row>
    <row r="539" spans="1:62"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row>
    <row r="540" spans="1:62"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row>
    <row r="541" spans="1:62"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row>
    <row r="542" spans="1:62"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row>
    <row r="543" spans="1:62"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row>
    <row r="544" spans="1:62"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row>
    <row r="545" spans="1:62"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row>
    <row r="546" spans="1:62"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row>
    <row r="547" spans="1:62"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row>
    <row r="548" spans="1:62"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row>
    <row r="549" spans="1:62"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row>
    <row r="550" spans="1:62"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row>
    <row r="551" spans="1:62"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row>
    <row r="552" spans="1:62"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row>
    <row r="553" spans="1:62"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row>
    <row r="554" spans="1:62"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row>
    <row r="555" spans="1:62"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row>
    <row r="556" spans="1:62"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row>
    <row r="557" spans="1:62"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row>
    <row r="558" spans="1:62"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row>
    <row r="559" spans="1:62"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row>
    <row r="560" spans="1:62"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row>
    <row r="561" spans="1:62"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row>
    <row r="562" spans="1:62"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row>
    <row r="563" spans="1:62"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row>
    <row r="564" spans="1:62"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row>
    <row r="565" spans="1:62"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row>
    <row r="566" spans="1:62"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row>
    <row r="567" spans="1:62"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row>
    <row r="568" spans="1:62"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row>
    <row r="569" spans="1:62"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row>
    <row r="570" spans="1:62"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row>
    <row r="571" spans="1:62"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row>
    <row r="572" spans="1:62"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row>
    <row r="573" spans="1:62"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row>
    <row r="574" spans="1:62"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row>
    <row r="575" spans="1:62"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row>
    <row r="576" spans="1:62"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row>
    <row r="577" spans="1:62"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row>
    <row r="578" spans="1:62"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row>
    <row r="579" spans="1:62"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row>
    <row r="580" spans="1:62"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row>
    <row r="581" spans="1:62"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row>
    <row r="582" spans="1:62"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row>
    <row r="583" spans="1:62"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row>
    <row r="584" spans="1:62"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row>
    <row r="585" spans="1:62"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row>
    <row r="586" spans="1:62"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row>
    <row r="587" spans="1:62"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row>
    <row r="588" spans="1:62"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row>
    <row r="589" spans="1:62"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row>
    <row r="590" spans="1:62"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row>
    <row r="591" spans="1:62"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row>
    <row r="592" spans="1:62"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row>
    <row r="593" spans="1:62"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row>
    <row r="594" spans="1:62"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row>
    <row r="595" spans="1:62"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row>
    <row r="596" spans="1:62"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row>
    <row r="597" spans="1:62"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row>
    <row r="598" spans="1:62"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row>
    <row r="599" spans="1:62"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row>
    <row r="600" spans="1:62"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row>
    <row r="601" spans="1:62"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row>
    <row r="602" spans="1:62"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row>
    <row r="603" spans="1:62"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row>
    <row r="604" spans="1:62"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row>
    <row r="605" spans="1:62"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row>
    <row r="606" spans="1:62"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row>
    <row r="607" spans="1:62"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row>
    <row r="608" spans="1:62"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row>
    <row r="609" spans="1:62"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row>
    <row r="610" spans="1:62"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row>
    <row r="611" spans="1:62"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row>
    <row r="612" spans="1:62"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row>
    <row r="613" spans="1:62"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row>
    <row r="614" spans="1:62"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row>
    <row r="615" spans="1:62"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row>
    <row r="616" spans="1:62"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row>
    <row r="617" spans="1:62"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row>
    <row r="618" spans="1:62"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row>
    <row r="619" spans="1:62"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row>
    <row r="620" spans="1:62"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row>
    <row r="621" spans="1:62"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row>
    <row r="622" spans="1:62"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row>
    <row r="623" spans="1:62"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row>
    <row r="624" spans="1:62"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row>
    <row r="625" spans="1:62"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row>
    <row r="626" spans="1:62"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row>
    <row r="627" spans="1:62"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row>
    <row r="628" spans="1:62"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row>
    <row r="629" spans="1:62"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row>
    <row r="630" spans="1:62"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row>
    <row r="631" spans="1:62"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row>
    <row r="632" spans="1:62"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row>
    <row r="633" spans="1:62"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row>
    <row r="634" spans="1:62"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row>
    <row r="635" spans="1:62"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row>
    <row r="636" spans="1:62"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row>
    <row r="637" spans="1:62"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row>
    <row r="638" spans="1:62"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row>
    <row r="639" spans="1:62"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row>
    <row r="640" spans="1:62"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row>
    <row r="641" spans="1:62"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row>
    <row r="642" spans="1:62"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row>
    <row r="643" spans="1:62"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row>
    <row r="644" spans="1:62"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row>
    <row r="645" spans="1:62"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row>
    <row r="646" spans="1:62"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row>
    <row r="647" spans="1:62"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row>
    <row r="648" spans="1:62"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row>
    <row r="649" spans="1:62"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row>
    <row r="650" spans="1:62"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row>
    <row r="651" spans="1:62"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row>
    <row r="652" spans="1:62"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row>
    <row r="653" spans="1:62"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row>
    <row r="654" spans="1:62"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row>
    <row r="655" spans="1:62"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row>
    <row r="656" spans="1:62"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row>
    <row r="657" spans="1:62"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row>
    <row r="658" spans="1:62"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row>
    <row r="659" spans="1:62"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row>
    <row r="660" spans="1:62"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row>
    <row r="661" spans="1:62"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row>
    <row r="662" spans="1:62"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row>
    <row r="663" spans="1:62"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row>
    <row r="664" spans="1:62"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row>
    <row r="665" spans="1:62"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row>
    <row r="666" spans="1:62"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row>
    <row r="667" spans="1:62"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row>
    <row r="668" spans="1:62"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row>
    <row r="669" spans="1:62"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row>
    <row r="670" spans="1:62"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row>
    <row r="671" spans="1:62"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row>
    <row r="672" spans="1:62"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row>
    <row r="673" spans="1:62"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row>
    <row r="674" spans="1:62" ht="15.75" customHeight="1">
      <c r="AW674" s="25"/>
      <c r="AX674" s="25"/>
      <c r="AY674" s="25"/>
      <c r="AZ674" s="25"/>
      <c r="BA674" s="25"/>
      <c r="BB674" s="25"/>
      <c r="BC674" s="25"/>
      <c r="BD674" s="25"/>
      <c r="BE674" s="25"/>
      <c r="BF674" s="25"/>
      <c r="BG674" s="25"/>
      <c r="BH674" s="25"/>
      <c r="BI674" s="25"/>
      <c r="BJ674" s="25"/>
    </row>
    <row r="675" spans="1:62" ht="15.75" customHeight="1">
      <c r="AW675" s="25"/>
      <c r="AX675" s="25"/>
      <c r="AY675" s="25"/>
      <c r="AZ675" s="25"/>
      <c r="BA675" s="25"/>
      <c r="BB675" s="25"/>
      <c r="BC675" s="25"/>
      <c r="BD675" s="25"/>
      <c r="BE675" s="25"/>
      <c r="BF675" s="25"/>
      <c r="BG675" s="25"/>
      <c r="BH675" s="25"/>
      <c r="BI675" s="25"/>
      <c r="BJ675" s="25"/>
    </row>
    <row r="676" spans="1:62" ht="15.75" customHeight="1">
      <c r="AW676" s="25"/>
      <c r="AX676" s="25"/>
      <c r="AY676" s="25"/>
      <c r="AZ676" s="25"/>
      <c r="BA676" s="25"/>
      <c r="BB676" s="25"/>
      <c r="BC676" s="25"/>
      <c r="BD676" s="25"/>
      <c r="BE676" s="25"/>
      <c r="BF676" s="25"/>
      <c r="BG676" s="25"/>
      <c r="BH676" s="25"/>
      <c r="BI676" s="25"/>
      <c r="BJ676" s="25"/>
    </row>
    <row r="677" spans="1:62" ht="15.75" customHeight="1">
      <c r="AW677" s="25"/>
      <c r="AX677" s="25"/>
      <c r="AY677" s="25"/>
      <c r="AZ677" s="25"/>
      <c r="BA677" s="25"/>
      <c r="BB677" s="25"/>
      <c r="BC677" s="25"/>
      <c r="BD677" s="25"/>
      <c r="BE677" s="25"/>
      <c r="BF677" s="25"/>
      <c r="BG677" s="25"/>
      <c r="BH677" s="25"/>
      <c r="BI677" s="25"/>
      <c r="BJ677" s="25"/>
    </row>
    <row r="678" spans="1:62" ht="15.75" customHeight="1">
      <c r="AW678" s="25"/>
      <c r="AX678" s="25"/>
      <c r="AY678" s="25"/>
      <c r="AZ678" s="25"/>
      <c r="BA678" s="25"/>
      <c r="BB678" s="25"/>
      <c r="BC678" s="25"/>
      <c r="BD678" s="25"/>
      <c r="BE678" s="25"/>
      <c r="BF678" s="25"/>
      <c r="BG678" s="25"/>
      <c r="BH678" s="25"/>
      <c r="BI678" s="25"/>
      <c r="BJ678" s="25"/>
    </row>
    <row r="679" spans="1:62" ht="15.75" customHeight="1">
      <c r="AW679" s="25"/>
      <c r="AX679" s="25"/>
      <c r="AY679" s="25"/>
      <c r="AZ679" s="25"/>
      <c r="BA679" s="25"/>
      <c r="BB679" s="25"/>
      <c r="BC679" s="25"/>
      <c r="BD679" s="25"/>
      <c r="BE679" s="25"/>
      <c r="BF679" s="25"/>
      <c r="BG679" s="25"/>
      <c r="BH679" s="25"/>
      <c r="BI679" s="25"/>
      <c r="BJ679" s="25"/>
    </row>
    <row r="680" spans="1:62" ht="15.75" customHeight="1">
      <c r="AW680" s="25"/>
      <c r="AX680" s="25"/>
      <c r="AY680" s="25"/>
      <c r="AZ680" s="25"/>
      <c r="BA680" s="25"/>
      <c r="BB680" s="25"/>
      <c r="BC680" s="25"/>
      <c r="BD680" s="25"/>
      <c r="BE680" s="25"/>
      <c r="BF680" s="25"/>
      <c r="BG680" s="25"/>
      <c r="BH680" s="25"/>
      <c r="BI680" s="25"/>
      <c r="BJ680" s="25"/>
    </row>
    <row r="681" spans="1:62" ht="15.75" customHeight="1">
      <c r="AW681" s="25"/>
      <c r="AX681" s="25"/>
      <c r="AY681" s="25"/>
      <c r="AZ681" s="25"/>
      <c r="BA681" s="25"/>
      <c r="BB681" s="25"/>
      <c r="BC681" s="25"/>
      <c r="BD681" s="25"/>
      <c r="BE681" s="25"/>
      <c r="BF681" s="25"/>
      <c r="BG681" s="25"/>
      <c r="BH681" s="25"/>
      <c r="BI681" s="25"/>
      <c r="BJ681" s="25"/>
    </row>
    <row r="682" spans="1:62" ht="15.75" customHeight="1">
      <c r="AW682" s="25"/>
      <c r="AX682" s="25"/>
      <c r="AY682" s="25"/>
      <c r="AZ682" s="25"/>
      <c r="BA682" s="25"/>
      <c r="BB682" s="25"/>
      <c r="BC682" s="25"/>
      <c r="BD682" s="25"/>
      <c r="BE682" s="25"/>
      <c r="BF682" s="25"/>
      <c r="BG682" s="25"/>
      <c r="BH682" s="25"/>
      <c r="BI682" s="25"/>
      <c r="BJ682" s="25"/>
    </row>
    <row r="683" spans="1:62" ht="15.75" customHeight="1">
      <c r="AW683" s="25"/>
      <c r="AX683" s="25"/>
      <c r="AY683" s="25"/>
      <c r="AZ683" s="25"/>
      <c r="BA683" s="25"/>
      <c r="BB683" s="25"/>
      <c r="BC683" s="25"/>
      <c r="BD683" s="25"/>
      <c r="BE683" s="25"/>
      <c r="BF683" s="25"/>
      <c r="BG683" s="25"/>
      <c r="BH683" s="25"/>
      <c r="BI683" s="25"/>
      <c r="BJ683" s="25"/>
    </row>
    <row r="684" spans="1:62" ht="15.75" customHeight="1">
      <c r="AW684" s="25"/>
      <c r="AX684" s="25"/>
      <c r="AY684" s="25"/>
      <c r="AZ684" s="25"/>
      <c r="BA684" s="25"/>
      <c r="BB684" s="25"/>
      <c r="BC684" s="25"/>
      <c r="BD684" s="25"/>
      <c r="BE684" s="25"/>
      <c r="BF684" s="25"/>
      <c r="BG684" s="25"/>
      <c r="BH684" s="25"/>
      <c r="BI684" s="25"/>
      <c r="BJ684" s="25"/>
    </row>
    <row r="685" spans="1:62" ht="15.75" customHeight="1">
      <c r="AW685" s="25"/>
      <c r="AX685" s="25"/>
      <c r="AY685" s="25"/>
      <c r="AZ685" s="25"/>
      <c r="BA685" s="25"/>
      <c r="BB685" s="25"/>
      <c r="BC685" s="25"/>
      <c r="BD685" s="25"/>
      <c r="BE685" s="25"/>
      <c r="BF685" s="25"/>
      <c r="BG685" s="25"/>
      <c r="BH685" s="25"/>
      <c r="BI685" s="25"/>
      <c r="BJ685" s="25"/>
    </row>
    <row r="686" spans="1:62" ht="15.75" customHeight="1">
      <c r="AW686" s="25"/>
      <c r="AX686" s="25"/>
      <c r="AY686" s="25"/>
      <c r="AZ686" s="25"/>
      <c r="BA686" s="25"/>
      <c r="BB686" s="25"/>
      <c r="BC686" s="25"/>
      <c r="BD686" s="25"/>
      <c r="BE686" s="25"/>
      <c r="BF686" s="25"/>
      <c r="BG686" s="25"/>
      <c r="BH686" s="25"/>
      <c r="BI686" s="25"/>
      <c r="BJ686" s="25"/>
    </row>
    <row r="687" spans="1:62" ht="15.75" customHeight="1">
      <c r="AW687" s="25"/>
      <c r="AX687" s="25"/>
      <c r="AY687" s="25"/>
      <c r="AZ687" s="25"/>
      <c r="BA687" s="25"/>
      <c r="BB687" s="25"/>
      <c r="BC687" s="25"/>
      <c r="BD687" s="25"/>
      <c r="BE687" s="25"/>
      <c r="BF687" s="25"/>
      <c r="BG687" s="25"/>
      <c r="BH687" s="25"/>
      <c r="BI687" s="25"/>
      <c r="BJ687" s="25"/>
    </row>
    <row r="688" spans="1:62" ht="15.75" customHeight="1">
      <c r="AW688" s="25"/>
      <c r="AX688" s="25"/>
      <c r="AY688" s="25"/>
      <c r="AZ688" s="25"/>
      <c r="BA688" s="25"/>
      <c r="BB688" s="25"/>
      <c r="BC688" s="25"/>
      <c r="BD688" s="25"/>
      <c r="BE688" s="25"/>
      <c r="BF688" s="25"/>
      <c r="BG688" s="25"/>
      <c r="BH688" s="25"/>
      <c r="BI688" s="25"/>
      <c r="BJ688" s="25"/>
    </row>
    <row r="689" spans="49:62" ht="15.75" customHeight="1">
      <c r="AW689" s="25"/>
      <c r="AX689" s="25"/>
      <c r="AY689" s="25"/>
      <c r="AZ689" s="25"/>
      <c r="BA689" s="25"/>
      <c r="BB689" s="25"/>
      <c r="BC689" s="25"/>
      <c r="BD689" s="25"/>
      <c r="BE689" s="25"/>
      <c r="BF689" s="25"/>
      <c r="BG689" s="25"/>
      <c r="BH689" s="25"/>
      <c r="BI689" s="25"/>
      <c r="BJ689" s="25"/>
    </row>
    <row r="690" spans="49:62" ht="15.75" customHeight="1">
      <c r="AW690" s="25"/>
      <c r="AX690" s="25"/>
      <c r="AY690" s="25"/>
      <c r="AZ690" s="25"/>
      <c r="BA690" s="25"/>
      <c r="BB690" s="25"/>
      <c r="BC690" s="25"/>
      <c r="BD690" s="25"/>
      <c r="BE690" s="25"/>
      <c r="BF690" s="25"/>
      <c r="BG690" s="25"/>
      <c r="BH690" s="25"/>
      <c r="BI690" s="25"/>
      <c r="BJ690" s="25"/>
    </row>
    <row r="691" spans="49:62" ht="15.75" customHeight="1">
      <c r="AW691" s="25"/>
      <c r="AX691" s="25"/>
      <c r="AY691" s="25"/>
      <c r="AZ691" s="25"/>
      <c r="BA691" s="25"/>
      <c r="BB691" s="25"/>
      <c r="BC691" s="25"/>
      <c r="BD691" s="25"/>
      <c r="BE691" s="25"/>
      <c r="BF691" s="25"/>
      <c r="BG691" s="25"/>
      <c r="BH691" s="25"/>
      <c r="BI691" s="25"/>
      <c r="BJ691" s="25"/>
    </row>
    <row r="692" spans="49:62" ht="15.75" customHeight="1">
      <c r="AW692" s="25"/>
      <c r="AX692" s="25"/>
      <c r="AY692" s="25"/>
      <c r="AZ692" s="25"/>
      <c r="BA692" s="25"/>
      <c r="BB692" s="25"/>
      <c r="BC692" s="25"/>
      <c r="BD692" s="25"/>
      <c r="BE692" s="25"/>
      <c r="BF692" s="25"/>
      <c r="BG692" s="25"/>
      <c r="BH692" s="25"/>
      <c r="BI692" s="25"/>
      <c r="BJ692" s="25"/>
    </row>
  </sheetData>
  <mergeCells count="208">
    <mergeCell ref="AA34:AA35"/>
    <mergeCell ref="AB34:AB35"/>
    <mergeCell ref="AC34:AC35"/>
    <mergeCell ref="AJ33:AJ35"/>
    <mergeCell ref="AJ36:AJ39"/>
    <mergeCell ref="AJ40:AJ42"/>
    <mergeCell ref="A26:A27"/>
    <mergeCell ref="C26:C27"/>
    <mergeCell ref="D26:D27"/>
    <mergeCell ref="E26:E27"/>
    <mergeCell ref="F26:F27"/>
    <mergeCell ref="G26:J26"/>
    <mergeCell ref="K26:K27"/>
    <mergeCell ref="A33:A35"/>
    <mergeCell ref="B33:B35"/>
    <mergeCell ref="C33:C35"/>
    <mergeCell ref="D33:D35"/>
    <mergeCell ref="E33:E35"/>
    <mergeCell ref="F33:F35"/>
    <mergeCell ref="G33:G35"/>
    <mergeCell ref="P44:P46"/>
    <mergeCell ref="E15:O15"/>
    <mergeCell ref="A18:S18"/>
    <mergeCell ref="A19:C19"/>
    <mergeCell ref="D19:S19"/>
    <mergeCell ref="T19:V19"/>
    <mergeCell ref="A20:C20"/>
    <mergeCell ref="D20:S20"/>
    <mergeCell ref="A21:C21"/>
    <mergeCell ref="D21:S21"/>
    <mergeCell ref="A22:C22"/>
    <mergeCell ref="D22:S22"/>
    <mergeCell ref="A23:C23"/>
    <mergeCell ref="D23:S23"/>
    <mergeCell ref="A25:L25"/>
    <mergeCell ref="S26:S27"/>
    <mergeCell ref="T26:T27"/>
    <mergeCell ref="U26:U27"/>
    <mergeCell ref="V26:V27"/>
    <mergeCell ref="L26:L27"/>
    <mergeCell ref="M26:M27"/>
    <mergeCell ref="N26:N27"/>
    <mergeCell ref="O26:O27"/>
    <mergeCell ref="P26:P27"/>
    <mergeCell ref="A43:AM43"/>
    <mergeCell ref="O28:O32"/>
    <mergeCell ref="P28:P30"/>
    <mergeCell ref="S28:S32"/>
    <mergeCell ref="R31:R32"/>
    <mergeCell ref="T31:T32"/>
    <mergeCell ref="U31:U32"/>
    <mergeCell ref="V31:V32"/>
    <mergeCell ref="Q28:Q32"/>
    <mergeCell ref="Q33:Q35"/>
    <mergeCell ref="S33:S35"/>
    <mergeCell ref="R34:R35"/>
    <mergeCell ref="T34:T35"/>
    <mergeCell ref="U34:U35"/>
    <mergeCell ref="V34:V35"/>
    <mergeCell ref="AD34:AD35"/>
    <mergeCell ref="AE34:AE35"/>
    <mergeCell ref="AF34:AF35"/>
    <mergeCell ref="AG34:AG35"/>
    <mergeCell ref="AH34:AH35"/>
    <mergeCell ref="W34:W35"/>
    <mergeCell ref="X34:X35"/>
    <mergeCell ref="Y34:Y35"/>
    <mergeCell ref="Z34:Z35"/>
    <mergeCell ref="O40:O42"/>
    <mergeCell ref="P40:P41"/>
    <mergeCell ref="Q40:Q42"/>
    <mergeCell ref="R40:R42"/>
    <mergeCell ref="S40:S42"/>
    <mergeCell ref="H40:H42"/>
    <mergeCell ref="I40:I42"/>
    <mergeCell ref="J40:J42"/>
    <mergeCell ref="K40:K42"/>
    <mergeCell ref="L40:L42"/>
    <mergeCell ref="M40:M42"/>
    <mergeCell ref="N40:N42"/>
    <mergeCell ref="A36:A39"/>
    <mergeCell ref="B36:B39"/>
    <mergeCell ref="C36:C39"/>
    <mergeCell ref="D36:D39"/>
    <mergeCell ref="E36:E39"/>
    <mergeCell ref="F36:F39"/>
    <mergeCell ref="G36:G39"/>
    <mergeCell ref="A40:A42"/>
    <mergeCell ref="B40:B42"/>
    <mergeCell ref="C40:C42"/>
    <mergeCell ref="D40:D42"/>
    <mergeCell ref="E40:E42"/>
    <mergeCell ref="F40:F42"/>
    <mergeCell ref="G40:G42"/>
    <mergeCell ref="O36:O39"/>
    <mergeCell ref="P36:P38"/>
    <mergeCell ref="Q36:Q39"/>
    <mergeCell ref="R36:R39"/>
    <mergeCell ref="S36:S39"/>
    <mergeCell ref="H36:H39"/>
    <mergeCell ref="I36:I39"/>
    <mergeCell ref="J36:J39"/>
    <mergeCell ref="K36:K39"/>
    <mergeCell ref="L36:L39"/>
    <mergeCell ref="M36:M39"/>
    <mergeCell ref="N36:N39"/>
    <mergeCell ref="O33:O35"/>
    <mergeCell ref="P33:P35"/>
    <mergeCell ref="H33:H35"/>
    <mergeCell ref="I33:I35"/>
    <mergeCell ref="J33:J35"/>
    <mergeCell ref="K33:K35"/>
    <mergeCell ref="L33:L35"/>
    <mergeCell ref="M33:M35"/>
    <mergeCell ref="N33:N35"/>
    <mergeCell ref="H28:H32"/>
    <mergeCell ref="I28:I32"/>
    <mergeCell ref="J28:J32"/>
    <mergeCell ref="K28:K32"/>
    <mergeCell ref="L28:L32"/>
    <mergeCell ref="M28:M32"/>
    <mergeCell ref="N28:N32"/>
    <mergeCell ref="A28:A32"/>
    <mergeCell ref="B28:B32"/>
    <mergeCell ref="C28:C32"/>
    <mergeCell ref="D28:D32"/>
    <mergeCell ref="E28:E32"/>
    <mergeCell ref="F28:F32"/>
    <mergeCell ref="G28:G32"/>
    <mergeCell ref="AN26:AN27"/>
    <mergeCell ref="AO26:AO27"/>
    <mergeCell ref="AP26:AP27"/>
    <mergeCell ref="AO28:AO32"/>
    <mergeCell ref="M25:S25"/>
    <mergeCell ref="T25:AB25"/>
    <mergeCell ref="AC25:AI25"/>
    <mergeCell ref="AK25:AP25"/>
    <mergeCell ref="W26:AB26"/>
    <mergeCell ref="AC26:AC27"/>
    <mergeCell ref="AD26:AD27"/>
    <mergeCell ref="AB31:AB32"/>
    <mergeCell ref="AC31:AC32"/>
    <mergeCell ref="AD31:AD32"/>
    <mergeCell ref="AE31:AE32"/>
    <mergeCell ref="Q26:Q27"/>
    <mergeCell ref="R26:R27"/>
    <mergeCell ref="W31:W32"/>
    <mergeCell ref="X31:X32"/>
    <mergeCell ref="Y31:Y32"/>
    <mergeCell ref="Z31:Z32"/>
    <mergeCell ref="AA31:AA32"/>
    <mergeCell ref="AH31:AH32"/>
    <mergeCell ref="AI26:AI27"/>
    <mergeCell ref="AJ26:AJ27"/>
    <mergeCell ref="AJ28:AJ32"/>
    <mergeCell ref="AI31:AI32"/>
    <mergeCell ref="AF31:AF32"/>
    <mergeCell ref="AG31:AG32"/>
    <mergeCell ref="AK36:AK37"/>
    <mergeCell ref="AL36:AL37"/>
    <mergeCell ref="AM36:AM37"/>
    <mergeCell ref="AK38:AK39"/>
    <mergeCell ref="AL38:AL39"/>
    <mergeCell ref="AM38:AM39"/>
    <mergeCell ref="AG26:AG27"/>
    <mergeCell ref="AH26:AH27"/>
    <mergeCell ref="AK26:AK27"/>
    <mergeCell ref="AL26:AL27"/>
    <mergeCell ref="AM26:AM27"/>
    <mergeCell ref="C14:D14"/>
    <mergeCell ref="E14:O14"/>
    <mergeCell ref="S14:U14"/>
    <mergeCell ref="V14:AH14"/>
    <mergeCell ref="C15:D15"/>
    <mergeCell ref="S15:U15"/>
    <mergeCell ref="V15:AH15"/>
    <mergeCell ref="AE26:AE27"/>
    <mergeCell ref="AF26:AF27"/>
    <mergeCell ref="S13:U13"/>
    <mergeCell ref="V13:AH13"/>
    <mergeCell ref="C11:D11"/>
    <mergeCell ref="C12:D12"/>
    <mergeCell ref="E12:O12"/>
    <mergeCell ref="S12:U12"/>
    <mergeCell ref="V12:AH12"/>
    <mergeCell ref="C13:D13"/>
    <mergeCell ref="E13:O13"/>
    <mergeCell ref="A8:G8"/>
    <mergeCell ref="C9:O9"/>
    <mergeCell ref="S9:AH9"/>
    <mergeCell ref="C10:D10"/>
    <mergeCell ref="E10:O10"/>
    <mergeCell ref="S10:U10"/>
    <mergeCell ref="V10:AH10"/>
    <mergeCell ref="E11:O11"/>
    <mergeCell ref="S11:U11"/>
    <mergeCell ref="V11:AH11"/>
    <mergeCell ref="A1:G5"/>
    <mergeCell ref="H1:AJ2"/>
    <mergeCell ref="AL1:AN2"/>
    <mergeCell ref="H3:AJ4"/>
    <mergeCell ref="AL3:AN4"/>
    <mergeCell ref="H5:AJ5"/>
    <mergeCell ref="AL5:AN5"/>
    <mergeCell ref="A6:G6"/>
    <mergeCell ref="A7:C7"/>
    <mergeCell ref="D7:E7"/>
    <mergeCell ref="H7:AJ7"/>
  </mergeCells>
  <conditionalFormatting sqref="M28 AD28:AD31 M33 AD33:AD42">
    <cfRule type="cellIs" dxfId="32" priority="1" operator="equal">
      <formula>"Muy Alta"</formula>
    </cfRule>
    <cfRule type="cellIs" dxfId="31" priority="2" operator="equal">
      <formula>"Alta"</formula>
    </cfRule>
    <cfRule type="cellIs" dxfId="30" priority="3" operator="equal">
      <formula>"Media"</formula>
    </cfRule>
    <cfRule type="cellIs" dxfId="29" priority="4" operator="equal">
      <formula>"Baja"</formula>
    </cfRule>
    <cfRule type="cellIs" dxfId="28" priority="5" operator="equal">
      <formula>"Muy Baja"</formula>
    </cfRule>
  </conditionalFormatting>
  <conditionalFormatting sqref="M30:M31 M39:M40">
    <cfRule type="cellIs" dxfId="27" priority="70" operator="equal">
      <formula>"Muy Alta"</formula>
    </cfRule>
    <cfRule type="cellIs" dxfId="26" priority="71" operator="equal">
      <formula>"Alta"</formula>
    </cfRule>
    <cfRule type="cellIs" dxfId="25" priority="72" operator="equal">
      <formula>"Media"</formula>
    </cfRule>
    <cfRule type="cellIs" dxfId="24" priority="73" operator="equal">
      <formula>"Baja"</formula>
    </cfRule>
    <cfRule type="cellIs" dxfId="23" priority="74" operator="equal">
      <formula>"Muy Baja"</formula>
    </cfRule>
  </conditionalFormatting>
  <conditionalFormatting sqref="M36:M37">
    <cfRule type="cellIs" dxfId="22" priority="47" operator="equal">
      <formula>"Muy Alta"</formula>
    </cfRule>
    <cfRule type="cellIs" dxfId="21" priority="48" operator="equal">
      <formula>"Alta"</formula>
    </cfRule>
    <cfRule type="cellIs" dxfId="20" priority="49" operator="equal">
      <formula>"Media"</formula>
    </cfRule>
    <cfRule type="cellIs" dxfId="19" priority="50" operator="equal">
      <formula>"Baja"</formula>
    </cfRule>
    <cfRule type="cellIs" dxfId="18" priority="51" operator="equal">
      <formula>"Muy Baja"</formula>
    </cfRule>
  </conditionalFormatting>
  <conditionalFormatting sqref="P28:P42 P44:P46">
    <cfRule type="containsText" dxfId="17" priority="88" operator="containsText" text="❌">
      <formula>NOT(ISERROR(SEARCH(("❌"),(P28))))</formula>
    </cfRule>
  </conditionalFormatting>
  <conditionalFormatting sqref="Q28 AF28:AF31 Q30:Q31 Q33 AF33:AF42 Q36:Q37 Q39:Q40 Q42">
    <cfRule type="cellIs" dxfId="16" priority="6" operator="equal">
      <formula>"Catastrófico"</formula>
    </cfRule>
    <cfRule type="cellIs" dxfId="15" priority="7" operator="equal">
      <formula>"Mayor"</formula>
    </cfRule>
    <cfRule type="cellIs" dxfId="14" priority="8" operator="equal">
      <formula>"Moderado"</formula>
    </cfRule>
    <cfRule type="cellIs" dxfId="13" priority="9" operator="equal">
      <formula>"Menor"</formula>
    </cfRule>
    <cfRule type="cellIs" dxfId="12" priority="10" operator="equal">
      <formula>"Leve"</formula>
    </cfRule>
  </conditionalFormatting>
  <conditionalFormatting sqref="S28 AH28:AH31 S33 AH33:AH42">
    <cfRule type="cellIs" dxfId="11" priority="11" operator="equal">
      <formula>"Extremo"</formula>
    </cfRule>
    <cfRule type="cellIs" dxfId="10" priority="12" operator="equal">
      <formula>"Alto"</formula>
    </cfRule>
    <cfRule type="cellIs" dxfId="9" priority="13" operator="equal">
      <formula>"Moderado"</formula>
    </cfRule>
    <cfRule type="cellIs" dxfId="8" priority="14" operator="equal">
      <formula>"Bajo"</formula>
    </cfRule>
  </conditionalFormatting>
  <conditionalFormatting sqref="S30:S31 S39:S40">
    <cfRule type="cellIs" dxfId="7" priority="75" operator="equal">
      <formula>"Extremo"</formula>
    </cfRule>
    <cfRule type="cellIs" dxfId="6" priority="76" operator="equal">
      <formula>"Alto"</formula>
    </cfRule>
    <cfRule type="cellIs" dxfId="5" priority="77" operator="equal">
      <formula>"Moderado"</formula>
    </cfRule>
    <cfRule type="cellIs" dxfId="4" priority="78" operator="equal">
      <formula>"Bajo"</formula>
    </cfRule>
  </conditionalFormatting>
  <conditionalFormatting sqref="S36:S37">
    <cfRule type="cellIs" dxfId="3" priority="52" operator="equal">
      <formula>"Extremo"</formula>
    </cfRule>
    <cfRule type="cellIs" dxfId="2" priority="53" operator="equal">
      <formula>"Alto"</formula>
    </cfRule>
    <cfRule type="cellIs" dxfId="1" priority="54" operator="equal">
      <formula>"Moderado"</formula>
    </cfRule>
    <cfRule type="cellIs" dxfId="0" priority="55" operator="equal">
      <formula>"Bajo"</formula>
    </cfRule>
  </conditionalFormatting>
  <pageMargins left="0.7" right="0.7" top="0.75" bottom="0.75" header="0" footer="0"/>
  <pageSetup scale="16" orientation="portrait" r:id="rId1"/>
  <colBreaks count="1" manualBreakCount="1">
    <brk id="39"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000"/>
  <sheetViews>
    <sheetView workbookViewId="0"/>
  </sheetViews>
  <sheetFormatPr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479" t="s">
        <v>213</v>
      </c>
      <c r="C2" s="272"/>
      <c r="D2" s="272"/>
      <c r="E2" s="272"/>
      <c r="F2" s="272"/>
      <c r="G2" s="272"/>
      <c r="H2" s="272"/>
      <c r="I2" s="272"/>
      <c r="J2" s="480" t="s">
        <v>15</v>
      </c>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42"/>
      <c r="AN2" s="1"/>
      <c r="AO2" s="1"/>
      <c r="AP2" s="1"/>
      <c r="AQ2" s="1"/>
      <c r="AR2" s="1"/>
      <c r="AS2" s="1"/>
      <c r="AT2" s="1"/>
      <c r="AU2" s="1"/>
      <c r="AV2" s="1"/>
      <c r="AW2" s="1"/>
      <c r="AX2" s="1"/>
      <c r="AY2" s="1"/>
      <c r="AZ2" s="1"/>
      <c r="BA2" s="1"/>
      <c r="BB2" s="1"/>
      <c r="BC2" s="1"/>
      <c r="BD2" s="1"/>
      <c r="BE2" s="1"/>
      <c r="BF2" s="1"/>
      <c r="BG2" s="1"/>
      <c r="BH2" s="1"/>
      <c r="BI2" s="1"/>
    </row>
    <row r="3" spans="1:61" ht="18.75" customHeight="1">
      <c r="A3" s="1"/>
      <c r="B3" s="272"/>
      <c r="C3" s="272"/>
      <c r="D3" s="272"/>
      <c r="E3" s="272"/>
      <c r="F3" s="272"/>
      <c r="G3" s="272"/>
      <c r="H3" s="272"/>
      <c r="I3" s="272"/>
      <c r="J3" s="48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483"/>
      <c r="AN3" s="1"/>
      <c r="AO3" s="1"/>
      <c r="AP3" s="1"/>
      <c r="AQ3" s="1"/>
      <c r="AR3" s="1"/>
      <c r="AS3" s="1"/>
      <c r="AT3" s="1"/>
      <c r="AU3" s="1"/>
      <c r="AV3" s="1"/>
      <c r="AW3" s="1"/>
      <c r="AX3" s="1"/>
      <c r="AY3" s="1"/>
      <c r="AZ3" s="1"/>
      <c r="BA3" s="1"/>
      <c r="BB3" s="1"/>
      <c r="BC3" s="1"/>
      <c r="BD3" s="1"/>
      <c r="BE3" s="1"/>
      <c r="BF3" s="1"/>
      <c r="BG3" s="1"/>
      <c r="BH3" s="1"/>
      <c r="BI3" s="1"/>
    </row>
    <row r="4" spans="1:61" ht="15" customHeight="1">
      <c r="A4" s="1"/>
      <c r="B4" s="272"/>
      <c r="C4" s="272"/>
      <c r="D4" s="272"/>
      <c r="E4" s="272"/>
      <c r="F4" s="272"/>
      <c r="G4" s="272"/>
      <c r="H4" s="272"/>
      <c r="I4" s="272"/>
      <c r="J4" s="439"/>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44"/>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485" t="s">
        <v>214</v>
      </c>
      <c r="C6" s="481"/>
      <c r="D6" s="438"/>
      <c r="E6" s="473" t="s">
        <v>215</v>
      </c>
      <c r="F6" s="474"/>
      <c r="G6" s="474"/>
      <c r="H6" s="474"/>
      <c r="I6" s="455"/>
      <c r="J6" s="447" t="str">
        <f ca="1">IF(AND('Mapa final'!$M$28="Muy Alta",'Mapa final'!$Q$28="Leve"),CONCATENATE("R",'Mapa final'!$A$28),"")</f>
        <v/>
      </c>
      <c r="K6" s="448"/>
      <c r="L6" s="449" t="str">
        <f ca="1">IF(AND('Mapa final'!$M$33="Muy Alta",'Mapa final'!$Q$33="Leve"),CONCATENATE("R",'Mapa final'!$A$33),"")</f>
        <v/>
      </c>
      <c r="M6" s="448"/>
      <c r="N6" s="449" t="str">
        <f ca="1">IF(AND('Mapa final'!$M$36="Muy Alta",'Mapa final'!$Q$36="Leve"),CONCATENATE("R",'Mapa final'!$A$36),"")</f>
        <v/>
      </c>
      <c r="O6" s="455"/>
      <c r="P6" s="447" t="str">
        <f ca="1">IF(AND('Mapa final'!$M$28="Muy Alta",'Mapa final'!$Q$28="Menor"),CONCATENATE("R",'Mapa final'!$A$28),"")</f>
        <v/>
      </c>
      <c r="Q6" s="448"/>
      <c r="R6" s="449" t="str">
        <f ca="1">IF(AND('Mapa final'!$M$33="Muy Alta",'Mapa final'!$Q$33="Menor"),CONCATENATE("R",'Mapa final'!$A$33),"")</f>
        <v/>
      </c>
      <c r="S6" s="448"/>
      <c r="T6" s="449" t="str">
        <f ca="1">IF(AND('Mapa final'!$M$36="Muy Alta",'Mapa final'!$Q$36="Menor"),CONCATENATE("R",'Mapa final'!$A$36),"")</f>
        <v/>
      </c>
      <c r="U6" s="455"/>
      <c r="V6" s="447" t="str">
        <f ca="1">IF(AND('Mapa final'!$M$28="Muy Alta",'Mapa final'!$Q$28="Moderado"),CONCATENATE("R",'Mapa final'!$A$28),"")</f>
        <v/>
      </c>
      <c r="W6" s="448"/>
      <c r="X6" s="449" t="str">
        <f ca="1">IF(AND('Mapa final'!$M$33="Muy Alta",'Mapa final'!$Q$33="Moderado"),CONCATENATE("R",'Mapa final'!$A$33),"")</f>
        <v/>
      </c>
      <c r="Y6" s="448"/>
      <c r="Z6" s="449" t="str">
        <f ca="1">IF(AND('Mapa final'!$M$36="Muy Alta",'Mapa final'!$Q$36="Moderado"),CONCATENATE("R",'Mapa final'!$A$36),"")</f>
        <v/>
      </c>
      <c r="AA6" s="455"/>
      <c r="AB6" s="447" t="str">
        <f ca="1">IF(AND('Mapa final'!$M$28="Muy Alta",'Mapa final'!$Q$28="Mayor"),CONCATENATE("R",'Mapa final'!$A$28),"")</f>
        <v/>
      </c>
      <c r="AC6" s="448"/>
      <c r="AD6" s="449" t="str">
        <f ca="1">IF(AND('Mapa final'!$M$33="Muy Alta",'Mapa final'!$Q$33="Mayor"),CONCATENATE("R",'Mapa final'!$A$33),"")</f>
        <v/>
      </c>
      <c r="AE6" s="448"/>
      <c r="AF6" s="449" t="str">
        <f ca="1">IF(AND('Mapa final'!$M$36="Muy Alta",'Mapa final'!$Q$36="Mayor"),CONCATENATE("R",'Mapa final'!$A$36),"")</f>
        <v/>
      </c>
      <c r="AG6" s="455"/>
      <c r="AH6" s="457" t="str">
        <f ca="1">IF(AND('Mapa final'!$M$28="Muy Alta",'Mapa final'!$Q$28="Catastrófico"),CONCATENATE("R",'Mapa final'!$A$28),"")</f>
        <v/>
      </c>
      <c r="AI6" s="448"/>
      <c r="AJ6" s="458" t="str">
        <f ca="1">IF(AND('Mapa final'!$M$33="Muy Alta",'Mapa final'!$Q$33="Catastrófico"),CONCATENATE("R",'Mapa final'!$A$33),"")</f>
        <v/>
      </c>
      <c r="AK6" s="448"/>
      <c r="AL6" s="458" t="str">
        <f ca="1">IF(AND('Mapa final'!$M$36="Muy Alta",'Mapa final'!$Q$36="Catastrófico"),CONCATENATE("R",'Mapa final'!$A$36),"")</f>
        <v/>
      </c>
      <c r="AM6" s="455"/>
      <c r="AO6" s="469" t="s">
        <v>216</v>
      </c>
      <c r="AP6" s="462"/>
      <c r="AQ6" s="462"/>
      <c r="AR6" s="462"/>
      <c r="AS6" s="462"/>
      <c r="AT6" s="463"/>
      <c r="AU6" s="1"/>
      <c r="AV6" s="1"/>
      <c r="AW6" s="1"/>
      <c r="AX6" s="1"/>
      <c r="AY6" s="1"/>
      <c r="AZ6" s="1"/>
      <c r="BA6" s="1"/>
      <c r="BB6" s="1"/>
      <c r="BC6" s="1"/>
      <c r="BD6" s="1"/>
      <c r="BE6" s="1"/>
      <c r="BF6" s="1"/>
      <c r="BG6" s="1"/>
      <c r="BH6" s="1"/>
      <c r="BI6" s="1"/>
    </row>
    <row r="7" spans="1:61" ht="15" customHeight="1">
      <c r="A7" s="1"/>
      <c r="B7" s="482"/>
      <c r="C7" s="272"/>
      <c r="D7" s="273"/>
      <c r="E7" s="284"/>
      <c r="F7" s="272"/>
      <c r="G7" s="272"/>
      <c r="H7" s="272"/>
      <c r="I7" s="273"/>
      <c r="J7" s="443"/>
      <c r="K7" s="444"/>
      <c r="L7" s="439"/>
      <c r="M7" s="444"/>
      <c r="N7" s="439"/>
      <c r="O7" s="440"/>
      <c r="P7" s="443"/>
      <c r="Q7" s="444"/>
      <c r="R7" s="439"/>
      <c r="S7" s="444"/>
      <c r="T7" s="439"/>
      <c r="U7" s="440"/>
      <c r="V7" s="443"/>
      <c r="W7" s="444"/>
      <c r="X7" s="439"/>
      <c r="Y7" s="444"/>
      <c r="Z7" s="439"/>
      <c r="AA7" s="440"/>
      <c r="AB7" s="443"/>
      <c r="AC7" s="444"/>
      <c r="AD7" s="439"/>
      <c r="AE7" s="444"/>
      <c r="AF7" s="439"/>
      <c r="AG7" s="440"/>
      <c r="AH7" s="443"/>
      <c r="AI7" s="444"/>
      <c r="AJ7" s="439"/>
      <c r="AK7" s="444"/>
      <c r="AL7" s="439"/>
      <c r="AM7" s="440"/>
      <c r="AN7" s="1"/>
      <c r="AO7" s="464"/>
      <c r="AP7" s="272"/>
      <c r="AQ7" s="272"/>
      <c r="AR7" s="272"/>
      <c r="AS7" s="272"/>
      <c r="AT7" s="465"/>
      <c r="AU7" s="1"/>
      <c r="AV7" s="1"/>
      <c r="AW7" s="1"/>
      <c r="AX7" s="1"/>
      <c r="AY7" s="1"/>
      <c r="AZ7" s="1"/>
      <c r="BA7" s="1"/>
      <c r="BB7" s="1"/>
      <c r="BC7" s="1"/>
      <c r="BD7" s="1"/>
      <c r="BE7" s="1"/>
      <c r="BF7" s="1"/>
      <c r="BG7" s="1"/>
      <c r="BH7" s="1"/>
      <c r="BI7" s="1"/>
    </row>
    <row r="8" spans="1:61" ht="15" customHeight="1">
      <c r="A8" s="1"/>
      <c r="B8" s="482"/>
      <c r="C8" s="272"/>
      <c r="D8" s="273"/>
      <c r="E8" s="284"/>
      <c r="F8" s="272"/>
      <c r="G8" s="272"/>
      <c r="H8" s="272"/>
      <c r="I8" s="273"/>
      <c r="J8" s="441" t="str">
        <f ca="1">IF(AND('Mapa final'!$M$40="Muy Alta",'Mapa final'!$Q$40="Leve"),CONCATENATE("R",'Mapa final'!$A$40),"")</f>
        <v/>
      </c>
      <c r="K8" s="442"/>
      <c r="L8" s="437" t="str">
        <f>IF(AND('Mapa final'!$M$42="Muy Alta",'Mapa final'!$Q$42="Leve"),CONCATENATE("R",'Mapa final'!$A$42),"")</f>
        <v/>
      </c>
      <c r="M8" s="442"/>
      <c r="N8" s="437" t="e">
        <f>IF(AND('Mapa final'!#REF!="Muy Alta",'Mapa final'!#REF!="Leve"),CONCATENATE("R",'Mapa final'!#REF!),"")</f>
        <v>#REF!</v>
      </c>
      <c r="O8" s="438"/>
      <c r="P8" s="441" t="str">
        <f ca="1">IF(AND('Mapa final'!$M$40="Muy Alta",'Mapa final'!$Q$40="Menor"),CONCATENATE("R",'Mapa final'!$A$40),"")</f>
        <v/>
      </c>
      <c r="Q8" s="442"/>
      <c r="R8" s="437" t="str">
        <f>IF(AND('Mapa final'!$M$42="Muy Alta",'Mapa final'!$Q$42="Menor"),CONCATENATE("R",'Mapa final'!$A$42),"")</f>
        <v/>
      </c>
      <c r="S8" s="442"/>
      <c r="T8" s="437" t="e">
        <f>IF(AND('Mapa final'!#REF!="Muy Alta",'Mapa final'!#REF!="Menor"),CONCATENATE("R",'Mapa final'!#REF!),"")</f>
        <v>#REF!</v>
      </c>
      <c r="U8" s="438"/>
      <c r="V8" s="441" t="str">
        <f ca="1">IF(AND('Mapa final'!$M$40="Muy Alta",'Mapa final'!$Q$40="Moderado"),CONCATENATE("R",'Mapa final'!$A$40),"")</f>
        <v/>
      </c>
      <c r="W8" s="442"/>
      <c r="X8" s="437" t="str">
        <f>IF(AND('Mapa final'!$M$42="Muy Alta",'Mapa final'!$Q$42="Moderado"),CONCATENATE("R",'Mapa final'!$A$42),"")</f>
        <v/>
      </c>
      <c r="Y8" s="442"/>
      <c r="Z8" s="437" t="e">
        <f>IF(AND('Mapa final'!#REF!="Muy Alta",'Mapa final'!#REF!="Moderado"),CONCATENATE("R",'Mapa final'!#REF!),"")</f>
        <v>#REF!</v>
      </c>
      <c r="AA8" s="438"/>
      <c r="AB8" s="441" t="str">
        <f ca="1">IF(AND('Mapa final'!$M$40="Muy Alta",'Mapa final'!$Q$40="Mayor"),CONCATENATE("R",'Mapa final'!$A$40),"")</f>
        <v>R4</v>
      </c>
      <c r="AC8" s="442"/>
      <c r="AD8" s="437" t="str">
        <f>IF(AND('Mapa final'!$M$42="Muy Alta",'Mapa final'!$Q$42="Mayor"),CONCATENATE("R",'Mapa final'!$A$42),"")</f>
        <v/>
      </c>
      <c r="AE8" s="442"/>
      <c r="AF8" s="437" t="e">
        <f>IF(AND('Mapa final'!#REF!="Muy Alta",'Mapa final'!#REF!="Mayor"),CONCATENATE("R",'Mapa final'!#REF!),"")</f>
        <v>#REF!</v>
      </c>
      <c r="AG8" s="438"/>
      <c r="AH8" s="445" t="str">
        <f ca="1">IF(AND('Mapa final'!$M$40="Muy Alta",'Mapa final'!$Q$40="Catastrófico"),CONCATENATE("R",'Mapa final'!$A$40),"")</f>
        <v/>
      </c>
      <c r="AI8" s="442"/>
      <c r="AJ8" s="446" t="str">
        <f>IF(AND('Mapa final'!$M$42="Muy Alta",'Mapa final'!$Q$42="Catastrófico"),CONCATENATE("R",'Mapa final'!$A$42),"")</f>
        <v/>
      </c>
      <c r="AK8" s="442"/>
      <c r="AL8" s="446" t="e">
        <f>IF(AND('Mapa final'!#REF!="Muy Alta",'Mapa final'!#REF!="Catastrófico"),CONCATENATE("R",'Mapa final'!#REF!),"")</f>
        <v>#REF!</v>
      </c>
      <c r="AM8" s="438"/>
      <c r="AN8" s="1"/>
      <c r="AO8" s="464"/>
      <c r="AP8" s="272"/>
      <c r="AQ8" s="272"/>
      <c r="AR8" s="272"/>
      <c r="AS8" s="272"/>
      <c r="AT8" s="465"/>
      <c r="AU8" s="1"/>
      <c r="AV8" s="1"/>
      <c r="AW8" s="1"/>
      <c r="AX8" s="1"/>
      <c r="AY8" s="1"/>
      <c r="AZ8" s="1"/>
      <c r="BA8" s="1"/>
      <c r="BB8" s="1"/>
      <c r="BC8" s="1"/>
      <c r="BD8" s="1"/>
      <c r="BE8" s="1"/>
      <c r="BF8" s="1"/>
      <c r="BG8" s="1"/>
      <c r="BH8" s="1"/>
      <c r="BI8" s="1"/>
    </row>
    <row r="9" spans="1:61" ht="15" customHeight="1">
      <c r="A9" s="1"/>
      <c r="B9" s="482"/>
      <c r="C9" s="272"/>
      <c r="D9" s="273"/>
      <c r="E9" s="284"/>
      <c r="F9" s="272"/>
      <c r="G9" s="272"/>
      <c r="H9" s="272"/>
      <c r="I9" s="273"/>
      <c r="J9" s="443"/>
      <c r="K9" s="444"/>
      <c r="L9" s="439"/>
      <c r="M9" s="444"/>
      <c r="N9" s="439"/>
      <c r="O9" s="440"/>
      <c r="P9" s="443"/>
      <c r="Q9" s="444"/>
      <c r="R9" s="439"/>
      <c r="S9" s="444"/>
      <c r="T9" s="439"/>
      <c r="U9" s="440"/>
      <c r="V9" s="443"/>
      <c r="W9" s="444"/>
      <c r="X9" s="439"/>
      <c r="Y9" s="444"/>
      <c r="Z9" s="439"/>
      <c r="AA9" s="440"/>
      <c r="AB9" s="443"/>
      <c r="AC9" s="444"/>
      <c r="AD9" s="439"/>
      <c r="AE9" s="444"/>
      <c r="AF9" s="439"/>
      <c r="AG9" s="440"/>
      <c r="AH9" s="443"/>
      <c r="AI9" s="444"/>
      <c r="AJ9" s="439"/>
      <c r="AK9" s="444"/>
      <c r="AL9" s="439"/>
      <c r="AM9" s="440"/>
      <c r="AN9" s="1"/>
      <c r="AO9" s="464"/>
      <c r="AP9" s="272"/>
      <c r="AQ9" s="272"/>
      <c r="AR9" s="272"/>
      <c r="AS9" s="272"/>
      <c r="AT9" s="465"/>
      <c r="AU9" s="1"/>
      <c r="AV9" s="1"/>
      <c r="AW9" s="1"/>
      <c r="AX9" s="1"/>
      <c r="AY9" s="1"/>
      <c r="AZ9" s="1"/>
      <c r="BA9" s="1"/>
      <c r="BB9" s="1"/>
      <c r="BC9" s="1"/>
      <c r="BD9" s="1"/>
      <c r="BE9" s="1"/>
      <c r="BF9" s="1"/>
      <c r="BG9" s="1"/>
      <c r="BH9" s="1"/>
      <c r="BI9" s="1"/>
    </row>
    <row r="10" spans="1:61" ht="15" customHeight="1">
      <c r="A10" s="1"/>
      <c r="B10" s="482"/>
      <c r="C10" s="272"/>
      <c r="D10" s="273"/>
      <c r="E10" s="284"/>
      <c r="F10" s="272"/>
      <c r="G10" s="272"/>
      <c r="H10" s="272"/>
      <c r="I10" s="273"/>
      <c r="J10" s="441" t="e">
        <f>IF(AND('Mapa final'!#REF!="Muy Alta",'Mapa final'!#REF!="Leve"),CONCATENATE("R",'Mapa final'!#REF!),"")</f>
        <v>#REF!</v>
      </c>
      <c r="K10" s="442"/>
      <c r="L10" s="437" t="e">
        <f>IF(AND('Mapa final'!#REF!="Muy Alta",'Mapa final'!#REF!="Leve"),CONCATENATE("R",'Mapa final'!#REF!),"")</f>
        <v>#REF!</v>
      </c>
      <c r="M10" s="442"/>
      <c r="N10" s="437" t="e">
        <f>IF(AND('Mapa final'!#REF!="Muy Alta",'Mapa final'!#REF!="Leve"),CONCATENATE("R",'Mapa final'!#REF!),"")</f>
        <v>#REF!</v>
      </c>
      <c r="O10" s="438"/>
      <c r="P10" s="441" t="e">
        <f>IF(AND('Mapa final'!#REF!="Muy Alta",'Mapa final'!#REF!="Menor"),CONCATENATE("R",'Mapa final'!#REF!),"")</f>
        <v>#REF!</v>
      </c>
      <c r="Q10" s="442"/>
      <c r="R10" s="437" t="e">
        <f>IF(AND('Mapa final'!#REF!="Muy Alta",'Mapa final'!#REF!="Menor"),CONCATENATE("R",'Mapa final'!#REF!),"")</f>
        <v>#REF!</v>
      </c>
      <c r="S10" s="442"/>
      <c r="T10" s="437" t="e">
        <f>IF(AND('Mapa final'!#REF!="Muy Alta",'Mapa final'!#REF!="Menor"),CONCATENATE("R",'Mapa final'!#REF!),"")</f>
        <v>#REF!</v>
      </c>
      <c r="U10" s="438"/>
      <c r="V10" s="441" t="e">
        <f>IF(AND('Mapa final'!#REF!="Muy Alta",'Mapa final'!#REF!="Moderado"),CONCATENATE("R",'Mapa final'!#REF!),"")</f>
        <v>#REF!</v>
      </c>
      <c r="W10" s="442"/>
      <c r="X10" s="437" t="e">
        <f>IF(AND('Mapa final'!#REF!="Muy Alta",'Mapa final'!#REF!="Moderado"),CONCATENATE("R",'Mapa final'!#REF!),"")</f>
        <v>#REF!</v>
      </c>
      <c r="Y10" s="442"/>
      <c r="Z10" s="437" t="e">
        <f>IF(AND('Mapa final'!#REF!="Muy Alta",'Mapa final'!#REF!="Moderado"),CONCATENATE("R",'Mapa final'!#REF!),"")</f>
        <v>#REF!</v>
      </c>
      <c r="AA10" s="438"/>
      <c r="AB10" s="441" t="e">
        <f>IF(AND('Mapa final'!#REF!="Muy Alta",'Mapa final'!#REF!="Mayor"),CONCATENATE("R",'Mapa final'!#REF!),"")</f>
        <v>#REF!</v>
      </c>
      <c r="AC10" s="442"/>
      <c r="AD10" s="437" t="e">
        <f>IF(AND('Mapa final'!#REF!="Muy Alta",'Mapa final'!#REF!="Mayor"),CONCATENATE("R",'Mapa final'!#REF!),"")</f>
        <v>#REF!</v>
      </c>
      <c r="AE10" s="442"/>
      <c r="AF10" s="437" t="e">
        <f>IF(AND('Mapa final'!#REF!="Muy Alta",'Mapa final'!#REF!="Mayor"),CONCATENATE("R",'Mapa final'!#REF!),"")</f>
        <v>#REF!</v>
      </c>
      <c r="AG10" s="438"/>
      <c r="AH10" s="445" t="e">
        <f>IF(AND('Mapa final'!#REF!="Muy Alta",'Mapa final'!#REF!="Catastrófico"),CONCATENATE("R",'Mapa final'!#REF!),"")</f>
        <v>#REF!</v>
      </c>
      <c r="AI10" s="442"/>
      <c r="AJ10" s="446" t="e">
        <f>IF(AND('Mapa final'!#REF!="Muy Alta",'Mapa final'!#REF!="Catastrófico"),CONCATENATE("R",'Mapa final'!#REF!),"")</f>
        <v>#REF!</v>
      </c>
      <c r="AK10" s="442"/>
      <c r="AL10" s="446" t="e">
        <f>IF(AND('Mapa final'!#REF!="Muy Alta",'Mapa final'!#REF!="Catastrófico"),CONCATENATE("R",'Mapa final'!#REF!),"")</f>
        <v>#REF!</v>
      </c>
      <c r="AM10" s="438"/>
      <c r="AN10" s="1"/>
      <c r="AO10" s="464"/>
      <c r="AP10" s="272"/>
      <c r="AQ10" s="272"/>
      <c r="AR10" s="272"/>
      <c r="AS10" s="272"/>
      <c r="AT10" s="465"/>
      <c r="AU10" s="1"/>
      <c r="AV10" s="1"/>
      <c r="AW10" s="1"/>
      <c r="AX10" s="1"/>
      <c r="AY10" s="1"/>
      <c r="AZ10" s="1"/>
      <c r="BA10" s="1"/>
      <c r="BB10" s="1"/>
      <c r="BC10" s="1"/>
      <c r="BD10" s="1"/>
      <c r="BE10" s="1"/>
      <c r="BF10" s="1"/>
      <c r="BG10" s="1"/>
      <c r="BH10" s="1"/>
      <c r="BI10" s="1"/>
    </row>
    <row r="11" spans="1:61" ht="15" customHeight="1">
      <c r="A11" s="1"/>
      <c r="B11" s="482"/>
      <c r="C11" s="272"/>
      <c r="D11" s="273"/>
      <c r="E11" s="284"/>
      <c r="F11" s="272"/>
      <c r="G11" s="272"/>
      <c r="H11" s="272"/>
      <c r="I11" s="273"/>
      <c r="J11" s="443"/>
      <c r="K11" s="444"/>
      <c r="L11" s="439"/>
      <c r="M11" s="444"/>
      <c r="N11" s="439"/>
      <c r="O11" s="440"/>
      <c r="P11" s="443"/>
      <c r="Q11" s="444"/>
      <c r="R11" s="439"/>
      <c r="S11" s="444"/>
      <c r="T11" s="439"/>
      <c r="U11" s="440"/>
      <c r="V11" s="443"/>
      <c r="W11" s="444"/>
      <c r="X11" s="439"/>
      <c r="Y11" s="444"/>
      <c r="Z11" s="439"/>
      <c r="AA11" s="440"/>
      <c r="AB11" s="443"/>
      <c r="AC11" s="444"/>
      <c r="AD11" s="439"/>
      <c r="AE11" s="444"/>
      <c r="AF11" s="439"/>
      <c r="AG11" s="440"/>
      <c r="AH11" s="443"/>
      <c r="AI11" s="444"/>
      <c r="AJ11" s="439"/>
      <c r="AK11" s="444"/>
      <c r="AL11" s="439"/>
      <c r="AM11" s="440"/>
      <c r="AN11" s="1"/>
      <c r="AO11" s="464"/>
      <c r="AP11" s="272"/>
      <c r="AQ11" s="272"/>
      <c r="AR11" s="272"/>
      <c r="AS11" s="272"/>
      <c r="AT11" s="465"/>
      <c r="AU11" s="1"/>
      <c r="AV11" s="1"/>
      <c r="AW11" s="1"/>
      <c r="AX11" s="1"/>
      <c r="AY11" s="1"/>
      <c r="AZ11" s="1"/>
      <c r="BA11" s="1"/>
      <c r="BB11" s="1"/>
      <c r="BC11" s="1"/>
      <c r="BD11" s="1"/>
      <c r="BE11" s="1"/>
      <c r="BF11" s="1"/>
      <c r="BG11" s="1"/>
      <c r="BH11" s="1"/>
      <c r="BI11" s="1"/>
    </row>
    <row r="12" spans="1:61" ht="15" customHeight="1">
      <c r="A12" s="1"/>
      <c r="B12" s="482"/>
      <c r="C12" s="272"/>
      <c r="D12" s="273"/>
      <c r="E12" s="284"/>
      <c r="F12" s="272"/>
      <c r="G12" s="272"/>
      <c r="H12" s="272"/>
      <c r="I12" s="273"/>
      <c r="J12" s="441" t="e">
        <f>IF(AND('Mapa final'!#REF!="Muy Alta",'Mapa final'!#REF!="Leve"),CONCATENATE("R",'Mapa final'!#REF!),"")</f>
        <v>#REF!</v>
      </c>
      <c r="K12" s="442"/>
      <c r="L12" s="437" t="e">
        <f>IF(AND('Mapa final'!#REF!="Muy Alta",'Mapa final'!#REF!="Leve"),CONCATENATE("R",'Mapa final'!#REF!),"")</f>
        <v>#REF!</v>
      </c>
      <c r="M12" s="442"/>
      <c r="N12" s="437" t="e">
        <f>IF(AND('Mapa final'!#REF!="Muy Alta",'Mapa final'!#REF!="Leve"),CONCATENATE("R",'Mapa final'!#REF!),"")</f>
        <v>#REF!</v>
      </c>
      <c r="O12" s="438"/>
      <c r="P12" s="441" t="e">
        <f>IF(AND('Mapa final'!#REF!="Muy Alta",'Mapa final'!#REF!="Menor"),CONCATENATE("R",'Mapa final'!#REF!),"")</f>
        <v>#REF!</v>
      </c>
      <c r="Q12" s="442"/>
      <c r="R12" s="437" t="e">
        <f>IF(AND('Mapa final'!#REF!="Muy Alta",'Mapa final'!#REF!="Menor"),CONCATENATE("R",'Mapa final'!#REF!),"")</f>
        <v>#REF!</v>
      </c>
      <c r="S12" s="442"/>
      <c r="T12" s="437" t="e">
        <f>IF(AND('Mapa final'!#REF!="Muy Alta",'Mapa final'!#REF!="Menor"),CONCATENATE("R",'Mapa final'!#REF!),"")</f>
        <v>#REF!</v>
      </c>
      <c r="U12" s="438"/>
      <c r="V12" s="441" t="e">
        <f>IF(AND('Mapa final'!#REF!="Muy Alta",'Mapa final'!#REF!="Moderado"),CONCATENATE("R",'Mapa final'!#REF!),"")</f>
        <v>#REF!</v>
      </c>
      <c r="W12" s="442"/>
      <c r="X12" s="437" t="e">
        <f>IF(AND('Mapa final'!#REF!="Muy Alta",'Mapa final'!#REF!="Moderado"),CONCATENATE("R",'Mapa final'!#REF!),"")</f>
        <v>#REF!</v>
      </c>
      <c r="Y12" s="442"/>
      <c r="Z12" s="437" t="e">
        <f>IF(AND('Mapa final'!#REF!="Muy Alta",'Mapa final'!#REF!="Moderado"),CONCATENATE("R",'Mapa final'!#REF!),"")</f>
        <v>#REF!</v>
      </c>
      <c r="AA12" s="438"/>
      <c r="AB12" s="441" t="e">
        <f>IF(AND('Mapa final'!#REF!="Muy Alta",'Mapa final'!#REF!="Mayor"),CONCATENATE("R",'Mapa final'!#REF!),"")</f>
        <v>#REF!</v>
      </c>
      <c r="AC12" s="442"/>
      <c r="AD12" s="437" t="e">
        <f>IF(AND('Mapa final'!#REF!="Muy Alta",'Mapa final'!#REF!="Mayor"),CONCATENATE("R",'Mapa final'!#REF!),"")</f>
        <v>#REF!</v>
      </c>
      <c r="AE12" s="442"/>
      <c r="AF12" s="437" t="e">
        <f>IF(AND('Mapa final'!#REF!="Muy Alta",'Mapa final'!#REF!="Mayor"),CONCATENATE("R",'Mapa final'!#REF!),"")</f>
        <v>#REF!</v>
      </c>
      <c r="AG12" s="438"/>
      <c r="AH12" s="445" t="e">
        <f>IF(AND('Mapa final'!#REF!="Muy Alta",'Mapa final'!#REF!="Catastrófico"),CONCATENATE("R",'Mapa final'!#REF!),"")</f>
        <v>#REF!</v>
      </c>
      <c r="AI12" s="442"/>
      <c r="AJ12" s="446" t="e">
        <f>IF(AND('Mapa final'!#REF!="Muy Alta",'Mapa final'!#REF!="Catastrófico"),CONCATENATE("R",'Mapa final'!#REF!),"")</f>
        <v>#REF!</v>
      </c>
      <c r="AK12" s="442"/>
      <c r="AL12" s="446" t="e">
        <f>IF(AND('Mapa final'!#REF!="Muy Alta",'Mapa final'!#REF!="Catastrófico"),CONCATENATE("R",'Mapa final'!#REF!),"")</f>
        <v>#REF!</v>
      </c>
      <c r="AM12" s="438"/>
      <c r="AN12" s="1"/>
      <c r="AO12" s="464"/>
      <c r="AP12" s="272"/>
      <c r="AQ12" s="272"/>
      <c r="AR12" s="272"/>
      <c r="AS12" s="272"/>
      <c r="AT12" s="465"/>
      <c r="AU12" s="1"/>
      <c r="AV12" s="1"/>
      <c r="AW12" s="1"/>
      <c r="AX12" s="1"/>
      <c r="AY12" s="1"/>
      <c r="AZ12" s="1"/>
      <c r="BA12" s="1"/>
      <c r="BB12" s="1"/>
      <c r="BC12" s="1"/>
      <c r="BD12" s="1"/>
      <c r="BE12" s="1"/>
      <c r="BF12" s="1"/>
      <c r="BG12" s="1"/>
      <c r="BH12" s="1"/>
      <c r="BI12" s="1"/>
    </row>
    <row r="13" spans="1:61" ht="15.75" customHeight="1">
      <c r="A13" s="1"/>
      <c r="B13" s="482"/>
      <c r="C13" s="272"/>
      <c r="D13" s="273"/>
      <c r="E13" s="450"/>
      <c r="F13" s="475"/>
      <c r="G13" s="475"/>
      <c r="H13" s="475"/>
      <c r="I13" s="453"/>
      <c r="J13" s="443"/>
      <c r="K13" s="444"/>
      <c r="L13" s="439"/>
      <c r="M13" s="444"/>
      <c r="N13" s="439"/>
      <c r="O13" s="440"/>
      <c r="P13" s="443"/>
      <c r="Q13" s="444"/>
      <c r="R13" s="439"/>
      <c r="S13" s="444"/>
      <c r="T13" s="439"/>
      <c r="U13" s="440"/>
      <c r="V13" s="443"/>
      <c r="W13" s="444"/>
      <c r="X13" s="439"/>
      <c r="Y13" s="444"/>
      <c r="Z13" s="439"/>
      <c r="AA13" s="440"/>
      <c r="AB13" s="443"/>
      <c r="AC13" s="444"/>
      <c r="AD13" s="439"/>
      <c r="AE13" s="444"/>
      <c r="AF13" s="439"/>
      <c r="AG13" s="440"/>
      <c r="AH13" s="450"/>
      <c r="AI13" s="451"/>
      <c r="AJ13" s="452"/>
      <c r="AK13" s="451"/>
      <c r="AL13" s="452"/>
      <c r="AM13" s="453"/>
      <c r="AN13" s="1"/>
      <c r="AO13" s="466"/>
      <c r="AP13" s="467"/>
      <c r="AQ13" s="467"/>
      <c r="AR13" s="467"/>
      <c r="AS13" s="467"/>
      <c r="AT13" s="468"/>
      <c r="AU13" s="1"/>
      <c r="AV13" s="1"/>
      <c r="AW13" s="1"/>
      <c r="AX13" s="1"/>
      <c r="AY13" s="1"/>
      <c r="AZ13" s="1"/>
      <c r="BA13" s="1"/>
      <c r="BB13" s="1"/>
      <c r="BC13" s="1"/>
      <c r="BD13" s="1"/>
      <c r="BE13" s="1"/>
      <c r="BF13" s="1"/>
      <c r="BG13" s="1"/>
      <c r="BH13" s="1"/>
      <c r="BI13" s="1"/>
    </row>
    <row r="14" spans="1:61" ht="15" customHeight="1">
      <c r="A14" s="1"/>
      <c r="B14" s="482"/>
      <c r="C14" s="272"/>
      <c r="D14" s="273"/>
      <c r="E14" s="473" t="s">
        <v>217</v>
      </c>
      <c r="F14" s="474"/>
      <c r="G14" s="474"/>
      <c r="H14" s="474"/>
      <c r="I14" s="474"/>
      <c r="J14" s="456" t="str">
        <f ca="1">IF(AND('Mapa final'!$M$28="Alta",'Mapa final'!$Q$28="Leve"),CONCATENATE("R",'Mapa final'!$A$28),"")</f>
        <v/>
      </c>
      <c r="K14" s="448"/>
      <c r="L14" s="454" t="str">
        <f ca="1">IF(AND('Mapa final'!$M$33="Alta",'Mapa final'!$Q$33="Leve"),CONCATENATE("R",'Mapa final'!$A$33),"")</f>
        <v/>
      </c>
      <c r="M14" s="448"/>
      <c r="N14" s="454" t="str">
        <f ca="1">IF(AND('Mapa final'!$M$36="Alta",'Mapa final'!$Q$36="Leve"),CONCATENATE("R",'Mapa final'!$A$36),"")</f>
        <v/>
      </c>
      <c r="O14" s="455"/>
      <c r="P14" s="456" t="str">
        <f ca="1">IF(AND('Mapa final'!$M$28="Alta",'Mapa final'!$Q$28="Menor"),CONCATENATE("R",'Mapa final'!$A$28),"")</f>
        <v/>
      </c>
      <c r="Q14" s="448"/>
      <c r="R14" s="454" t="str">
        <f ca="1">IF(AND('Mapa final'!$M$33="Alta",'Mapa final'!$Q$33="Menor"),CONCATENATE("R",'Mapa final'!$A$33),"")</f>
        <v/>
      </c>
      <c r="S14" s="448"/>
      <c r="T14" s="454" t="str">
        <f ca="1">IF(AND('Mapa final'!$M$36="Alta",'Mapa final'!$Q$36="Menor"),CONCATENATE("R",'Mapa final'!$A$36),"")</f>
        <v/>
      </c>
      <c r="U14" s="455"/>
      <c r="V14" s="447" t="str">
        <f ca="1">IF(AND('Mapa final'!$M$28="Alta",'Mapa final'!$Q$28="Moderado"),CONCATENATE("R",'Mapa final'!$A$28),"")</f>
        <v/>
      </c>
      <c r="W14" s="448"/>
      <c r="X14" s="449" t="str">
        <f ca="1">IF(AND('Mapa final'!$M$33="Alta",'Mapa final'!$Q$33="Moderado"),CONCATENATE("R",'Mapa final'!$A$33),"")</f>
        <v>R2</v>
      </c>
      <c r="Y14" s="448"/>
      <c r="Z14" s="449" t="str">
        <f ca="1">IF(AND('Mapa final'!$M$36="Alta",'Mapa final'!$Q$36="Moderado"),CONCATENATE("R",'Mapa final'!$A$36),"")</f>
        <v/>
      </c>
      <c r="AA14" s="455"/>
      <c r="AB14" s="447" t="str">
        <f ca="1">IF(AND('Mapa final'!$M$28="Alta",'Mapa final'!$Q$28="Mayor"),CONCATENATE("R",'Mapa final'!$A$28),"")</f>
        <v/>
      </c>
      <c r="AC14" s="448"/>
      <c r="AD14" s="449" t="str">
        <f ca="1">IF(AND('Mapa final'!$M$33="Alta",'Mapa final'!$Q$33="Mayor"),CONCATENATE("R",'Mapa final'!$A$33),"")</f>
        <v/>
      </c>
      <c r="AE14" s="448"/>
      <c r="AF14" s="449" t="str">
        <f ca="1">IF(AND('Mapa final'!$M$36="Alta",'Mapa final'!$Q$36="Mayor"),CONCATENATE("R",'Mapa final'!$A$36),"")</f>
        <v/>
      </c>
      <c r="AG14" s="455"/>
      <c r="AH14" s="457" t="str">
        <f ca="1">IF(AND('Mapa final'!$M$28="Alta",'Mapa final'!$Q$28="Catastrófico"),CONCATENATE("R",'Mapa final'!$A$28),"")</f>
        <v/>
      </c>
      <c r="AI14" s="448"/>
      <c r="AJ14" s="458" t="str">
        <f ca="1">IF(AND('Mapa final'!$M$33="Alta",'Mapa final'!$Q$33="Catastrófico"),CONCATENATE("R",'Mapa final'!$A$33),"")</f>
        <v/>
      </c>
      <c r="AK14" s="448"/>
      <c r="AL14" s="458" t="str">
        <f ca="1">IF(AND('Mapa final'!$M$36="Alta",'Mapa final'!$Q$36="Catastrófico"),CONCATENATE("R",'Mapa final'!$A$36),"")</f>
        <v/>
      </c>
      <c r="AM14" s="455"/>
      <c r="AN14" s="1"/>
      <c r="AO14" s="470" t="s">
        <v>218</v>
      </c>
      <c r="AP14" s="462"/>
      <c r="AQ14" s="462"/>
      <c r="AR14" s="462"/>
      <c r="AS14" s="462"/>
      <c r="AT14" s="463"/>
      <c r="AU14" s="1"/>
      <c r="AV14" s="1"/>
      <c r="AW14" s="1"/>
      <c r="AX14" s="1"/>
      <c r="AY14" s="1"/>
      <c r="AZ14" s="1"/>
      <c r="BA14" s="1"/>
      <c r="BB14" s="1"/>
      <c r="BC14" s="1"/>
      <c r="BD14" s="1"/>
      <c r="BE14" s="1"/>
      <c r="BF14" s="1"/>
      <c r="BG14" s="1"/>
      <c r="BH14" s="1"/>
      <c r="BI14" s="1"/>
    </row>
    <row r="15" spans="1:61" ht="15" customHeight="1">
      <c r="A15" s="1"/>
      <c r="B15" s="482"/>
      <c r="C15" s="272"/>
      <c r="D15" s="273"/>
      <c r="E15" s="284"/>
      <c r="F15" s="272"/>
      <c r="G15" s="272"/>
      <c r="H15" s="272"/>
      <c r="I15" s="272"/>
      <c r="J15" s="443"/>
      <c r="K15" s="444"/>
      <c r="L15" s="439"/>
      <c r="M15" s="444"/>
      <c r="N15" s="439"/>
      <c r="O15" s="440"/>
      <c r="P15" s="443"/>
      <c r="Q15" s="444"/>
      <c r="R15" s="439"/>
      <c r="S15" s="444"/>
      <c r="T15" s="439"/>
      <c r="U15" s="440"/>
      <c r="V15" s="443"/>
      <c r="W15" s="444"/>
      <c r="X15" s="439"/>
      <c r="Y15" s="444"/>
      <c r="Z15" s="439"/>
      <c r="AA15" s="440"/>
      <c r="AB15" s="443"/>
      <c r="AC15" s="444"/>
      <c r="AD15" s="439"/>
      <c r="AE15" s="444"/>
      <c r="AF15" s="439"/>
      <c r="AG15" s="440"/>
      <c r="AH15" s="443"/>
      <c r="AI15" s="444"/>
      <c r="AJ15" s="439"/>
      <c r="AK15" s="444"/>
      <c r="AL15" s="439"/>
      <c r="AM15" s="440"/>
      <c r="AN15" s="1"/>
      <c r="AO15" s="464"/>
      <c r="AP15" s="272"/>
      <c r="AQ15" s="272"/>
      <c r="AR15" s="272"/>
      <c r="AS15" s="272"/>
      <c r="AT15" s="465"/>
      <c r="AU15" s="1"/>
      <c r="AV15" s="1"/>
      <c r="AW15" s="1"/>
      <c r="AX15" s="1"/>
      <c r="AY15" s="1"/>
      <c r="AZ15" s="1"/>
      <c r="BA15" s="1"/>
      <c r="BB15" s="1"/>
      <c r="BC15" s="1"/>
      <c r="BD15" s="1"/>
      <c r="BE15" s="1"/>
      <c r="BF15" s="1"/>
      <c r="BG15" s="1"/>
      <c r="BH15" s="1"/>
      <c r="BI15" s="1"/>
    </row>
    <row r="16" spans="1:61" ht="15" customHeight="1">
      <c r="A16" s="1"/>
      <c r="B16" s="482"/>
      <c r="C16" s="272"/>
      <c r="D16" s="273"/>
      <c r="E16" s="284"/>
      <c r="F16" s="272"/>
      <c r="G16" s="272"/>
      <c r="H16" s="272"/>
      <c r="I16" s="272"/>
      <c r="J16" s="460" t="str">
        <f ca="1">IF(AND('Mapa final'!$M$40="Alta",'Mapa final'!$Q$40="Leve"),CONCATENATE("R",'Mapa final'!$A$40),"")</f>
        <v/>
      </c>
      <c r="K16" s="442"/>
      <c r="L16" s="459" t="str">
        <f>IF(AND('Mapa final'!$M$42="Alta",'Mapa final'!$Q$42="Leve"),CONCATENATE("R",'Mapa final'!$A$42),"")</f>
        <v/>
      </c>
      <c r="M16" s="442"/>
      <c r="N16" s="459" t="e">
        <f>IF(AND('Mapa final'!#REF!="Alta",'Mapa final'!#REF!="Leve"),CONCATENATE("R",'Mapa final'!#REF!),"")</f>
        <v>#REF!</v>
      </c>
      <c r="O16" s="438"/>
      <c r="P16" s="460" t="str">
        <f ca="1">IF(AND('Mapa final'!$M$40="Alta",'Mapa final'!$Q$40="Menor"),CONCATENATE("R",'Mapa final'!$A$40),"")</f>
        <v/>
      </c>
      <c r="Q16" s="442"/>
      <c r="R16" s="459" t="str">
        <f>IF(AND('Mapa final'!$M$42="Alta",'Mapa final'!$Q$42="Menor"),CONCATENATE("R",'Mapa final'!$A$42),"")</f>
        <v/>
      </c>
      <c r="S16" s="442"/>
      <c r="T16" s="459" t="e">
        <f>IF(AND('Mapa final'!#REF!="Alta",'Mapa final'!#REF!="Menor"),CONCATENATE("R",'Mapa final'!#REF!),"")</f>
        <v>#REF!</v>
      </c>
      <c r="U16" s="438"/>
      <c r="V16" s="441" t="str">
        <f ca="1">IF(AND('Mapa final'!$M$40="Alta",'Mapa final'!$Q$40="Moderado"),CONCATENATE("R",'Mapa final'!$A$40),"")</f>
        <v/>
      </c>
      <c r="W16" s="442"/>
      <c r="X16" s="437" t="str">
        <f>IF(AND('Mapa final'!$M$42="Alta",'Mapa final'!$Q$42="Moderado"),CONCATENATE("R",'Mapa final'!$A$42),"")</f>
        <v/>
      </c>
      <c r="Y16" s="442"/>
      <c r="Z16" s="437" t="e">
        <f>IF(AND('Mapa final'!#REF!="Alta",'Mapa final'!#REF!="Moderado"),CONCATENATE("R",'Mapa final'!#REF!),"")</f>
        <v>#REF!</v>
      </c>
      <c r="AA16" s="438"/>
      <c r="AB16" s="441" t="str">
        <f ca="1">IF(AND('Mapa final'!$M$40="Alta",'Mapa final'!$Q$40="Mayor"),CONCATENATE("R",'Mapa final'!$A$40),"")</f>
        <v/>
      </c>
      <c r="AC16" s="442"/>
      <c r="AD16" s="437" t="str">
        <f>IF(AND('Mapa final'!$M$42="Alta",'Mapa final'!$Q$42="Mayor"),CONCATENATE("R",'Mapa final'!$A$42),"")</f>
        <v/>
      </c>
      <c r="AE16" s="442"/>
      <c r="AF16" s="437" t="e">
        <f>IF(AND('Mapa final'!#REF!="Alta",'Mapa final'!#REF!="Mayor"),CONCATENATE("R",'Mapa final'!#REF!),"")</f>
        <v>#REF!</v>
      </c>
      <c r="AG16" s="438"/>
      <c r="AH16" s="445" t="str">
        <f ca="1">IF(AND('Mapa final'!$M$40="Alta",'Mapa final'!$Q$40="Catastrófico"),CONCATENATE("R",'Mapa final'!$A$40),"")</f>
        <v/>
      </c>
      <c r="AI16" s="442"/>
      <c r="AJ16" s="446" t="str">
        <f>IF(AND('Mapa final'!$M$42="Alta",'Mapa final'!$Q$42="Catastrófico"),CONCATENATE("R",'Mapa final'!$A$42),"")</f>
        <v/>
      </c>
      <c r="AK16" s="442"/>
      <c r="AL16" s="446" t="e">
        <f>IF(AND('Mapa final'!#REF!="Alta",'Mapa final'!#REF!="Catastrófico"),CONCATENATE("R",'Mapa final'!#REF!),"")</f>
        <v>#REF!</v>
      </c>
      <c r="AM16" s="438"/>
      <c r="AN16" s="1"/>
      <c r="AO16" s="464"/>
      <c r="AP16" s="272"/>
      <c r="AQ16" s="272"/>
      <c r="AR16" s="272"/>
      <c r="AS16" s="272"/>
      <c r="AT16" s="465"/>
      <c r="AU16" s="1"/>
      <c r="AV16" s="1"/>
      <c r="AW16" s="1"/>
      <c r="AX16" s="1"/>
      <c r="AY16" s="1"/>
      <c r="AZ16" s="1"/>
      <c r="BA16" s="1"/>
      <c r="BB16" s="1"/>
      <c r="BC16" s="1"/>
      <c r="BD16" s="1"/>
      <c r="BE16" s="1"/>
      <c r="BF16" s="1"/>
      <c r="BG16" s="1"/>
      <c r="BH16" s="1"/>
      <c r="BI16" s="1"/>
    </row>
    <row r="17" spans="1:61" ht="15" customHeight="1">
      <c r="A17" s="1"/>
      <c r="B17" s="482"/>
      <c r="C17" s="272"/>
      <c r="D17" s="273"/>
      <c r="E17" s="284"/>
      <c r="F17" s="272"/>
      <c r="G17" s="272"/>
      <c r="H17" s="272"/>
      <c r="I17" s="272"/>
      <c r="J17" s="443"/>
      <c r="K17" s="444"/>
      <c r="L17" s="439"/>
      <c r="M17" s="444"/>
      <c r="N17" s="439"/>
      <c r="O17" s="440"/>
      <c r="P17" s="443"/>
      <c r="Q17" s="444"/>
      <c r="R17" s="439"/>
      <c r="S17" s="444"/>
      <c r="T17" s="439"/>
      <c r="U17" s="440"/>
      <c r="V17" s="443"/>
      <c r="W17" s="444"/>
      <c r="X17" s="439"/>
      <c r="Y17" s="444"/>
      <c r="Z17" s="439"/>
      <c r="AA17" s="440"/>
      <c r="AB17" s="443"/>
      <c r="AC17" s="444"/>
      <c r="AD17" s="439"/>
      <c r="AE17" s="444"/>
      <c r="AF17" s="439"/>
      <c r="AG17" s="440"/>
      <c r="AH17" s="443"/>
      <c r="AI17" s="444"/>
      <c r="AJ17" s="439"/>
      <c r="AK17" s="444"/>
      <c r="AL17" s="439"/>
      <c r="AM17" s="440"/>
      <c r="AN17" s="1"/>
      <c r="AO17" s="464"/>
      <c r="AP17" s="272"/>
      <c r="AQ17" s="272"/>
      <c r="AR17" s="272"/>
      <c r="AS17" s="272"/>
      <c r="AT17" s="465"/>
      <c r="AU17" s="1"/>
      <c r="AV17" s="1"/>
      <c r="AW17" s="1"/>
      <c r="AX17" s="1"/>
      <c r="AY17" s="1"/>
      <c r="AZ17" s="1"/>
      <c r="BA17" s="1"/>
      <c r="BB17" s="1"/>
      <c r="BC17" s="1"/>
      <c r="BD17" s="1"/>
      <c r="BE17" s="1"/>
      <c r="BF17" s="1"/>
      <c r="BG17" s="1"/>
      <c r="BH17" s="1"/>
      <c r="BI17" s="1"/>
    </row>
    <row r="18" spans="1:61" ht="15" customHeight="1">
      <c r="A18" s="1"/>
      <c r="B18" s="482"/>
      <c r="C18" s="272"/>
      <c r="D18" s="273"/>
      <c r="E18" s="284"/>
      <c r="F18" s="272"/>
      <c r="G18" s="272"/>
      <c r="H18" s="272"/>
      <c r="I18" s="272"/>
      <c r="J18" s="460" t="e">
        <f>IF(AND('Mapa final'!#REF!="Alta",'Mapa final'!#REF!="Leve"),CONCATENATE("R",'Mapa final'!#REF!),"")</f>
        <v>#REF!</v>
      </c>
      <c r="K18" s="442"/>
      <c r="L18" s="459" t="e">
        <f>IF(AND('Mapa final'!#REF!="Alta",'Mapa final'!#REF!="Leve"),CONCATENATE("R",'Mapa final'!#REF!),"")</f>
        <v>#REF!</v>
      </c>
      <c r="M18" s="442"/>
      <c r="N18" s="459" t="e">
        <f>IF(AND('Mapa final'!#REF!="Alta",'Mapa final'!#REF!="Leve"),CONCATENATE("R",'Mapa final'!#REF!),"")</f>
        <v>#REF!</v>
      </c>
      <c r="O18" s="438"/>
      <c r="P18" s="460" t="e">
        <f>IF(AND('Mapa final'!#REF!="Alta",'Mapa final'!#REF!="Menor"),CONCATENATE("R",'Mapa final'!#REF!),"")</f>
        <v>#REF!</v>
      </c>
      <c r="Q18" s="442"/>
      <c r="R18" s="459" t="e">
        <f>IF(AND('Mapa final'!#REF!="Alta",'Mapa final'!#REF!="Menor"),CONCATENATE("R",'Mapa final'!#REF!),"")</f>
        <v>#REF!</v>
      </c>
      <c r="S18" s="442"/>
      <c r="T18" s="459" t="e">
        <f>IF(AND('Mapa final'!#REF!="Alta",'Mapa final'!#REF!="Menor"),CONCATENATE("R",'Mapa final'!#REF!),"")</f>
        <v>#REF!</v>
      </c>
      <c r="U18" s="438"/>
      <c r="V18" s="441" t="e">
        <f>IF(AND('Mapa final'!#REF!="Alta",'Mapa final'!#REF!="Moderado"),CONCATENATE("R",'Mapa final'!#REF!),"")</f>
        <v>#REF!</v>
      </c>
      <c r="W18" s="442"/>
      <c r="X18" s="437" t="e">
        <f>IF(AND('Mapa final'!#REF!="Alta",'Mapa final'!#REF!="Moderado"),CONCATENATE("R",'Mapa final'!#REF!),"")</f>
        <v>#REF!</v>
      </c>
      <c r="Y18" s="442"/>
      <c r="Z18" s="437" t="e">
        <f>IF(AND('Mapa final'!#REF!="Alta",'Mapa final'!#REF!="Moderado"),CONCATENATE("R",'Mapa final'!#REF!),"")</f>
        <v>#REF!</v>
      </c>
      <c r="AA18" s="438"/>
      <c r="AB18" s="441" t="e">
        <f>IF(AND('Mapa final'!#REF!="Alta",'Mapa final'!#REF!="Mayor"),CONCATENATE("R",'Mapa final'!#REF!),"")</f>
        <v>#REF!</v>
      </c>
      <c r="AC18" s="442"/>
      <c r="AD18" s="437" t="e">
        <f>IF(AND('Mapa final'!#REF!="Alta",'Mapa final'!#REF!="Mayor"),CONCATENATE("R",'Mapa final'!#REF!),"")</f>
        <v>#REF!</v>
      </c>
      <c r="AE18" s="442"/>
      <c r="AF18" s="437" t="e">
        <f>IF(AND('Mapa final'!#REF!="Alta",'Mapa final'!#REF!="Mayor"),CONCATENATE("R",'Mapa final'!#REF!),"")</f>
        <v>#REF!</v>
      </c>
      <c r="AG18" s="438"/>
      <c r="AH18" s="445" t="e">
        <f>IF(AND('Mapa final'!#REF!="Alta",'Mapa final'!#REF!="Catastrófico"),CONCATENATE("R",'Mapa final'!#REF!),"")</f>
        <v>#REF!</v>
      </c>
      <c r="AI18" s="442"/>
      <c r="AJ18" s="446" t="e">
        <f>IF(AND('Mapa final'!#REF!="Alta",'Mapa final'!#REF!="Catastrófico"),CONCATENATE("R",'Mapa final'!#REF!),"")</f>
        <v>#REF!</v>
      </c>
      <c r="AK18" s="442"/>
      <c r="AL18" s="446" t="e">
        <f>IF(AND('Mapa final'!#REF!="Alta",'Mapa final'!#REF!="Catastrófico"),CONCATENATE("R",'Mapa final'!#REF!),"")</f>
        <v>#REF!</v>
      </c>
      <c r="AM18" s="438"/>
      <c r="AN18" s="1"/>
      <c r="AO18" s="464"/>
      <c r="AP18" s="272"/>
      <c r="AQ18" s="272"/>
      <c r="AR18" s="272"/>
      <c r="AS18" s="272"/>
      <c r="AT18" s="465"/>
      <c r="AU18" s="1"/>
      <c r="AV18" s="1"/>
      <c r="AW18" s="1"/>
      <c r="AX18" s="1"/>
      <c r="AY18" s="1"/>
      <c r="AZ18" s="1"/>
      <c r="BA18" s="1"/>
      <c r="BB18" s="1"/>
      <c r="BC18" s="1"/>
      <c r="BD18" s="1"/>
      <c r="BE18" s="1"/>
      <c r="BF18" s="1"/>
      <c r="BG18" s="1"/>
      <c r="BH18" s="1"/>
      <c r="BI18" s="1"/>
    </row>
    <row r="19" spans="1:61" ht="15" customHeight="1">
      <c r="A19" s="1"/>
      <c r="B19" s="482"/>
      <c r="C19" s="272"/>
      <c r="D19" s="273"/>
      <c r="E19" s="284"/>
      <c r="F19" s="272"/>
      <c r="G19" s="272"/>
      <c r="H19" s="272"/>
      <c r="I19" s="272"/>
      <c r="J19" s="443"/>
      <c r="K19" s="444"/>
      <c r="L19" s="439"/>
      <c r="M19" s="444"/>
      <c r="N19" s="439"/>
      <c r="O19" s="440"/>
      <c r="P19" s="443"/>
      <c r="Q19" s="444"/>
      <c r="R19" s="439"/>
      <c r="S19" s="444"/>
      <c r="T19" s="439"/>
      <c r="U19" s="440"/>
      <c r="V19" s="443"/>
      <c r="W19" s="444"/>
      <c r="X19" s="439"/>
      <c r="Y19" s="444"/>
      <c r="Z19" s="439"/>
      <c r="AA19" s="440"/>
      <c r="AB19" s="443"/>
      <c r="AC19" s="444"/>
      <c r="AD19" s="439"/>
      <c r="AE19" s="444"/>
      <c r="AF19" s="439"/>
      <c r="AG19" s="440"/>
      <c r="AH19" s="443"/>
      <c r="AI19" s="444"/>
      <c r="AJ19" s="439"/>
      <c r="AK19" s="444"/>
      <c r="AL19" s="439"/>
      <c r="AM19" s="440"/>
      <c r="AN19" s="1"/>
      <c r="AO19" s="464"/>
      <c r="AP19" s="272"/>
      <c r="AQ19" s="272"/>
      <c r="AR19" s="272"/>
      <c r="AS19" s="272"/>
      <c r="AT19" s="465"/>
      <c r="AU19" s="1"/>
      <c r="AV19" s="1"/>
      <c r="AW19" s="1"/>
      <c r="AX19" s="1"/>
      <c r="AY19" s="1"/>
      <c r="AZ19" s="1"/>
      <c r="BA19" s="1"/>
      <c r="BB19" s="1"/>
      <c r="BC19" s="1"/>
      <c r="BD19" s="1"/>
      <c r="BE19" s="1"/>
      <c r="BF19" s="1"/>
      <c r="BG19" s="1"/>
      <c r="BH19" s="1"/>
      <c r="BI19" s="1"/>
    </row>
    <row r="20" spans="1:61" ht="15" customHeight="1">
      <c r="A20" s="1"/>
      <c r="B20" s="482"/>
      <c r="C20" s="272"/>
      <c r="D20" s="273"/>
      <c r="E20" s="284"/>
      <c r="F20" s="272"/>
      <c r="G20" s="272"/>
      <c r="H20" s="272"/>
      <c r="I20" s="272"/>
      <c r="J20" s="460" t="e">
        <f>IF(AND('Mapa final'!#REF!="Alta",'Mapa final'!#REF!="Leve"),CONCATENATE("R",'Mapa final'!#REF!),"")</f>
        <v>#REF!</v>
      </c>
      <c r="K20" s="442"/>
      <c r="L20" s="459" t="e">
        <f>IF(AND('Mapa final'!#REF!="Alta",'Mapa final'!#REF!="Leve"),CONCATENATE("R",'Mapa final'!#REF!),"")</f>
        <v>#REF!</v>
      </c>
      <c r="M20" s="442"/>
      <c r="N20" s="459" t="e">
        <f>IF(AND('Mapa final'!#REF!="Alta",'Mapa final'!#REF!="Leve"),CONCATENATE("R",'Mapa final'!#REF!),"")</f>
        <v>#REF!</v>
      </c>
      <c r="O20" s="438"/>
      <c r="P20" s="460" t="e">
        <f>IF(AND('Mapa final'!#REF!="Alta",'Mapa final'!#REF!="Menor"),CONCATENATE("R",'Mapa final'!#REF!),"")</f>
        <v>#REF!</v>
      </c>
      <c r="Q20" s="442"/>
      <c r="R20" s="459" t="e">
        <f>IF(AND('Mapa final'!#REF!="Alta",'Mapa final'!#REF!="Menor"),CONCATENATE("R",'Mapa final'!#REF!),"")</f>
        <v>#REF!</v>
      </c>
      <c r="S20" s="442"/>
      <c r="T20" s="459" t="e">
        <f>IF(AND('Mapa final'!#REF!="Alta",'Mapa final'!#REF!="Menor"),CONCATENATE("R",'Mapa final'!#REF!),"")</f>
        <v>#REF!</v>
      </c>
      <c r="U20" s="438"/>
      <c r="V20" s="441" t="e">
        <f>IF(AND('Mapa final'!#REF!="Alta",'Mapa final'!#REF!="Moderado"),CONCATENATE("R",'Mapa final'!#REF!),"")</f>
        <v>#REF!</v>
      </c>
      <c r="W20" s="442"/>
      <c r="X20" s="437" t="e">
        <f>IF(AND('Mapa final'!#REF!="Alta",'Mapa final'!#REF!="Moderado"),CONCATENATE("R",'Mapa final'!#REF!),"")</f>
        <v>#REF!</v>
      </c>
      <c r="Y20" s="442"/>
      <c r="Z20" s="437" t="e">
        <f>IF(AND('Mapa final'!#REF!="Alta",'Mapa final'!#REF!="Moderado"),CONCATENATE("R",'Mapa final'!#REF!),"")</f>
        <v>#REF!</v>
      </c>
      <c r="AA20" s="438"/>
      <c r="AB20" s="441" t="e">
        <f>IF(AND('Mapa final'!#REF!="Alta",'Mapa final'!#REF!="Mayor"),CONCATENATE("R",'Mapa final'!#REF!),"")</f>
        <v>#REF!</v>
      </c>
      <c r="AC20" s="442"/>
      <c r="AD20" s="437" t="e">
        <f>IF(AND('Mapa final'!#REF!="Alta",'Mapa final'!#REF!="Mayor"),CONCATENATE("R",'Mapa final'!#REF!),"")</f>
        <v>#REF!</v>
      </c>
      <c r="AE20" s="442"/>
      <c r="AF20" s="437" t="e">
        <f>IF(AND('Mapa final'!#REF!="Alta",'Mapa final'!#REF!="Mayor"),CONCATENATE("R",'Mapa final'!#REF!),"")</f>
        <v>#REF!</v>
      </c>
      <c r="AG20" s="438"/>
      <c r="AH20" s="445" t="e">
        <f>IF(AND('Mapa final'!#REF!="Alta",'Mapa final'!#REF!="Catastrófico"),CONCATENATE("R",'Mapa final'!#REF!),"")</f>
        <v>#REF!</v>
      </c>
      <c r="AI20" s="442"/>
      <c r="AJ20" s="446" t="e">
        <f>IF(AND('Mapa final'!#REF!="Alta",'Mapa final'!#REF!="Catastrófico"),CONCATENATE("R",'Mapa final'!#REF!),"")</f>
        <v>#REF!</v>
      </c>
      <c r="AK20" s="442"/>
      <c r="AL20" s="446" t="e">
        <f>IF(AND('Mapa final'!#REF!="Alta",'Mapa final'!#REF!="Catastrófico"),CONCATENATE("R",'Mapa final'!#REF!),"")</f>
        <v>#REF!</v>
      </c>
      <c r="AM20" s="438"/>
      <c r="AN20" s="1"/>
      <c r="AO20" s="464"/>
      <c r="AP20" s="272"/>
      <c r="AQ20" s="272"/>
      <c r="AR20" s="272"/>
      <c r="AS20" s="272"/>
      <c r="AT20" s="465"/>
      <c r="AU20" s="1"/>
      <c r="AV20" s="1"/>
      <c r="AW20" s="1"/>
      <c r="AX20" s="1"/>
      <c r="AY20" s="1"/>
      <c r="AZ20" s="1"/>
      <c r="BA20" s="1"/>
      <c r="BB20" s="1"/>
      <c r="BC20" s="1"/>
      <c r="BD20" s="1"/>
      <c r="BE20" s="1"/>
      <c r="BF20" s="1"/>
      <c r="BG20" s="1"/>
      <c r="BH20" s="1"/>
      <c r="BI20" s="1"/>
    </row>
    <row r="21" spans="1:61" ht="15.75" customHeight="1">
      <c r="A21" s="1"/>
      <c r="B21" s="482"/>
      <c r="C21" s="272"/>
      <c r="D21" s="273"/>
      <c r="E21" s="450"/>
      <c r="F21" s="475"/>
      <c r="G21" s="475"/>
      <c r="H21" s="475"/>
      <c r="I21" s="475"/>
      <c r="J21" s="450"/>
      <c r="K21" s="451"/>
      <c r="L21" s="452"/>
      <c r="M21" s="451"/>
      <c r="N21" s="452"/>
      <c r="O21" s="453"/>
      <c r="P21" s="450"/>
      <c r="Q21" s="451"/>
      <c r="R21" s="452"/>
      <c r="S21" s="451"/>
      <c r="T21" s="452"/>
      <c r="U21" s="453"/>
      <c r="V21" s="450"/>
      <c r="W21" s="451"/>
      <c r="X21" s="452"/>
      <c r="Y21" s="451"/>
      <c r="Z21" s="452"/>
      <c r="AA21" s="453"/>
      <c r="AB21" s="450"/>
      <c r="AC21" s="451"/>
      <c r="AD21" s="452"/>
      <c r="AE21" s="451"/>
      <c r="AF21" s="452"/>
      <c r="AG21" s="453"/>
      <c r="AH21" s="450"/>
      <c r="AI21" s="451"/>
      <c r="AJ21" s="452"/>
      <c r="AK21" s="451"/>
      <c r="AL21" s="452"/>
      <c r="AM21" s="453"/>
      <c r="AN21" s="1"/>
      <c r="AO21" s="466"/>
      <c r="AP21" s="467"/>
      <c r="AQ21" s="467"/>
      <c r="AR21" s="467"/>
      <c r="AS21" s="467"/>
      <c r="AT21" s="468"/>
      <c r="AU21" s="1"/>
      <c r="AV21" s="1"/>
      <c r="AW21" s="1"/>
      <c r="AX21" s="1"/>
      <c r="AY21" s="1"/>
      <c r="AZ21" s="1"/>
      <c r="BA21" s="1"/>
      <c r="BB21" s="1"/>
      <c r="BC21" s="1"/>
      <c r="BD21" s="1"/>
      <c r="BE21" s="1"/>
      <c r="BF21" s="1"/>
      <c r="BG21" s="1"/>
      <c r="BH21" s="1"/>
      <c r="BI21" s="1"/>
    </row>
    <row r="22" spans="1:61" ht="14.25" customHeight="1">
      <c r="A22" s="1"/>
      <c r="B22" s="482"/>
      <c r="C22" s="272"/>
      <c r="D22" s="273"/>
      <c r="E22" s="473" t="s">
        <v>219</v>
      </c>
      <c r="F22" s="474"/>
      <c r="G22" s="474"/>
      <c r="H22" s="474"/>
      <c r="I22" s="455"/>
      <c r="J22" s="456" t="str">
        <f ca="1">IF(AND('Mapa final'!$M$28="Media",'Mapa final'!$Q$28="Leve"),CONCATENATE("R",'Mapa final'!$A$28),"")</f>
        <v/>
      </c>
      <c r="K22" s="448"/>
      <c r="L22" s="454" t="str">
        <f ca="1">IF(AND('Mapa final'!$M$33="Media",'Mapa final'!$Q$33="Leve"),CONCATENATE("R",'Mapa final'!$A$33),"")</f>
        <v/>
      </c>
      <c r="M22" s="448"/>
      <c r="N22" s="454" t="str">
        <f ca="1">IF(AND('Mapa final'!$M$36="Media",'Mapa final'!$Q$36="Leve"),CONCATENATE("R",'Mapa final'!$A$36),"")</f>
        <v/>
      </c>
      <c r="O22" s="455"/>
      <c r="P22" s="456" t="str">
        <f ca="1">IF(AND('Mapa final'!$M$28="Media",'Mapa final'!$Q$28="Menor"),CONCATENATE("R",'Mapa final'!$A$28),"")</f>
        <v/>
      </c>
      <c r="Q22" s="448"/>
      <c r="R22" s="454" t="str">
        <f ca="1">IF(AND('Mapa final'!$M$33="Media",'Mapa final'!$Q$33="Menor"),CONCATENATE("R",'Mapa final'!$A$33),"")</f>
        <v/>
      </c>
      <c r="S22" s="448"/>
      <c r="T22" s="454" t="str">
        <f ca="1">IF(AND('Mapa final'!$M$36="Media",'Mapa final'!$Q$36="Menor"),CONCATENATE("R",'Mapa final'!$A$36),"")</f>
        <v/>
      </c>
      <c r="U22" s="455"/>
      <c r="V22" s="456" t="str">
        <f ca="1">IF(AND('Mapa final'!$M$28="Media",'Mapa final'!$Q$28="Moderado"),CONCATENATE("R",'Mapa final'!$A$28),"")</f>
        <v/>
      </c>
      <c r="W22" s="448"/>
      <c r="X22" s="454" t="str">
        <f ca="1">IF(AND('Mapa final'!$M$33="Media",'Mapa final'!$Q$33="Moderado"),CONCATENATE("R",'Mapa final'!$A$33),"")</f>
        <v/>
      </c>
      <c r="Y22" s="448"/>
      <c r="Z22" s="454" t="str">
        <f ca="1">IF(AND('Mapa final'!$M$36="Media",'Mapa final'!$Q$36="Moderado"),CONCATENATE("R",'Mapa final'!$A$36),"")</f>
        <v/>
      </c>
      <c r="AA22" s="455"/>
      <c r="AB22" s="447" t="str">
        <f ca="1">IF(AND('Mapa final'!$M$28="Media",'Mapa final'!$Q$28="Mayor"),CONCATENATE("R",'Mapa final'!$A$28),"")</f>
        <v/>
      </c>
      <c r="AC22" s="448"/>
      <c r="AD22" s="449" t="str">
        <f ca="1">IF(AND('Mapa final'!$M$33="Media",'Mapa final'!$Q$33="Mayor"),CONCATENATE("R",'Mapa final'!$A$33),"")</f>
        <v/>
      </c>
      <c r="AE22" s="448"/>
      <c r="AF22" s="449" t="str">
        <f ca="1">IF(AND('Mapa final'!$M$36="Media",'Mapa final'!$Q$36="Mayor"),CONCATENATE("R",'Mapa final'!$A$36),"")</f>
        <v/>
      </c>
      <c r="AG22" s="455"/>
      <c r="AH22" s="457" t="str">
        <f ca="1">IF(AND('Mapa final'!$M$28="Media",'Mapa final'!$Q$28="Catastrófico"),CONCATENATE("R",'Mapa final'!$A$28),"")</f>
        <v/>
      </c>
      <c r="AI22" s="448"/>
      <c r="AJ22" s="458" t="str">
        <f ca="1">IF(AND('Mapa final'!$M$33="Media",'Mapa final'!$Q$33="Catastrófico"),CONCATENATE("R",'Mapa final'!$A$33),"")</f>
        <v/>
      </c>
      <c r="AK22" s="448"/>
      <c r="AL22" s="458" t="str">
        <f ca="1">IF(AND('Mapa final'!$M$36="Media",'Mapa final'!$Q$36="Catastrófico"),CONCATENATE("R",'Mapa final'!$A$36),"")</f>
        <v/>
      </c>
      <c r="AM22" s="455"/>
      <c r="AN22" s="1"/>
      <c r="AO22" s="471" t="s">
        <v>220</v>
      </c>
      <c r="AP22" s="462"/>
      <c r="AQ22" s="462"/>
      <c r="AR22" s="462"/>
      <c r="AS22" s="462"/>
      <c r="AT22" s="463"/>
      <c r="AU22" s="1"/>
      <c r="AV22" s="1"/>
      <c r="AW22" s="1"/>
      <c r="AX22" s="1"/>
      <c r="AY22" s="1"/>
      <c r="AZ22" s="1"/>
      <c r="BA22" s="1"/>
      <c r="BB22" s="1"/>
      <c r="BC22" s="1"/>
      <c r="BD22" s="1"/>
      <c r="BE22" s="1"/>
      <c r="BF22" s="1"/>
      <c r="BG22" s="1"/>
      <c r="BH22" s="1"/>
      <c r="BI22" s="1"/>
    </row>
    <row r="23" spans="1:61" ht="14.25" customHeight="1">
      <c r="A23" s="1"/>
      <c r="B23" s="482"/>
      <c r="C23" s="272"/>
      <c r="D23" s="273"/>
      <c r="E23" s="284"/>
      <c r="F23" s="272"/>
      <c r="G23" s="272"/>
      <c r="H23" s="272"/>
      <c r="I23" s="273"/>
      <c r="J23" s="443"/>
      <c r="K23" s="444"/>
      <c r="L23" s="439"/>
      <c r="M23" s="444"/>
      <c r="N23" s="439"/>
      <c r="O23" s="440"/>
      <c r="P23" s="443"/>
      <c r="Q23" s="444"/>
      <c r="R23" s="439"/>
      <c r="S23" s="444"/>
      <c r="T23" s="439"/>
      <c r="U23" s="440"/>
      <c r="V23" s="443"/>
      <c r="W23" s="444"/>
      <c r="X23" s="439"/>
      <c r="Y23" s="444"/>
      <c r="Z23" s="439"/>
      <c r="AA23" s="440"/>
      <c r="AB23" s="443"/>
      <c r="AC23" s="444"/>
      <c r="AD23" s="439"/>
      <c r="AE23" s="444"/>
      <c r="AF23" s="439"/>
      <c r="AG23" s="440"/>
      <c r="AH23" s="443"/>
      <c r="AI23" s="444"/>
      <c r="AJ23" s="439"/>
      <c r="AK23" s="444"/>
      <c r="AL23" s="439"/>
      <c r="AM23" s="440"/>
      <c r="AN23" s="1"/>
      <c r="AO23" s="464"/>
      <c r="AP23" s="272"/>
      <c r="AQ23" s="272"/>
      <c r="AR23" s="272"/>
      <c r="AS23" s="272"/>
      <c r="AT23" s="465"/>
      <c r="AU23" s="1"/>
      <c r="AV23" s="1"/>
      <c r="AW23" s="1"/>
      <c r="AX23" s="1"/>
      <c r="AY23" s="1"/>
      <c r="AZ23" s="1"/>
      <c r="BA23" s="1"/>
      <c r="BB23" s="1"/>
      <c r="BC23" s="1"/>
      <c r="BD23" s="1"/>
      <c r="BE23" s="1"/>
      <c r="BF23" s="1"/>
      <c r="BG23" s="1"/>
      <c r="BH23" s="1"/>
      <c r="BI23" s="1"/>
    </row>
    <row r="24" spans="1:61" ht="14.25" customHeight="1">
      <c r="A24" s="1"/>
      <c r="B24" s="482"/>
      <c r="C24" s="272"/>
      <c r="D24" s="273"/>
      <c r="E24" s="284"/>
      <c r="F24" s="272"/>
      <c r="G24" s="272"/>
      <c r="H24" s="272"/>
      <c r="I24" s="273"/>
      <c r="J24" s="460" t="str">
        <f ca="1">IF(AND('Mapa final'!$M$40="Media",'Mapa final'!$Q$40="Leve"),CONCATENATE("R",'Mapa final'!$A$40),"")</f>
        <v/>
      </c>
      <c r="K24" s="442"/>
      <c r="L24" s="459" t="str">
        <f>IF(AND('Mapa final'!$M$42="Media",'Mapa final'!$Q$42="Leve"),CONCATENATE("R",'Mapa final'!$A$42),"")</f>
        <v/>
      </c>
      <c r="M24" s="442"/>
      <c r="N24" s="459" t="e">
        <f>IF(AND('Mapa final'!#REF!="Media",'Mapa final'!#REF!="Leve"),CONCATENATE("R",'Mapa final'!#REF!),"")</f>
        <v>#REF!</v>
      </c>
      <c r="O24" s="438"/>
      <c r="P24" s="460" t="str">
        <f ca="1">IF(AND('Mapa final'!$M$40="Media",'Mapa final'!$Q$40="Menor"),CONCATENATE("R",'Mapa final'!$A$40),"")</f>
        <v/>
      </c>
      <c r="Q24" s="442"/>
      <c r="R24" s="459" t="str">
        <f>IF(AND('Mapa final'!$M$42="Media",'Mapa final'!$Q$42="Menor"),CONCATENATE("R",'Mapa final'!$A$42),"")</f>
        <v/>
      </c>
      <c r="S24" s="442"/>
      <c r="T24" s="459" t="e">
        <f>IF(AND('Mapa final'!#REF!="Media",'Mapa final'!#REF!="Menor"),CONCATENATE("R",'Mapa final'!#REF!),"")</f>
        <v>#REF!</v>
      </c>
      <c r="U24" s="438"/>
      <c r="V24" s="460" t="str">
        <f ca="1">IF(AND('Mapa final'!$M$40="Media",'Mapa final'!$Q$40="Moderado"),CONCATENATE("R",'Mapa final'!$A$40),"")</f>
        <v/>
      </c>
      <c r="W24" s="442"/>
      <c r="X24" s="459" t="str">
        <f>IF(AND('Mapa final'!$M$42="Media",'Mapa final'!$Q$42="Moderado"),CONCATENATE("R",'Mapa final'!$A$42),"")</f>
        <v/>
      </c>
      <c r="Y24" s="442"/>
      <c r="Z24" s="459" t="e">
        <f>IF(AND('Mapa final'!#REF!="Media",'Mapa final'!#REF!="Moderado"),CONCATENATE("R",'Mapa final'!#REF!),"")</f>
        <v>#REF!</v>
      </c>
      <c r="AA24" s="438"/>
      <c r="AB24" s="441" t="str">
        <f ca="1">IF(AND('Mapa final'!$M$40="Media",'Mapa final'!$Q$40="Mayor"),CONCATENATE("R",'Mapa final'!$A$40),"")</f>
        <v/>
      </c>
      <c r="AC24" s="442"/>
      <c r="AD24" s="437" t="str">
        <f>IF(AND('Mapa final'!$M$42="Media",'Mapa final'!$Q$42="Mayor"),CONCATENATE("R",'Mapa final'!$A$42),"")</f>
        <v/>
      </c>
      <c r="AE24" s="442"/>
      <c r="AF24" s="437" t="e">
        <f>IF(AND('Mapa final'!#REF!="Media",'Mapa final'!#REF!="Mayor"),CONCATENATE("R",'Mapa final'!#REF!),"")</f>
        <v>#REF!</v>
      </c>
      <c r="AG24" s="438"/>
      <c r="AH24" s="445" t="str">
        <f ca="1">IF(AND('Mapa final'!$M$40="Media",'Mapa final'!$Q$40="Catastrófico"),CONCATENATE("R",'Mapa final'!$A$40),"")</f>
        <v/>
      </c>
      <c r="AI24" s="442"/>
      <c r="AJ24" s="446" t="str">
        <f>IF(AND('Mapa final'!$M$42="Media",'Mapa final'!$Q$42="Catastrófico"),CONCATENATE("R",'Mapa final'!$A$42),"")</f>
        <v/>
      </c>
      <c r="AK24" s="442"/>
      <c r="AL24" s="446" t="e">
        <f>IF(AND('Mapa final'!#REF!="Media",'Mapa final'!#REF!="Catastrófico"),CONCATENATE("R",'Mapa final'!#REF!),"")</f>
        <v>#REF!</v>
      </c>
      <c r="AM24" s="438"/>
      <c r="AN24" s="1"/>
      <c r="AO24" s="464"/>
      <c r="AP24" s="272"/>
      <c r="AQ24" s="272"/>
      <c r="AR24" s="272"/>
      <c r="AS24" s="272"/>
      <c r="AT24" s="465"/>
      <c r="AU24" s="1"/>
      <c r="AV24" s="1"/>
      <c r="AW24" s="1"/>
      <c r="AX24" s="1"/>
      <c r="AY24" s="1"/>
      <c r="AZ24" s="1"/>
      <c r="BA24" s="1"/>
      <c r="BB24" s="1"/>
      <c r="BC24" s="1"/>
      <c r="BD24" s="1"/>
      <c r="BE24" s="1"/>
      <c r="BF24" s="1"/>
      <c r="BG24" s="1"/>
      <c r="BH24" s="1"/>
      <c r="BI24" s="1"/>
    </row>
    <row r="25" spans="1:61" ht="14.25" customHeight="1">
      <c r="A25" s="1"/>
      <c r="B25" s="482"/>
      <c r="C25" s="272"/>
      <c r="D25" s="273"/>
      <c r="E25" s="284"/>
      <c r="F25" s="272"/>
      <c r="G25" s="272"/>
      <c r="H25" s="272"/>
      <c r="I25" s="273"/>
      <c r="J25" s="443"/>
      <c r="K25" s="444"/>
      <c r="L25" s="439"/>
      <c r="M25" s="444"/>
      <c r="N25" s="439"/>
      <c r="O25" s="440"/>
      <c r="P25" s="443"/>
      <c r="Q25" s="444"/>
      <c r="R25" s="439"/>
      <c r="S25" s="444"/>
      <c r="T25" s="439"/>
      <c r="U25" s="440"/>
      <c r="V25" s="443"/>
      <c r="W25" s="444"/>
      <c r="X25" s="439"/>
      <c r="Y25" s="444"/>
      <c r="Z25" s="439"/>
      <c r="AA25" s="440"/>
      <c r="AB25" s="443"/>
      <c r="AC25" s="444"/>
      <c r="AD25" s="439"/>
      <c r="AE25" s="444"/>
      <c r="AF25" s="439"/>
      <c r="AG25" s="440"/>
      <c r="AH25" s="443"/>
      <c r="AI25" s="444"/>
      <c r="AJ25" s="439"/>
      <c r="AK25" s="444"/>
      <c r="AL25" s="439"/>
      <c r="AM25" s="440"/>
      <c r="AN25" s="1"/>
      <c r="AO25" s="464"/>
      <c r="AP25" s="272"/>
      <c r="AQ25" s="272"/>
      <c r="AR25" s="272"/>
      <c r="AS25" s="272"/>
      <c r="AT25" s="465"/>
      <c r="AU25" s="1"/>
      <c r="AV25" s="1"/>
      <c r="AW25" s="1"/>
      <c r="AX25" s="1"/>
      <c r="AY25" s="1"/>
      <c r="AZ25" s="1"/>
      <c r="BA25" s="1"/>
      <c r="BB25" s="1"/>
      <c r="BC25" s="1"/>
      <c r="BD25" s="1"/>
      <c r="BE25" s="1"/>
      <c r="BF25" s="1"/>
      <c r="BG25" s="1"/>
      <c r="BH25" s="1"/>
      <c r="BI25" s="1"/>
    </row>
    <row r="26" spans="1:61" ht="14.25" customHeight="1">
      <c r="A26" s="1"/>
      <c r="B26" s="482"/>
      <c r="C26" s="272"/>
      <c r="D26" s="273"/>
      <c r="E26" s="284"/>
      <c r="F26" s="272"/>
      <c r="G26" s="272"/>
      <c r="H26" s="272"/>
      <c r="I26" s="273"/>
      <c r="J26" s="460" t="e">
        <f>IF(AND('Mapa final'!#REF!="Media",'Mapa final'!#REF!="Leve"),CONCATENATE("R",'Mapa final'!#REF!),"")</f>
        <v>#REF!</v>
      </c>
      <c r="K26" s="442"/>
      <c r="L26" s="459" t="e">
        <f>IF(AND('Mapa final'!#REF!="Media",'Mapa final'!#REF!="Leve"),CONCATENATE("R",'Mapa final'!#REF!),"")</f>
        <v>#REF!</v>
      </c>
      <c r="M26" s="442"/>
      <c r="N26" s="459" t="e">
        <f>IF(AND('Mapa final'!#REF!="Media",'Mapa final'!#REF!="Leve"),CONCATENATE("R",'Mapa final'!#REF!),"")</f>
        <v>#REF!</v>
      </c>
      <c r="O26" s="438"/>
      <c r="P26" s="460" t="e">
        <f>IF(AND('Mapa final'!#REF!="Media",'Mapa final'!#REF!="Menor"),CONCATENATE("R",'Mapa final'!#REF!),"")</f>
        <v>#REF!</v>
      </c>
      <c r="Q26" s="442"/>
      <c r="R26" s="459" t="e">
        <f>IF(AND('Mapa final'!#REF!="Media",'Mapa final'!#REF!="Menor"),CONCATENATE("R",'Mapa final'!#REF!),"")</f>
        <v>#REF!</v>
      </c>
      <c r="S26" s="442"/>
      <c r="T26" s="459" t="e">
        <f>IF(AND('Mapa final'!#REF!="Media",'Mapa final'!#REF!="Menor"),CONCATENATE("R",'Mapa final'!#REF!),"")</f>
        <v>#REF!</v>
      </c>
      <c r="U26" s="438"/>
      <c r="V26" s="460" t="e">
        <f>IF(AND('Mapa final'!#REF!="Media",'Mapa final'!#REF!="Moderado"),CONCATENATE("R",'Mapa final'!#REF!),"")</f>
        <v>#REF!</v>
      </c>
      <c r="W26" s="442"/>
      <c r="X26" s="459" t="e">
        <f>IF(AND('Mapa final'!#REF!="Media",'Mapa final'!#REF!="Moderado"),CONCATENATE("R",'Mapa final'!#REF!),"")</f>
        <v>#REF!</v>
      </c>
      <c r="Y26" s="442"/>
      <c r="Z26" s="459" t="e">
        <f>IF(AND('Mapa final'!#REF!="Media",'Mapa final'!#REF!="Moderado"),CONCATENATE("R",'Mapa final'!#REF!),"")</f>
        <v>#REF!</v>
      </c>
      <c r="AA26" s="438"/>
      <c r="AB26" s="441" t="e">
        <f>IF(AND('Mapa final'!#REF!="Media",'Mapa final'!#REF!="Mayor"),CONCATENATE("R",'Mapa final'!#REF!),"")</f>
        <v>#REF!</v>
      </c>
      <c r="AC26" s="442"/>
      <c r="AD26" s="437" t="e">
        <f>IF(AND('Mapa final'!#REF!="Media",'Mapa final'!#REF!="Mayor"),CONCATENATE("R",'Mapa final'!#REF!),"")</f>
        <v>#REF!</v>
      </c>
      <c r="AE26" s="442"/>
      <c r="AF26" s="437" t="e">
        <f>IF(AND('Mapa final'!#REF!="Media",'Mapa final'!#REF!="Mayor"),CONCATENATE("R",'Mapa final'!#REF!),"")</f>
        <v>#REF!</v>
      </c>
      <c r="AG26" s="438"/>
      <c r="AH26" s="445" t="e">
        <f>IF(AND('Mapa final'!#REF!="Media",'Mapa final'!#REF!="Catastrófico"),CONCATENATE("R",'Mapa final'!#REF!),"")</f>
        <v>#REF!</v>
      </c>
      <c r="AI26" s="442"/>
      <c r="AJ26" s="446" t="e">
        <f>IF(AND('Mapa final'!#REF!="Media",'Mapa final'!#REF!="Catastrófico"),CONCATENATE("R",'Mapa final'!#REF!),"")</f>
        <v>#REF!</v>
      </c>
      <c r="AK26" s="442"/>
      <c r="AL26" s="446" t="e">
        <f>IF(AND('Mapa final'!#REF!="Media",'Mapa final'!#REF!="Catastrófico"),CONCATENATE("R",'Mapa final'!#REF!),"")</f>
        <v>#REF!</v>
      </c>
      <c r="AM26" s="438"/>
      <c r="AN26" s="1"/>
      <c r="AO26" s="464"/>
      <c r="AP26" s="272"/>
      <c r="AQ26" s="272"/>
      <c r="AR26" s="272"/>
      <c r="AS26" s="272"/>
      <c r="AT26" s="465"/>
      <c r="AU26" s="1"/>
      <c r="AV26" s="1"/>
      <c r="AW26" s="1"/>
      <c r="AX26" s="1"/>
      <c r="AY26" s="1"/>
      <c r="AZ26" s="1"/>
      <c r="BA26" s="1"/>
      <c r="BB26" s="1"/>
      <c r="BC26" s="1"/>
      <c r="BD26" s="1"/>
      <c r="BE26" s="1"/>
      <c r="BF26" s="1"/>
      <c r="BG26" s="1"/>
      <c r="BH26" s="1"/>
      <c r="BI26" s="1"/>
    </row>
    <row r="27" spans="1:61" ht="14.25" customHeight="1">
      <c r="A27" s="1"/>
      <c r="B27" s="482"/>
      <c r="C27" s="272"/>
      <c r="D27" s="273"/>
      <c r="E27" s="284"/>
      <c r="F27" s="272"/>
      <c r="G27" s="272"/>
      <c r="H27" s="272"/>
      <c r="I27" s="273"/>
      <c r="J27" s="443"/>
      <c r="K27" s="444"/>
      <c r="L27" s="439"/>
      <c r="M27" s="444"/>
      <c r="N27" s="439"/>
      <c r="O27" s="440"/>
      <c r="P27" s="443"/>
      <c r="Q27" s="444"/>
      <c r="R27" s="439"/>
      <c r="S27" s="444"/>
      <c r="T27" s="439"/>
      <c r="U27" s="440"/>
      <c r="V27" s="443"/>
      <c r="W27" s="444"/>
      <c r="X27" s="439"/>
      <c r="Y27" s="444"/>
      <c r="Z27" s="439"/>
      <c r="AA27" s="440"/>
      <c r="AB27" s="443"/>
      <c r="AC27" s="444"/>
      <c r="AD27" s="439"/>
      <c r="AE27" s="444"/>
      <c r="AF27" s="439"/>
      <c r="AG27" s="440"/>
      <c r="AH27" s="443"/>
      <c r="AI27" s="444"/>
      <c r="AJ27" s="439"/>
      <c r="AK27" s="444"/>
      <c r="AL27" s="439"/>
      <c r="AM27" s="440"/>
      <c r="AN27" s="1"/>
      <c r="AO27" s="464"/>
      <c r="AP27" s="272"/>
      <c r="AQ27" s="272"/>
      <c r="AR27" s="272"/>
      <c r="AS27" s="272"/>
      <c r="AT27" s="465"/>
      <c r="AU27" s="1"/>
      <c r="AV27" s="1"/>
      <c r="AW27" s="1"/>
      <c r="AX27" s="1"/>
      <c r="AY27" s="1"/>
      <c r="AZ27" s="1"/>
      <c r="BA27" s="1"/>
      <c r="BB27" s="1"/>
      <c r="BC27" s="1"/>
      <c r="BD27" s="1"/>
      <c r="BE27" s="1"/>
      <c r="BF27" s="1"/>
      <c r="BG27" s="1"/>
      <c r="BH27" s="1"/>
      <c r="BI27" s="1"/>
    </row>
    <row r="28" spans="1:61" ht="14.25" customHeight="1">
      <c r="A28" s="1"/>
      <c r="B28" s="482"/>
      <c r="C28" s="272"/>
      <c r="D28" s="273"/>
      <c r="E28" s="284"/>
      <c r="F28" s="272"/>
      <c r="G28" s="272"/>
      <c r="H28" s="272"/>
      <c r="I28" s="273"/>
      <c r="J28" s="460" t="e">
        <f>IF(AND('Mapa final'!#REF!="Media",'Mapa final'!#REF!="Leve"),CONCATENATE("R",'Mapa final'!#REF!),"")</f>
        <v>#REF!</v>
      </c>
      <c r="K28" s="442"/>
      <c r="L28" s="459" t="e">
        <f>IF(AND('Mapa final'!#REF!="Media",'Mapa final'!#REF!="Leve"),CONCATENATE("R",'Mapa final'!#REF!),"")</f>
        <v>#REF!</v>
      </c>
      <c r="M28" s="442"/>
      <c r="N28" s="459" t="e">
        <f>IF(AND('Mapa final'!#REF!="Media",'Mapa final'!#REF!="Leve"),CONCATENATE("R",'Mapa final'!#REF!),"")</f>
        <v>#REF!</v>
      </c>
      <c r="O28" s="438"/>
      <c r="P28" s="460" t="e">
        <f>IF(AND('Mapa final'!#REF!="Media",'Mapa final'!#REF!="Menor"),CONCATENATE("R",'Mapa final'!#REF!),"")</f>
        <v>#REF!</v>
      </c>
      <c r="Q28" s="442"/>
      <c r="R28" s="459" t="e">
        <f>IF(AND('Mapa final'!#REF!="Media",'Mapa final'!#REF!="Menor"),CONCATENATE("R",'Mapa final'!#REF!),"")</f>
        <v>#REF!</v>
      </c>
      <c r="S28" s="442"/>
      <c r="T28" s="459" t="e">
        <f>IF(AND('Mapa final'!#REF!="Media",'Mapa final'!#REF!="Menor"),CONCATENATE("R",'Mapa final'!#REF!),"")</f>
        <v>#REF!</v>
      </c>
      <c r="U28" s="438"/>
      <c r="V28" s="460" t="e">
        <f>IF(AND('Mapa final'!#REF!="Media",'Mapa final'!#REF!="Moderado"),CONCATENATE("R",'Mapa final'!#REF!),"")</f>
        <v>#REF!</v>
      </c>
      <c r="W28" s="442"/>
      <c r="X28" s="459" t="e">
        <f>IF(AND('Mapa final'!#REF!="Media",'Mapa final'!#REF!="Moderado"),CONCATENATE("R",'Mapa final'!#REF!),"")</f>
        <v>#REF!</v>
      </c>
      <c r="Y28" s="442"/>
      <c r="Z28" s="459" t="e">
        <f>IF(AND('Mapa final'!#REF!="Media",'Mapa final'!#REF!="Moderado"),CONCATENATE("R",'Mapa final'!#REF!),"")</f>
        <v>#REF!</v>
      </c>
      <c r="AA28" s="438"/>
      <c r="AB28" s="441" t="e">
        <f>IF(AND('Mapa final'!#REF!="Media",'Mapa final'!#REF!="Mayor"),CONCATENATE("R",'Mapa final'!#REF!),"")</f>
        <v>#REF!</v>
      </c>
      <c r="AC28" s="442"/>
      <c r="AD28" s="437" t="e">
        <f>IF(AND('Mapa final'!#REF!="Media",'Mapa final'!#REF!="Mayor"),CONCATENATE("R",'Mapa final'!#REF!),"")</f>
        <v>#REF!</v>
      </c>
      <c r="AE28" s="442"/>
      <c r="AF28" s="437" t="e">
        <f>IF(AND('Mapa final'!#REF!="Media",'Mapa final'!#REF!="Mayor"),CONCATENATE("R",'Mapa final'!#REF!),"")</f>
        <v>#REF!</v>
      </c>
      <c r="AG28" s="438"/>
      <c r="AH28" s="445" t="e">
        <f>IF(AND('Mapa final'!#REF!="Media",'Mapa final'!#REF!="Catastrófico"),CONCATENATE("R",'Mapa final'!#REF!),"")</f>
        <v>#REF!</v>
      </c>
      <c r="AI28" s="442"/>
      <c r="AJ28" s="446" t="e">
        <f>IF(AND('Mapa final'!#REF!="Media",'Mapa final'!#REF!="Catastrófico"),CONCATENATE("R",'Mapa final'!#REF!),"")</f>
        <v>#REF!</v>
      </c>
      <c r="AK28" s="442"/>
      <c r="AL28" s="446" t="e">
        <f>IF(AND('Mapa final'!#REF!="Media",'Mapa final'!#REF!="Catastrófico"),CONCATENATE("R",'Mapa final'!#REF!),"")</f>
        <v>#REF!</v>
      </c>
      <c r="AM28" s="438"/>
      <c r="AN28" s="1"/>
      <c r="AO28" s="464"/>
      <c r="AP28" s="272"/>
      <c r="AQ28" s="272"/>
      <c r="AR28" s="272"/>
      <c r="AS28" s="272"/>
      <c r="AT28" s="465"/>
      <c r="AU28" s="1"/>
      <c r="AV28" s="1"/>
      <c r="AW28" s="1"/>
      <c r="AX28" s="1"/>
      <c r="AY28" s="1"/>
      <c r="AZ28" s="1"/>
      <c r="BA28" s="1"/>
      <c r="BB28" s="1"/>
      <c r="BC28" s="1"/>
      <c r="BD28" s="1"/>
      <c r="BE28" s="1"/>
      <c r="BF28" s="1"/>
      <c r="BG28" s="1"/>
      <c r="BH28" s="1"/>
      <c r="BI28" s="1"/>
    </row>
    <row r="29" spans="1:61" ht="14.25" customHeight="1">
      <c r="A29" s="1"/>
      <c r="B29" s="482"/>
      <c r="C29" s="272"/>
      <c r="D29" s="273"/>
      <c r="E29" s="450"/>
      <c r="F29" s="475"/>
      <c r="G29" s="475"/>
      <c r="H29" s="475"/>
      <c r="I29" s="453"/>
      <c r="J29" s="443"/>
      <c r="K29" s="444"/>
      <c r="L29" s="439"/>
      <c r="M29" s="444"/>
      <c r="N29" s="439"/>
      <c r="O29" s="440"/>
      <c r="P29" s="450"/>
      <c r="Q29" s="451"/>
      <c r="R29" s="452"/>
      <c r="S29" s="451"/>
      <c r="T29" s="452"/>
      <c r="U29" s="453"/>
      <c r="V29" s="450"/>
      <c r="W29" s="451"/>
      <c r="X29" s="452"/>
      <c r="Y29" s="451"/>
      <c r="Z29" s="452"/>
      <c r="AA29" s="453"/>
      <c r="AB29" s="450"/>
      <c r="AC29" s="451"/>
      <c r="AD29" s="452"/>
      <c r="AE29" s="451"/>
      <c r="AF29" s="452"/>
      <c r="AG29" s="453"/>
      <c r="AH29" s="450"/>
      <c r="AI29" s="451"/>
      <c r="AJ29" s="452"/>
      <c r="AK29" s="451"/>
      <c r="AL29" s="452"/>
      <c r="AM29" s="453"/>
      <c r="AN29" s="1"/>
      <c r="AO29" s="466"/>
      <c r="AP29" s="467"/>
      <c r="AQ29" s="467"/>
      <c r="AR29" s="467"/>
      <c r="AS29" s="467"/>
      <c r="AT29" s="468"/>
      <c r="AU29" s="1"/>
      <c r="AV29" s="1"/>
      <c r="AW29" s="1"/>
      <c r="AX29" s="1"/>
      <c r="AY29" s="1"/>
      <c r="AZ29" s="1"/>
      <c r="BA29" s="1"/>
      <c r="BB29" s="1"/>
      <c r="BC29" s="1"/>
      <c r="BD29" s="1"/>
      <c r="BE29" s="1"/>
      <c r="BF29" s="1"/>
      <c r="BG29" s="1"/>
      <c r="BH29" s="1"/>
      <c r="BI29" s="1"/>
    </row>
    <row r="30" spans="1:61" ht="14.25" customHeight="1">
      <c r="A30" s="1"/>
      <c r="B30" s="482"/>
      <c r="C30" s="272"/>
      <c r="D30" s="273"/>
      <c r="E30" s="473" t="s">
        <v>221</v>
      </c>
      <c r="F30" s="474"/>
      <c r="G30" s="474"/>
      <c r="H30" s="474"/>
      <c r="I30" s="474"/>
      <c r="J30" s="476" t="str">
        <f ca="1">IF(AND('Mapa final'!$M$28="Baja",'Mapa final'!$Q$28="Leve"),CONCATENATE("R",'Mapa final'!$A$28),"")</f>
        <v/>
      </c>
      <c r="K30" s="448"/>
      <c r="L30" s="478" t="str">
        <f ca="1">IF(AND('Mapa final'!$M$33="Baja",'Mapa final'!$Q$33="Leve"),CONCATENATE("R",'Mapa final'!$A$33),"")</f>
        <v/>
      </c>
      <c r="M30" s="448"/>
      <c r="N30" s="478" t="str">
        <f ca="1">IF(AND('Mapa final'!$M$36="Baja",'Mapa final'!$Q$36="Leve"),CONCATENATE("R",'Mapa final'!$A$36),"")</f>
        <v/>
      </c>
      <c r="O30" s="455"/>
      <c r="P30" s="454" t="str">
        <f ca="1">IF(AND('Mapa final'!$M$28="Baja",'Mapa final'!$Q$28="Menor"),CONCATENATE("R",'Mapa final'!$A$28),"")</f>
        <v/>
      </c>
      <c r="Q30" s="448"/>
      <c r="R30" s="454" t="str">
        <f ca="1">IF(AND('Mapa final'!$M$33="Baja",'Mapa final'!$Q$33="Menor"),CONCATENATE("R",'Mapa final'!$A$33),"")</f>
        <v/>
      </c>
      <c r="S30" s="448"/>
      <c r="T30" s="454" t="str">
        <f ca="1">IF(AND('Mapa final'!$M$36="Baja",'Mapa final'!$Q$36="Menor"),CONCATENATE("R",'Mapa final'!$A$36),"")</f>
        <v/>
      </c>
      <c r="U30" s="455"/>
      <c r="V30" s="456" t="str">
        <f ca="1">IF(AND('Mapa final'!$M$28="Baja",'Mapa final'!$Q$28="Moderado"),CONCATENATE("R",'Mapa final'!$A$28),"")</f>
        <v>R1</v>
      </c>
      <c r="W30" s="448"/>
      <c r="X30" s="454" t="str">
        <f ca="1">IF(AND('Mapa final'!$M$33="Baja",'Mapa final'!$Q$33="Moderado"),CONCATENATE("R",'Mapa final'!$A$33),"")</f>
        <v/>
      </c>
      <c r="Y30" s="448"/>
      <c r="Z30" s="454" t="str">
        <f ca="1">IF(AND('Mapa final'!$M$36="Baja",'Mapa final'!$Q$36="Moderado"),CONCATENATE("R",'Mapa final'!$A$36),"")</f>
        <v/>
      </c>
      <c r="AA30" s="455"/>
      <c r="AB30" s="447" t="str">
        <f ca="1">IF(AND('Mapa final'!$M$28="Baja",'Mapa final'!$Q$28="Mayor"),CONCATENATE("R",'Mapa final'!$A$28),"")</f>
        <v/>
      </c>
      <c r="AC30" s="448"/>
      <c r="AD30" s="449" t="str">
        <f ca="1">IF(AND('Mapa final'!$M$33="Baja",'Mapa final'!$Q$33="Mayor"),CONCATENATE("R",'Mapa final'!$A$33),"")</f>
        <v/>
      </c>
      <c r="AE30" s="448"/>
      <c r="AF30" s="449" t="str">
        <f ca="1">IF(AND('Mapa final'!$M$36="Baja",'Mapa final'!$Q$36="Mayor"),CONCATENATE("R",'Mapa final'!$A$36),"")</f>
        <v>R3</v>
      </c>
      <c r="AG30" s="455"/>
      <c r="AH30" s="457" t="str">
        <f ca="1">IF(AND('Mapa final'!$M$28="Baja",'Mapa final'!$Q$28="Catastrófico"),CONCATENATE("R",'Mapa final'!$A$28),"")</f>
        <v/>
      </c>
      <c r="AI30" s="448"/>
      <c r="AJ30" s="458" t="str">
        <f ca="1">IF(AND('Mapa final'!$M$33="Baja",'Mapa final'!$Q$33="Catastrófico"),CONCATENATE("R",'Mapa final'!$A$33),"")</f>
        <v/>
      </c>
      <c r="AK30" s="448"/>
      <c r="AL30" s="458" t="str">
        <f ca="1">IF(AND('Mapa final'!$M$36="Baja",'Mapa final'!$Q$36="Catastrófico"),CONCATENATE("R",'Mapa final'!$A$36),"")</f>
        <v/>
      </c>
      <c r="AM30" s="455"/>
      <c r="AN30" s="1"/>
      <c r="AO30" s="461" t="s">
        <v>222</v>
      </c>
      <c r="AP30" s="462"/>
      <c r="AQ30" s="462"/>
      <c r="AR30" s="462"/>
      <c r="AS30" s="462"/>
      <c r="AT30" s="463"/>
      <c r="AU30" s="1"/>
      <c r="AV30" s="1"/>
      <c r="AW30" s="1"/>
      <c r="AX30" s="1"/>
      <c r="AY30" s="1"/>
      <c r="AZ30" s="1"/>
      <c r="BA30" s="1"/>
      <c r="BB30" s="1"/>
      <c r="BC30" s="1"/>
      <c r="BD30" s="1"/>
      <c r="BE30" s="1"/>
      <c r="BF30" s="1"/>
      <c r="BG30" s="1"/>
      <c r="BH30" s="1"/>
      <c r="BI30" s="1"/>
    </row>
    <row r="31" spans="1:61" ht="14.25" customHeight="1">
      <c r="A31" s="1"/>
      <c r="B31" s="482"/>
      <c r="C31" s="272"/>
      <c r="D31" s="273"/>
      <c r="E31" s="284"/>
      <c r="F31" s="272"/>
      <c r="G31" s="272"/>
      <c r="H31" s="272"/>
      <c r="I31" s="272"/>
      <c r="J31" s="443"/>
      <c r="K31" s="444"/>
      <c r="L31" s="439"/>
      <c r="M31" s="444"/>
      <c r="N31" s="439"/>
      <c r="O31" s="440"/>
      <c r="P31" s="439"/>
      <c r="Q31" s="444"/>
      <c r="R31" s="439"/>
      <c r="S31" s="444"/>
      <c r="T31" s="439"/>
      <c r="U31" s="440"/>
      <c r="V31" s="443"/>
      <c r="W31" s="444"/>
      <c r="X31" s="439"/>
      <c r="Y31" s="444"/>
      <c r="Z31" s="439"/>
      <c r="AA31" s="440"/>
      <c r="AB31" s="443"/>
      <c r="AC31" s="444"/>
      <c r="AD31" s="439"/>
      <c r="AE31" s="444"/>
      <c r="AF31" s="439"/>
      <c r="AG31" s="440"/>
      <c r="AH31" s="443"/>
      <c r="AI31" s="444"/>
      <c r="AJ31" s="439"/>
      <c r="AK31" s="444"/>
      <c r="AL31" s="439"/>
      <c r="AM31" s="440"/>
      <c r="AN31" s="1"/>
      <c r="AO31" s="464"/>
      <c r="AP31" s="272"/>
      <c r="AQ31" s="272"/>
      <c r="AR31" s="272"/>
      <c r="AS31" s="272"/>
      <c r="AT31" s="465"/>
      <c r="AU31" s="1"/>
      <c r="AV31" s="1"/>
      <c r="AW31" s="1"/>
      <c r="AX31" s="1"/>
      <c r="AY31" s="1"/>
      <c r="AZ31" s="1"/>
      <c r="BA31" s="1"/>
      <c r="BB31" s="1"/>
      <c r="BC31" s="1"/>
      <c r="BD31" s="1"/>
      <c r="BE31" s="1"/>
      <c r="BF31" s="1"/>
      <c r="BG31" s="1"/>
      <c r="BH31" s="1"/>
      <c r="BI31" s="1"/>
    </row>
    <row r="32" spans="1:61" ht="14.25" customHeight="1">
      <c r="A32" s="1"/>
      <c r="B32" s="482"/>
      <c r="C32" s="272"/>
      <c r="D32" s="273"/>
      <c r="E32" s="284"/>
      <c r="F32" s="272"/>
      <c r="G32" s="272"/>
      <c r="H32" s="272"/>
      <c r="I32" s="272"/>
      <c r="J32" s="477" t="str">
        <f ca="1">IF(AND('Mapa final'!$M$40="Baja",'Mapa final'!$Q$40="Leve"),CONCATENATE("R",'Mapa final'!$A$40),"")</f>
        <v/>
      </c>
      <c r="K32" s="442"/>
      <c r="L32" s="472" t="str">
        <f>IF(AND('Mapa final'!$M$42="Baja",'Mapa final'!$Q$42="Leve"),CONCATENATE("R",'Mapa final'!$A$42),"")</f>
        <v/>
      </c>
      <c r="M32" s="442"/>
      <c r="N32" s="472" t="e">
        <f>IF(AND('Mapa final'!#REF!="Baja",'Mapa final'!#REF!="Leve"),CONCATENATE("R",'Mapa final'!#REF!),"")</f>
        <v>#REF!</v>
      </c>
      <c r="O32" s="438"/>
      <c r="P32" s="459" t="str">
        <f ca="1">IF(AND('Mapa final'!$M$40="Baja",'Mapa final'!$Q$40="Menor"),CONCATENATE("R",'Mapa final'!$A$40),"")</f>
        <v/>
      </c>
      <c r="Q32" s="442"/>
      <c r="R32" s="459" t="str">
        <f>IF(AND('Mapa final'!$M$42="Baja",'Mapa final'!$Q$42="Menor"),CONCATENATE("R",'Mapa final'!$A$42),"")</f>
        <v/>
      </c>
      <c r="S32" s="442"/>
      <c r="T32" s="459" t="e">
        <f>IF(AND('Mapa final'!#REF!="Baja",'Mapa final'!#REF!="Menor"),CONCATENATE("R",'Mapa final'!#REF!),"")</f>
        <v>#REF!</v>
      </c>
      <c r="U32" s="438"/>
      <c r="V32" s="460" t="str">
        <f ca="1">IF(AND('Mapa final'!$M$40="Baja",'Mapa final'!$Q$40="Moderado"),CONCATENATE("R",'Mapa final'!$A$40),"")</f>
        <v/>
      </c>
      <c r="W32" s="442"/>
      <c r="X32" s="459" t="str">
        <f>IF(AND('Mapa final'!$M$42="Baja",'Mapa final'!$Q$42="Moderado"),CONCATENATE("R",'Mapa final'!$A$42),"")</f>
        <v/>
      </c>
      <c r="Y32" s="442"/>
      <c r="Z32" s="459" t="e">
        <f>IF(AND('Mapa final'!#REF!="Baja",'Mapa final'!#REF!="Moderado"),CONCATENATE("R",'Mapa final'!#REF!),"")</f>
        <v>#REF!</v>
      </c>
      <c r="AA32" s="438"/>
      <c r="AB32" s="441" t="str">
        <f ca="1">IF(AND('Mapa final'!$M$40="Baja",'Mapa final'!$Q$40="Mayor"),CONCATENATE("R",'Mapa final'!$A$40),"")</f>
        <v/>
      </c>
      <c r="AC32" s="442"/>
      <c r="AD32" s="437" t="str">
        <f>IF(AND('Mapa final'!$M$42="Baja",'Mapa final'!$Q$42="Mayor"),CONCATENATE("R",'Mapa final'!$A$42),"")</f>
        <v/>
      </c>
      <c r="AE32" s="442"/>
      <c r="AF32" s="437" t="e">
        <f>IF(AND('Mapa final'!#REF!="Baja",'Mapa final'!#REF!="Mayor"),CONCATENATE("R",'Mapa final'!#REF!),"")</f>
        <v>#REF!</v>
      </c>
      <c r="AG32" s="438"/>
      <c r="AH32" s="445" t="str">
        <f ca="1">IF(AND('Mapa final'!$M$40="Baja",'Mapa final'!$Q$40="Catastrófico"),CONCATENATE("R",'Mapa final'!$A$40),"")</f>
        <v/>
      </c>
      <c r="AI32" s="442"/>
      <c r="AJ32" s="446" t="str">
        <f>IF(AND('Mapa final'!$M$42="Baja",'Mapa final'!$Q$42="Catastrófico"),CONCATENATE("R",'Mapa final'!$A$42),"")</f>
        <v/>
      </c>
      <c r="AK32" s="442"/>
      <c r="AL32" s="446" t="e">
        <f>IF(AND('Mapa final'!#REF!="Baja",'Mapa final'!#REF!="Catastrófico"),CONCATENATE("R",'Mapa final'!#REF!),"")</f>
        <v>#REF!</v>
      </c>
      <c r="AM32" s="438"/>
      <c r="AN32" s="1"/>
      <c r="AO32" s="464"/>
      <c r="AP32" s="272"/>
      <c r="AQ32" s="272"/>
      <c r="AR32" s="272"/>
      <c r="AS32" s="272"/>
      <c r="AT32" s="465"/>
      <c r="AU32" s="1"/>
      <c r="AV32" s="1"/>
      <c r="AW32" s="1"/>
      <c r="AX32" s="1"/>
      <c r="AY32" s="1"/>
      <c r="AZ32" s="1"/>
      <c r="BA32" s="1"/>
      <c r="BB32" s="1"/>
      <c r="BC32" s="1"/>
      <c r="BD32" s="1"/>
      <c r="BE32" s="1"/>
      <c r="BF32" s="1"/>
      <c r="BG32" s="1"/>
      <c r="BH32" s="1"/>
      <c r="BI32" s="1"/>
    </row>
    <row r="33" spans="1:61" ht="14.25" customHeight="1">
      <c r="A33" s="1"/>
      <c r="B33" s="482"/>
      <c r="C33" s="272"/>
      <c r="D33" s="273"/>
      <c r="E33" s="284"/>
      <c r="F33" s="272"/>
      <c r="G33" s="272"/>
      <c r="H33" s="272"/>
      <c r="I33" s="272"/>
      <c r="J33" s="443"/>
      <c r="K33" s="444"/>
      <c r="L33" s="439"/>
      <c r="M33" s="444"/>
      <c r="N33" s="439"/>
      <c r="O33" s="440"/>
      <c r="P33" s="439"/>
      <c r="Q33" s="444"/>
      <c r="R33" s="439"/>
      <c r="S33" s="444"/>
      <c r="T33" s="439"/>
      <c r="U33" s="440"/>
      <c r="V33" s="443"/>
      <c r="W33" s="444"/>
      <c r="X33" s="439"/>
      <c r="Y33" s="444"/>
      <c r="Z33" s="439"/>
      <c r="AA33" s="440"/>
      <c r="AB33" s="443"/>
      <c r="AC33" s="444"/>
      <c r="AD33" s="439"/>
      <c r="AE33" s="444"/>
      <c r="AF33" s="439"/>
      <c r="AG33" s="440"/>
      <c r="AH33" s="443"/>
      <c r="AI33" s="444"/>
      <c r="AJ33" s="439"/>
      <c r="AK33" s="444"/>
      <c r="AL33" s="439"/>
      <c r="AM33" s="440"/>
      <c r="AN33" s="1"/>
      <c r="AO33" s="464"/>
      <c r="AP33" s="272"/>
      <c r="AQ33" s="272"/>
      <c r="AR33" s="272"/>
      <c r="AS33" s="272"/>
      <c r="AT33" s="465"/>
      <c r="AU33" s="1"/>
      <c r="AV33" s="1"/>
      <c r="AW33" s="1"/>
      <c r="AX33" s="1"/>
      <c r="AY33" s="1"/>
      <c r="AZ33" s="1"/>
      <c r="BA33" s="1"/>
      <c r="BB33" s="1"/>
      <c r="BC33" s="1"/>
      <c r="BD33" s="1"/>
      <c r="BE33" s="1"/>
      <c r="BF33" s="1"/>
      <c r="BG33" s="1"/>
      <c r="BH33" s="1"/>
      <c r="BI33" s="1"/>
    </row>
    <row r="34" spans="1:61" ht="14.25" customHeight="1">
      <c r="A34" s="1"/>
      <c r="B34" s="482"/>
      <c r="C34" s="272"/>
      <c r="D34" s="273"/>
      <c r="E34" s="284"/>
      <c r="F34" s="272"/>
      <c r="G34" s="272"/>
      <c r="H34" s="272"/>
      <c r="I34" s="272"/>
      <c r="J34" s="477" t="e">
        <f>IF(AND('Mapa final'!#REF!="Baja",'Mapa final'!#REF!="Leve"),CONCATENATE("R",'Mapa final'!#REF!),"")</f>
        <v>#REF!</v>
      </c>
      <c r="K34" s="442"/>
      <c r="L34" s="472" t="e">
        <f>IF(AND('Mapa final'!#REF!="Baja",'Mapa final'!#REF!="Leve"),CONCATENATE("R",'Mapa final'!#REF!),"")</f>
        <v>#REF!</v>
      </c>
      <c r="M34" s="442"/>
      <c r="N34" s="472" t="e">
        <f>IF(AND('Mapa final'!#REF!="Baja",'Mapa final'!#REF!="Leve"),CONCATENATE("R",'Mapa final'!#REF!),"")</f>
        <v>#REF!</v>
      </c>
      <c r="O34" s="438"/>
      <c r="P34" s="459" t="e">
        <f>IF(AND('Mapa final'!#REF!="Baja",'Mapa final'!#REF!="Menor"),CONCATENATE("R",'Mapa final'!#REF!),"")</f>
        <v>#REF!</v>
      </c>
      <c r="Q34" s="442"/>
      <c r="R34" s="459" t="e">
        <f>IF(AND('Mapa final'!#REF!="Baja",'Mapa final'!#REF!="Menor"),CONCATENATE("R",'Mapa final'!#REF!),"")</f>
        <v>#REF!</v>
      </c>
      <c r="S34" s="442"/>
      <c r="T34" s="459" t="e">
        <f>IF(AND('Mapa final'!#REF!="Baja",'Mapa final'!#REF!="Menor"),CONCATENATE("R",'Mapa final'!#REF!),"")</f>
        <v>#REF!</v>
      </c>
      <c r="U34" s="438"/>
      <c r="V34" s="460" t="e">
        <f>IF(AND('Mapa final'!#REF!="Baja",'Mapa final'!#REF!="Moderado"),CONCATENATE("R",'Mapa final'!#REF!),"")</f>
        <v>#REF!</v>
      </c>
      <c r="W34" s="442"/>
      <c r="X34" s="459" t="e">
        <f>IF(AND('Mapa final'!#REF!="Baja",'Mapa final'!#REF!="Moderado"),CONCATENATE("R",'Mapa final'!#REF!),"")</f>
        <v>#REF!</v>
      </c>
      <c r="Y34" s="442"/>
      <c r="Z34" s="459" t="e">
        <f>IF(AND('Mapa final'!#REF!="Baja",'Mapa final'!#REF!="Moderado"),CONCATENATE("R",'Mapa final'!#REF!),"")</f>
        <v>#REF!</v>
      </c>
      <c r="AA34" s="438"/>
      <c r="AB34" s="441" t="e">
        <f>IF(AND('Mapa final'!#REF!="Baja",'Mapa final'!#REF!="Mayor"),CONCATENATE("R",'Mapa final'!#REF!),"")</f>
        <v>#REF!</v>
      </c>
      <c r="AC34" s="442"/>
      <c r="AD34" s="437" t="e">
        <f>IF(AND('Mapa final'!#REF!="Baja",'Mapa final'!#REF!="Mayor"),CONCATENATE("R",'Mapa final'!#REF!),"")</f>
        <v>#REF!</v>
      </c>
      <c r="AE34" s="442"/>
      <c r="AF34" s="437" t="e">
        <f>IF(AND('Mapa final'!#REF!="Baja",'Mapa final'!#REF!="Mayor"),CONCATENATE("R",'Mapa final'!#REF!),"")</f>
        <v>#REF!</v>
      </c>
      <c r="AG34" s="438"/>
      <c r="AH34" s="445" t="e">
        <f>IF(AND('Mapa final'!#REF!="Baja",'Mapa final'!#REF!="Catastrófico"),CONCATENATE("R",'Mapa final'!#REF!),"")</f>
        <v>#REF!</v>
      </c>
      <c r="AI34" s="442"/>
      <c r="AJ34" s="446" t="e">
        <f>IF(AND('Mapa final'!#REF!="Baja",'Mapa final'!#REF!="Catastrófico"),CONCATENATE("R",'Mapa final'!#REF!),"")</f>
        <v>#REF!</v>
      </c>
      <c r="AK34" s="442"/>
      <c r="AL34" s="446" t="e">
        <f>IF(AND('Mapa final'!#REF!="Baja",'Mapa final'!#REF!="Catastrófico"),CONCATENATE("R",'Mapa final'!#REF!),"")</f>
        <v>#REF!</v>
      </c>
      <c r="AM34" s="438"/>
      <c r="AN34" s="1"/>
      <c r="AO34" s="464"/>
      <c r="AP34" s="272"/>
      <c r="AQ34" s="272"/>
      <c r="AR34" s="272"/>
      <c r="AS34" s="272"/>
      <c r="AT34" s="465"/>
      <c r="AU34" s="1"/>
      <c r="AV34" s="1"/>
      <c r="AW34" s="1"/>
      <c r="AX34" s="1"/>
      <c r="AY34" s="1"/>
      <c r="AZ34" s="1"/>
      <c r="BA34" s="1"/>
      <c r="BB34" s="1"/>
      <c r="BC34" s="1"/>
      <c r="BD34" s="1"/>
      <c r="BE34" s="1"/>
      <c r="BF34" s="1"/>
      <c r="BG34" s="1"/>
      <c r="BH34" s="1"/>
      <c r="BI34" s="1"/>
    </row>
    <row r="35" spans="1:61" ht="14.25" customHeight="1">
      <c r="A35" s="1"/>
      <c r="B35" s="482"/>
      <c r="C35" s="272"/>
      <c r="D35" s="273"/>
      <c r="E35" s="284"/>
      <c r="F35" s="272"/>
      <c r="G35" s="272"/>
      <c r="H35" s="272"/>
      <c r="I35" s="272"/>
      <c r="J35" s="443"/>
      <c r="K35" s="444"/>
      <c r="L35" s="439"/>
      <c r="M35" s="444"/>
      <c r="N35" s="439"/>
      <c r="O35" s="440"/>
      <c r="P35" s="439"/>
      <c r="Q35" s="444"/>
      <c r="R35" s="439"/>
      <c r="S35" s="444"/>
      <c r="T35" s="439"/>
      <c r="U35" s="440"/>
      <c r="V35" s="443"/>
      <c r="W35" s="444"/>
      <c r="X35" s="439"/>
      <c r="Y35" s="444"/>
      <c r="Z35" s="439"/>
      <c r="AA35" s="440"/>
      <c r="AB35" s="443"/>
      <c r="AC35" s="444"/>
      <c r="AD35" s="439"/>
      <c r="AE35" s="444"/>
      <c r="AF35" s="439"/>
      <c r="AG35" s="440"/>
      <c r="AH35" s="443"/>
      <c r="AI35" s="444"/>
      <c r="AJ35" s="439"/>
      <c r="AK35" s="444"/>
      <c r="AL35" s="439"/>
      <c r="AM35" s="440"/>
      <c r="AN35" s="1"/>
      <c r="AO35" s="464"/>
      <c r="AP35" s="272"/>
      <c r="AQ35" s="272"/>
      <c r="AR35" s="272"/>
      <c r="AS35" s="272"/>
      <c r="AT35" s="465"/>
      <c r="AU35" s="1"/>
      <c r="AV35" s="1"/>
      <c r="AW35" s="1"/>
      <c r="AX35" s="1"/>
      <c r="AY35" s="1"/>
      <c r="AZ35" s="1"/>
      <c r="BA35" s="1"/>
      <c r="BB35" s="1"/>
      <c r="BC35" s="1"/>
      <c r="BD35" s="1"/>
      <c r="BE35" s="1"/>
      <c r="BF35" s="1"/>
      <c r="BG35" s="1"/>
      <c r="BH35" s="1"/>
      <c r="BI35" s="1"/>
    </row>
    <row r="36" spans="1:61" ht="14.25" customHeight="1">
      <c r="A36" s="1"/>
      <c r="B36" s="482"/>
      <c r="C36" s="272"/>
      <c r="D36" s="273"/>
      <c r="E36" s="284"/>
      <c r="F36" s="272"/>
      <c r="G36" s="272"/>
      <c r="H36" s="272"/>
      <c r="I36" s="272"/>
      <c r="J36" s="477" t="e">
        <f>IF(AND('Mapa final'!#REF!="Baja",'Mapa final'!#REF!="Leve"),CONCATENATE("R",'Mapa final'!#REF!),"")</f>
        <v>#REF!</v>
      </c>
      <c r="K36" s="442"/>
      <c r="L36" s="472" t="e">
        <f>IF(AND('Mapa final'!#REF!="Baja",'Mapa final'!#REF!="Leve"),CONCATENATE("R",'Mapa final'!#REF!),"")</f>
        <v>#REF!</v>
      </c>
      <c r="M36" s="442"/>
      <c r="N36" s="472" t="e">
        <f>IF(AND('Mapa final'!#REF!="Baja",'Mapa final'!#REF!="Leve"),CONCATENATE("R",'Mapa final'!#REF!),"")</f>
        <v>#REF!</v>
      </c>
      <c r="O36" s="438"/>
      <c r="P36" s="459" t="e">
        <f>IF(AND('Mapa final'!#REF!="Baja",'Mapa final'!#REF!="Menor"),CONCATENATE("R",'Mapa final'!#REF!),"")</f>
        <v>#REF!</v>
      </c>
      <c r="Q36" s="442"/>
      <c r="R36" s="459" t="e">
        <f>IF(AND('Mapa final'!#REF!="Baja",'Mapa final'!#REF!="Menor"),CONCATENATE("R",'Mapa final'!#REF!),"")</f>
        <v>#REF!</v>
      </c>
      <c r="S36" s="442"/>
      <c r="T36" s="459" t="e">
        <f>IF(AND('Mapa final'!#REF!="Baja",'Mapa final'!#REF!="Menor"),CONCATENATE("R",'Mapa final'!#REF!),"")</f>
        <v>#REF!</v>
      </c>
      <c r="U36" s="438"/>
      <c r="V36" s="460" t="e">
        <f>IF(AND('Mapa final'!#REF!="Baja",'Mapa final'!#REF!="Moderado"),CONCATENATE("R",'Mapa final'!#REF!),"")</f>
        <v>#REF!</v>
      </c>
      <c r="W36" s="442"/>
      <c r="X36" s="459" t="e">
        <f>IF(AND('Mapa final'!#REF!="Baja",'Mapa final'!#REF!="Moderado"),CONCATENATE("R",'Mapa final'!#REF!),"")</f>
        <v>#REF!</v>
      </c>
      <c r="Y36" s="442"/>
      <c r="Z36" s="459" t="e">
        <f>IF(AND('Mapa final'!#REF!="Baja",'Mapa final'!#REF!="Moderado"),CONCATENATE("R",'Mapa final'!#REF!),"")</f>
        <v>#REF!</v>
      </c>
      <c r="AA36" s="438"/>
      <c r="AB36" s="441" t="e">
        <f>IF(AND('Mapa final'!#REF!="Baja",'Mapa final'!#REF!="Mayor"),CONCATENATE("R",'Mapa final'!#REF!),"")</f>
        <v>#REF!</v>
      </c>
      <c r="AC36" s="442"/>
      <c r="AD36" s="437" t="e">
        <f>IF(AND('Mapa final'!#REF!="Baja",'Mapa final'!#REF!="Mayor"),CONCATENATE("R",'Mapa final'!#REF!),"")</f>
        <v>#REF!</v>
      </c>
      <c r="AE36" s="442"/>
      <c r="AF36" s="437" t="e">
        <f>IF(AND('Mapa final'!#REF!="Baja",'Mapa final'!#REF!="Mayor"),CONCATENATE("R",'Mapa final'!#REF!),"")</f>
        <v>#REF!</v>
      </c>
      <c r="AG36" s="438"/>
      <c r="AH36" s="445" t="e">
        <f>IF(AND('Mapa final'!#REF!="Baja",'Mapa final'!#REF!="Catastrófico"),CONCATENATE("R",'Mapa final'!#REF!),"")</f>
        <v>#REF!</v>
      </c>
      <c r="AI36" s="442"/>
      <c r="AJ36" s="446" t="e">
        <f>IF(AND('Mapa final'!#REF!="Baja",'Mapa final'!#REF!="Catastrófico"),CONCATENATE("R",'Mapa final'!#REF!),"")</f>
        <v>#REF!</v>
      </c>
      <c r="AK36" s="442"/>
      <c r="AL36" s="446" t="e">
        <f>IF(AND('Mapa final'!#REF!="Baja",'Mapa final'!#REF!="Catastrófico"),CONCATENATE("R",'Mapa final'!#REF!),"")</f>
        <v>#REF!</v>
      </c>
      <c r="AM36" s="438"/>
      <c r="AN36" s="1"/>
      <c r="AO36" s="464"/>
      <c r="AP36" s="272"/>
      <c r="AQ36" s="272"/>
      <c r="AR36" s="272"/>
      <c r="AS36" s="272"/>
      <c r="AT36" s="465"/>
      <c r="AU36" s="1"/>
      <c r="AV36" s="1"/>
      <c r="AW36" s="1"/>
      <c r="AX36" s="1"/>
      <c r="AY36" s="1"/>
      <c r="AZ36" s="1"/>
      <c r="BA36" s="1"/>
      <c r="BB36" s="1"/>
      <c r="BC36" s="1"/>
      <c r="BD36" s="1"/>
      <c r="BE36" s="1"/>
      <c r="BF36" s="1"/>
      <c r="BG36" s="1"/>
      <c r="BH36" s="1"/>
      <c r="BI36" s="1"/>
    </row>
    <row r="37" spans="1:61" ht="14.25" customHeight="1">
      <c r="A37" s="1"/>
      <c r="B37" s="482"/>
      <c r="C37" s="272"/>
      <c r="D37" s="273"/>
      <c r="E37" s="450"/>
      <c r="F37" s="475"/>
      <c r="G37" s="475"/>
      <c r="H37" s="475"/>
      <c r="I37" s="475"/>
      <c r="J37" s="450"/>
      <c r="K37" s="451"/>
      <c r="L37" s="452"/>
      <c r="M37" s="451"/>
      <c r="N37" s="452"/>
      <c r="O37" s="453"/>
      <c r="P37" s="452"/>
      <c r="Q37" s="451"/>
      <c r="R37" s="452"/>
      <c r="S37" s="451"/>
      <c r="T37" s="452"/>
      <c r="U37" s="453"/>
      <c r="V37" s="450"/>
      <c r="W37" s="451"/>
      <c r="X37" s="452"/>
      <c r="Y37" s="451"/>
      <c r="Z37" s="452"/>
      <c r="AA37" s="453"/>
      <c r="AB37" s="450"/>
      <c r="AC37" s="451"/>
      <c r="AD37" s="452"/>
      <c r="AE37" s="451"/>
      <c r="AF37" s="452"/>
      <c r="AG37" s="453"/>
      <c r="AH37" s="450"/>
      <c r="AI37" s="451"/>
      <c r="AJ37" s="452"/>
      <c r="AK37" s="451"/>
      <c r="AL37" s="452"/>
      <c r="AM37" s="453"/>
      <c r="AN37" s="1"/>
      <c r="AO37" s="466"/>
      <c r="AP37" s="467"/>
      <c r="AQ37" s="467"/>
      <c r="AR37" s="467"/>
      <c r="AS37" s="467"/>
      <c r="AT37" s="468"/>
      <c r="AU37" s="1"/>
      <c r="AV37" s="1"/>
      <c r="AW37" s="1"/>
      <c r="AX37" s="1"/>
      <c r="AY37" s="1"/>
      <c r="AZ37" s="1"/>
      <c r="BA37" s="1"/>
      <c r="BB37" s="1"/>
      <c r="BC37" s="1"/>
      <c r="BD37" s="1"/>
      <c r="BE37" s="1"/>
      <c r="BF37" s="1"/>
      <c r="BG37" s="1"/>
      <c r="BH37" s="1"/>
      <c r="BI37" s="1"/>
    </row>
    <row r="38" spans="1:61" ht="14.25" customHeight="1">
      <c r="A38" s="1"/>
      <c r="B38" s="482"/>
      <c r="C38" s="272"/>
      <c r="D38" s="273"/>
      <c r="E38" s="473" t="s">
        <v>223</v>
      </c>
      <c r="F38" s="474"/>
      <c r="G38" s="474"/>
      <c r="H38" s="474"/>
      <c r="I38" s="455"/>
      <c r="J38" s="476" t="str">
        <f ca="1">IF(AND('Mapa final'!$M$28="Muy Baja",'Mapa final'!$Q$28="Leve"),CONCATENATE("R",'Mapa final'!$A$28),"")</f>
        <v/>
      </c>
      <c r="K38" s="448"/>
      <c r="L38" s="478" t="str">
        <f ca="1">IF(AND('Mapa final'!$M$33="Muy Baja",'Mapa final'!$Q$33="Leve"),CONCATENATE("R",'Mapa final'!$A$33),"")</f>
        <v/>
      </c>
      <c r="M38" s="448"/>
      <c r="N38" s="478" t="str">
        <f ca="1">IF(AND('Mapa final'!$M$36="Muy Baja",'Mapa final'!$Q$36="Leve"),CONCATENATE("R",'Mapa final'!$A$36),"")</f>
        <v/>
      </c>
      <c r="O38" s="455"/>
      <c r="P38" s="476" t="str">
        <f ca="1">IF(AND('Mapa final'!$M$28="Muy Baja",'Mapa final'!$Q$28="Menor"),CONCATENATE("R",'Mapa final'!$A$28),"")</f>
        <v/>
      </c>
      <c r="Q38" s="448"/>
      <c r="R38" s="478" t="str">
        <f ca="1">IF(AND('Mapa final'!$M$33="Muy Baja",'Mapa final'!$Q$33="Menor"),CONCATENATE("R",'Mapa final'!$A$33),"")</f>
        <v/>
      </c>
      <c r="S38" s="448"/>
      <c r="T38" s="478" t="str">
        <f ca="1">IF(AND('Mapa final'!$M$36="Muy Baja",'Mapa final'!$Q$36="Menor"),CONCATENATE("R",'Mapa final'!$A$36),"")</f>
        <v/>
      </c>
      <c r="U38" s="455"/>
      <c r="V38" s="456" t="str">
        <f ca="1">IF(AND('Mapa final'!$M$28="Muy Baja",'Mapa final'!$Q$28="Moderado"),CONCATENATE("R",'Mapa final'!$A$28),"")</f>
        <v/>
      </c>
      <c r="W38" s="448"/>
      <c r="X38" s="454" t="str">
        <f ca="1">IF(AND('Mapa final'!$M$33="Muy Baja",'Mapa final'!$Q$33="Moderado"),CONCATENATE("R",'Mapa final'!$A$33),"")</f>
        <v/>
      </c>
      <c r="Y38" s="448"/>
      <c r="Z38" s="454" t="str">
        <f ca="1">IF(AND('Mapa final'!$M$36="Muy Baja",'Mapa final'!$Q$36="Moderado"),CONCATENATE("R",'Mapa final'!$A$36),"")</f>
        <v/>
      </c>
      <c r="AA38" s="455"/>
      <c r="AB38" s="447" t="str">
        <f ca="1">IF(AND('Mapa final'!$M$28="Muy Baja",'Mapa final'!$Q$28="Mayor"),CONCATENATE("R",'Mapa final'!$A$28),"")</f>
        <v/>
      </c>
      <c r="AC38" s="448"/>
      <c r="AD38" s="449" t="str">
        <f ca="1">IF(AND('Mapa final'!$M$33="Muy Baja",'Mapa final'!$Q$33="Mayor"),CONCATENATE("R",'Mapa final'!$A$33),"")</f>
        <v/>
      </c>
      <c r="AE38" s="448"/>
      <c r="AF38" s="449" t="str">
        <f ca="1">IF(AND('Mapa final'!$M$36="Muy Baja",'Mapa final'!$Q$36="Mayor"),CONCATENATE("R",'Mapa final'!$A$36),"")</f>
        <v/>
      </c>
      <c r="AG38" s="455"/>
      <c r="AH38" s="457" t="str">
        <f ca="1">IF(AND('Mapa final'!$M$28="Muy Baja",'Mapa final'!$Q$28="Catastrófico"),CONCATENATE("R",'Mapa final'!$A$28),"")</f>
        <v/>
      </c>
      <c r="AI38" s="448"/>
      <c r="AJ38" s="458" t="str">
        <f ca="1">IF(AND('Mapa final'!$M$33="Muy Baja",'Mapa final'!$Q$33="Catastrófico"),CONCATENATE("R",'Mapa final'!$A$33),"")</f>
        <v/>
      </c>
      <c r="AK38" s="448"/>
      <c r="AL38" s="458" t="str">
        <f ca="1">IF(AND('Mapa final'!$M$36="Muy Baja",'Mapa final'!$Q$36="Catastrófico"),CONCATENATE("R",'Mapa final'!$A$36),"")</f>
        <v/>
      </c>
      <c r="AM38" s="455"/>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482"/>
      <c r="C39" s="272"/>
      <c r="D39" s="273"/>
      <c r="E39" s="284"/>
      <c r="F39" s="272"/>
      <c r="G39" s="272"/>
      <c r="H39" s="272"/>
      <c r="I39" s="273"/>
      <c r="J39" s="443"/>
      <c r="K39" s="444"/>
      <c r="L39" s="439"/>
      <c r="M39" s="444"/>
      <c r="N39" s="439"/>
      <c r="O39" s="440"/>
      <c r="P39" s="443"/>
      <c r="Q39" s="444"/>
      <c r="R39" s="439"/>
      <c r="S39" s="444"/>
      <c r="T39" s="439"/>
      <c r="U39" s="440"/>
      <c r="V39" s="443"/>
      <c r="W39" s="444"/>
      <c r="X39" s="439"/>
      <c r="Y39" s="444"/>
      <c r="Z39" s="439"/>
      <c r="AA39" s="440"/>
      <c r="AB39" s="443"/>
      <c r="AC39" s="444"/>
      <c r="AD39" s="439"/>
      <c r="AE39" s="444"/>
      <c r="AF39" s="439"/>
      <c r="AG39" s="440"/>
      <c r="AH39" s="443"/>
      <c r="AI39" s="444"/>
      <c r="AJ39" s="439"/>
      <c r="AK39" s="444"/>
      <c r="AL39" s="439"/>
      <c r="AM39" s="440"/>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482"/>
      <c r="C40" s="272"/>
      <c r="D40" s="273"/>
      <c r="E40" s="284"/>
      <c r="F40" s="272"/>
      <c r="G40" s="272"/>
      <c r="H40" s="272"/>
      <c r="I40" s="273"/>
      <c r="J40" s="477" t="str">
        <f ca="1">IF(AND('Mapa final'!$M$40="Muy Baja",'Mapa final'!$Q$40="Leve"),CONCATENATE("R",'Mapa final'!$A$40),"")</f>
        <v/>
      </c>
      <c r="K40" s="442"/>
      <c r="L40" s="472" t="str">
        <f>IF(AND('Mapa final'!$M$42="Muy Baja",'Mapa final'!$Q$42="Leve"),CONCATENATE("R",'Mapa final'!$A$42),"")</f>
        <v/>
      </c>
      <c r="M40" s="442"/>
      <c r="N40" s="472" t="e">
        <f>IF(AND('Mapa final'!#REF!="Muy Baja",'Mapa final'!#REF!="Leve"),CONCATENATE("R",'Mapa final'!#REF!),"")</f>
        <v>#REF!</v>
      </c>
      <c r="O40" s="438"/>
      <c r="P40" s="477" t="str">
        <f ca="1">IF(AND('Mapa final'!$M$40="Muy Baja",'Mapa final'!$Q$40="Menor"),CONCATENATE("R",'Mapa final'!$A$40),"")</f>
        <v/>
      </c>
      <c r="Q40" s="442"/>
      <c r="R40" s="472" t="str">
        <f>IF(AND('Mapa final'!$M$42="Muy Baja",'Mapa final'!$Q$42="Menor"),CONCATENATE("R",'Mapa final'!$A$42),"")</f>
        <v/>
      </c>
      <c r="S40" s="442"/>
      <c r="T40" s="472" t="e">
        <f>IF(AND('Mapa final'!#REF!="Muy Baja",'Mapa final'!#REF!="Menor"),CONCATENATE("R",'Mapa final'!#REF!),"")</f>
        <v>#REF!</v>
      </c>
      <c r="U40" s="438"/>
      <c r="V40" s="460" t="str">
        <f ca="1">IF(AND('Mapa final'!$M$40="Muy Baja",'Mapa final'!$Q$40="Moderado"),CONCATENATE("R",'Mapa final'!$A$40),"")</f>
        <v/>
      </c>
      <c r="W40" s="442"/>
      <c r="X40" s="459" t="str">
        <f>IF(AND('Mapa final'!$M$42="Muy Baja",'Mapa final'!$Q$42="Moderado"),CONCATENATE("R",'Mapa final'!$A$42),"")</f>
        <v/>
      </c>
      <c r="Y40" s="442"/>
      <c r="Z40" s="459" t="e">
        <f>IF(AND('Mapa final'!#REF!="Muy Baja",'Mapa final'!#REF!="Moderado"),CONCATENATE("R",'Mapa final'!#REF!),"")</f>
        <v>#REF!</v>
      </c>
      <c r="AA40" s="438"/>
      <c r="AB40" s="441" t="str">
        <f ca="1">IF(AND('Mapa final'!$M$40="Muy Baja",'Mapa final'!$Q$40="Mayor"),CONCATENATE("R",'Mapa final'!$A$40),"")</f>
        <v/>
      </c>
      <c r="AC40" s="442"/>
      <c r="AD40" s="437" t="str">
        <f>IF(AND('Mapa final'!$M$42="Muy Baja",'Mapa final'!$Q$42="Mayor"),CONCATENATE("R",'Mapa final'!$A$42),"")</f>
        <v/>
      </c>
      <c r="AE40" s="442"/>
      <c r="AF40" s="437" t="e">
        <f>IF(AND('Mapa final'!#REF!="Muy Baja",'Mapa final'!#REF!="Mayor"),CONCATENATE("R",'Mapa final'!#REF!),"")</f>
        <v>#REF!</v>
      </c>
      <c r="AG40" s="438"/>
      <c r="AH40" s="445" t="str">
        <f ca="1">IF(AND('Mapa final'!$M$40="Muy Baja",'Mapa final'!$Q$40="Catastrófico"),CONCATENATE("R",'Mapa final'!$A$40),"")</f>
        <v/>
      </c>
      <c r="AI40" s="442"/>
      <c r="AJ40" s="446" t="str">
        <f>IF(AND('Mapa final'!$M$42="Muy Baja",'Mapa final'!$Q$42="Catastrófico"),CONCATENATE("R",'Mapa final'!$A$42),"")</f>
        <v/>
      </c>
      <c r="AK40" s="442"/>
      <c r="AL40" s="446" t="e">
        <f>IF(AND('Mapa final'!#REF!="Muy Baja",'Mapa final'!#REF!="Catastrófico"),CONCATENATE("R",'Mapa final'!#REF!),"")</f>
        <v>#REF!</v>
      </c>
      <c r="AM40" s="438"/>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482"/>
      <c r="C41" s="272"/>
      <c r="D41" s="273"/>
      <c r="E41" s="284"/>
      <c r="F41" s="272"/>
      <c r="G41" s="272"/>
      <c r="H41" s="272"/>
      <c r="I41" s="273"/>
      <c r="J41" s="443"/>
      <c r="K41" s="444"/>
      <c r="L41" s="439"/>
      <c r="M41" s="444"/>
      <c r="N41" s="439"/>
      <c r="O41" s="440"/>
      <c r="P41" s="443"/>
      <c r="Q41" s="444"/>
      <c r="R41" s="439"/>
      <c r="S41" s="444"/>
      <c r="T41" s="439"/>
      <c r="U41" s="440"/>
      <c r="V41" s="443"/>
      <c r="W41" s="444"/>
      <c r="X41" s="439"/>
      <c r="Y41" s="444"/>
      <c r="Z41" s="439"/>
      <c r="AA41" s="440"/>
      <c r="AB41" s="443"/>
      <c r="AC41" s="444"/>
      <c r="AD41" s="439"/>
      <c r="AE41" s="444"/>
      <c r="AF41" s="439"/>
      <c r="AG41" s="440"/>
      <c r="AH41" s="443"/>
      <c r="AI41" s="444"/>
      <c r="AJ41" s="439"/>
      <c r="AK41" s="444"/>
      <c r="AL41" s="439"/>
      <c r="AM41" s="440"/>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482"/>
      <c r="C42" s="272"/>
      <c r="D42" s="273"/>
      <c r="E42" s="284"/>
      <c r="F42" s="272"/>
      <c r="G42" s="272"/>
      <c r="H42" s="272"/>
      <c r="I42" s="273"/>
      <c r="J42" s="477" t="e">
        <f>IF(AND('Mapa final'!#REF!="Muy Baja",'Mapa final'!#REF!="Leve"),CONCATENATE("R",'Mapa final'!#REF!),"")</f>
        <v>#REF!</v>
      </c>
      <c r="K42" s="442"/>
      <c r="L42" s="472" t="e">
        <f>IF(AND('Mapa final'!#REF!="Muy Baja",'Mapa final'!#REF!="Leve"),CONCATENATE("R",'Mapa final'!#REF!),"")</f>
        <v>#REF!</v>
      </c>
      <c r="M42" s="442"/>
      <c r="N42" s="472" t="e">
        <f>IF(AND('Mapa final'!#REF!="Muy Baja",'Mapa final'!#REF!="Leve"),CONCATENATE("R",'Mapa final'!#REF!),"")</f>
        <v>#REF!</v>
      </c>
      <c r="O42" s="438"/>
      <c r="P42" s="477" t="e">
        <f>IF(AND('Mapa final'!#REF!="Muy Baja",'Mapa final'!#REF!="Menor"),CONCATENATE("R",'Mapa final'!#REF!),"")</f>
        <v>#REF!</v>
      </c>
      <c r="Q42" s="442"/>
      <c r="R42" s="472" t="e">
        <f>IF(AND('Mapa final'!#REF!="Muy Baja",'Mapa final'!#REF!="Menor"),CONCATENATE("R",'Mapa final'!#REF!),"")</f>
        <v>#REF!</v>
      </c>
      <c r="S42" s="442"/>
      <c r="T42" s="472" t="e">
        <f>IF(AND('Mapa final'!#REF!="Muy Baja",'Mapa final'!#REF!="Menor"),CONCATENATE("R",'Mapa final'!#REF!),"")</f>
        <v>#REF!</v>
      </c>
      <c r="U42" s="438"/>
      <c r="V42" s="460" t="e">
        <f>IF(AND('Mapa final'!#REF!="Muy Baja",'Mapa final'!#REF!="Moderado"),CONCATENATE("R",'Mapa final'!#REF!),"")</f>
        <v>#REF!</v>
      </c>
      <c r="W42" s="442"/>
      <c r="X42" s="459" t="e">
        <f>IF(AND('Mapa final'!#REF!="Muy Baja",'Mapa final'!#REF!="Moderado"),CONCATENATE("R",'Mapa final'!#REF!),"")</f>
        <v>#REF!</v>
      </c>
      <c r="Y42" s="442"/>
      <c r="Z42" s="459" t="e">
        <f>IF(AND('Mapa final'!#REF!="Muy Baja",'Mapa final'!#REF!="Moderado"),CONCATENATE("R",'Mapa final'!#REF!),"")</f>
        <v>#REF!</v>
      </c>
      <c r="AA42" s="438"/>
      <c r="AB42" s="441" t="e">
        <f>IF(AND('Mapa final'!#REF!="Muy Baja",'Mapa final'!#REF!="Mayor"),CONCATENATE("R",'Mapa final'!#REF!),"")</f>
        <v>#REF!</v>
      </c>
      <c r="AC42" s="442"/>
      <c r="AD42" s="437" t="e">
        <f>IF(AND('Mapa final'!#REF!="Muy Baja",'Mapa final'!#REF!="Mayor"),CONCATENATE("R",'Mapa final'!#REF!),"")</f>
        <v>#REF!</v>
      </c>
      <c r="AE42" s="442"/>
      <c r="AF42" s="437" t="e">
        <f>IF(AND('Mapa final'!#REF!="Muy Baja",'Mapa final'!#REF!="Mayor"),CONCATENATE("R",'Mapa final'!#REF!),"")</f>
        <v>#REF!</v>
      </c>
      <c r="AG42" s="438"/>
      <c r="AH42" s="445" t="e">
        <f>IF(AND('Mapa final'!#REF!="Muy Baja",'Mapa final'!#REF!="Catastrófico"),CONCATENATE("R",'Mapa final'!#REF!),"")</f>
        <v>#REF!</v>
      </c>
      <c r="AI42" s="442"/>
      <c r="AJ42" s="446" t="e">
        <f>IF(AND('Mapa final'!#REF!="Muy Baja",'Mapa final'!#REF!="Catastrófico"),CONCATENATE("R",'Mapa final'!#REF!),"")</f>
        <v>#REF!</v>
      </c>
      <c r="AK42" s="442"/>
      <c r="AL42" s="446" t="e">
        <f>IF(AND('Mapa final'!#REF!="Muy Baja",'Mapa final'!#REF!="Catastrófico"),CONCATENATE("R",'Mapa final'!#REF!),"")</f>
        <v>#REF!</v>
      </c>
      <c r="AM42" s="438"/>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482"/>
      <c r="C43" s="272"/>
      <c r="D43" s="273"/>
      <c r="E43" s="284"/>
      <c r="F43" s="272"/>
      <c r="G43" s="272"/>
      <c r="H43" s="272"/>
      <c r="I43" s="273"/>
      <c r="J43" s="443"/>
      <c r="K43" s="444"/>
      <c r="L43" s="439"/>
      <c r="M43" s="444"/>
      <c r="N43" s="439"/>
      <c r="O43" s="440"/>
      <c r="P43" s="443"/>
      <c r="Q43" s="444"/>
      <c r="R43" s="439"/>
      <c r="S43" s="444"/>
      <c r="T43" s="439"/>
      <c r="U43" s="440"/>
      <c r="V43" s="443"/>
      <c r="W43" s="444"/>
      <c r="X43" s="439"/>
      <c r="Y43" s="444"/>
      <c r="Z43" s="439"/>
      <c r="AA43" s="440"/>
      <c r="AB43" s="443"/>
      <c r="AC43" s="444"/>
      <c r="AD43" s="439"/>
      <c r="AE43" s="444"/>
      <c r="AF43" s="439"/>
      <c r="AG43" s="440"/>
      <c r="AH43" s="443"/>
      <c r="AI43" s="444"/>
      <c r="AJ43" s="439"/>
      <c r="AK43" s="444"/>
      <c r="AL43" s="439"/>
      <c r="AM43" s="440"/>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482"/>
      <c r="C44" s="272"/>
      <c r="D44" s="273"/>
      <c r="E44" s="284"/>
      <c r="F44" s="272"/>
      <c r="G44" s="272"/>
      <c r="H44" s="272"/>
      <c r="I44" s="273"/>
      <c r="J44" s="477" t="e">
        <f>IF(AND('Mapa final'!#REF!="Muy Baja",'Mapa final'!#REF!="Leve"),CONCATENATE("R",'Mapa final'!#REF!),"")</f>
        <v>#REF!</v>
      </c>
      <c r="K44" s="442"/>
      <c r="L44" s="472" t="e">
        <f>IF(AND('Mapa final'!#REF!="Muy Baja",'Mapa final'!#REF!="Leve"),CONCATENATE("R",'Mapa final'!#REF!),"")</f>
        <v>#REF!</v>
      </c>
      <c r="M44" s="442"/>
      <c r="N44" s="472" t="e">
        <f>IF(AND('Mapa final'!#REF!="Muy Baja",'Mapa final'!#REF!="Leve"),CONCATENATE("R",'Mapa final'!#REF!),"")</f>
        <v>#REF!</v>
      </c>
      <c r="O44" s="438"/>
      <c r="P44" s="477" t="e">
        <f>IF(AND('Mapa final'!#REF!="Muy Baja",'Mapa final'!#REF!="Menor"),CONCATENATE("R",'Mapa final'!#REF!),"")</f>
        <v>#REF!</v>
      </c>
      <c r="Q44" s="442"/>
      <c r="R44" s="472" t="e">
        <f>IF(AND('Mapa final'!#REF!="Muy Baja",'Mapa final'!#REF!="Menor"),CONCATENATE("R",'Mapa final'!#REF!),"")</f>
        <v>#REF!</v>
      </c>
      <c r="S44" s="442"/>
      <c r="T44" s="472" t="e">
        <f>IF(AND('Mapa final'!#REF!="Muy Baja",'Mapa final'!#REF!="Menor"),CONCATENATE("R",'Mapa final'!#REF!),"")</f>
        <v>#REF!</v>
      </c>
      <c r="U44" s="438"/>
      <c r="V44" s="460" t="e">
        <f>IF(AND('Mapa final'!#REF!="Muy Baja",'Mapa final'!#REF!="Moderado"),CONCATENATE("R",'Mapa final'!#REF!),"")</f>
        <v>#REF!</v>
      </c>
      <c r="W44" s="442"/>
      <c r="X44" s="459" t="e">
        <f>IF(AND('Mapa final'!#REF!="Muy Baja",'Mapa final'!#REF!="Moderado"),CONCATENATE("R",'Mapa final'!#REF!),"")</f>
        <v>#REF!</v>
      </c>
      <c r="Y44" s="442"/>
      <c r="Z44" s="459" t="e">
        <f>IF(AND('Mapa final'!#REF!="Muy Baja",'Mapa final'!#REF!="Moderado"),CONCATENATE("R",'Mapa final'!#REF!),"")</f>
        <v>#REF!</v>
      </c>
      <c r="AA44" s="438"/>
      <c r="AB44" s="441" t="e">
        <f>IF(AND('Mapa final'!#REF!="Muy Baja",'Mapa final'!#REF!="Mayor"),CONCATENATE("R",'Mapa final'!#REF!),"")</f>
        <v>#REF!</v>
      </c>
      <c r="AC44" s="442"/>
      <c r="AD44" s="437" t="e">
        <f>IF(AND('Mapa final'!#REF!="Muy Baja",'Mapa final'!#REF!="Mayor"),CONCATENATE("R",'Mapa final'!#REF!),"")</f>
        <v>#REF!</v>
      </c>
      <c r="AE44" s="442"/>
      <c r="AF44" s="437" t="e">
        <f>IF(AND('Mapa final'!#REF!="Muy Baja",'Mapa final'!#REF!="Mayor"),CONCATENATE("R",'Mapa final'!#REF!),"")</f>
        <v>#REF!</v>
      </c>
      <c r="AG44" s="438"/>
      <c r="AH44" s="445" t="e">
        <f>IF(AND('Mapa final'!#REF!="Muy Baja",'Mapa final'!#REF!="Catastrófico"),CONCATENATE("R",'Mapa final'!#REF!),"")</f>
        <v>#REF!</v>
      </c>
      <c r="AI44" s="442"/>
      <c r="AJ44" s="446" t="e">
        <f>IF(AND('Mapa final'!#REF!="Muy Baja",'Mapa final'!#REF!="Catastrófico"),CONCATENATE("R",'Mapa final'!#REF!),"")</f>
        <v>#REF!</v>
      </c>
      <c r="AK44" s="442"/>
      <c r="AL44" s="446" t="e">
        <f>IF(AND('Mapa final'!#REF!="Muy Baja",'Mapa final'!#REF!="Catastrófico"),CONCATENATE("R",'Mapa final'!#REF!),"")</f>
        <v>#REF!</v>
      </c>
      <c r="AM44" s="438"/>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439"/>
      <c r="C45" s="484"/>
      <c r="D45" s="440"/>
      <c r="E45" s="450"/>
      <c r="F45" s="475"/>
      <c r="G45" s="475"/>
      <c r="H45" s="475"/>
      <c r="I45" s="453"/>
      <c r="J45" s="450"/>
      <c r="K45" s="451"/>
      <c r="L45" s="452"/>
      <c r="M45" s="451"/>
      <c r="N45" s="452"/>
      <c r="O45" s="453"/>
      <c r="P45" s="450"/>
      <c r="Q45" s="451"/>
      <c r="R45" s="452"/>
      <c r="S45" s="451"/>
      <c r="T45" s="452"/>
      <c r="U45" s="453"/>
      <c r="V45" s="450"/>
      <c r="W45" s="451"/>
      <c r="X45" s="452"/>
      <c r="Y45" s="451"/>
      <c r="Z45" s="452"/>
      <c r="AA45" s="453"/>
      <c r="AB45" s="450"/>
      <c r="AC45" s="451"/>
      <c r="AD45" s="452"/>
      <c r="AE45" s="451"/>
      <c r="AF45" s="452"/>
      <c r="AG45" s="453"/>
      <c r="AH45" s="450"/>
      <c r="AI45" s="451"/>
      <c r="AJ45" s="452"/>
      <c r="AK45" s="451"/>
      <c r="AL45" s="452"/>
      <c r="AM45" s="453"/>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473" t="s">
        <v>224</v>
      </c>
      <c r="K46" s="474"/>
      <c r="L46" s="474"/>
      <c r="M46" s="474"/>
      <c r="N46" s="474"/>
      <c r="O46" s="455"/>
      <c r="P46" s="473" t="s">
        <v>225</v>
      </c>
      <c r="Q46" s="474"/>
      <c r="R46" s="474"/>
      <c r="S46" s="474"/>
      <c r="T46" s="474"/>
      <c r="U46" s="455"/>
      <c r="V46" s="473" t="s">
        <v>226</v>
      </c>
      <c r="W46" s="474"/>
      <c r="X46" s="474"/>
      <c r="Y46" s="474"/>
      <c r="Z46" s="474"/>
      <c r="AA46" s="455"/>
      <c r="AB46" s="473" t="s">
        <v>227</v>
      </c>
      <c r="AC46" s="474"/>
      <c r="AD46" s="474"/>
      <c r="AE46" s="474"/>
      <c r="AF46" s="474"/>
      <c r="AG46" s="455"/>
      <c r="AH46" s="473" t="s">
        <v>228</v>
      </c>
      <c r="AI46" s="474"/>
      <c r="AJ46" s="474"/>
      <c r="AK46" s="474"/>
      <c r="AL46" s="474"/>
      <c r="AM46" s="455"/>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84"/>
      <c r="K47" s="272"/>
      <c r="L47" s="272"/>
      <c r="M47" s="272"/>
      <c r="N47" s="272"/>
      <c r="O47" s="273"/>
      <c r="P47" s="284"/>
      <c r="Q47" s="272"/>
      <c r="R47" s="272"/>
      <c r="S47" s="272"/>
      <c r="T47" s="272"/>
      <c r="U47" s="273"/>
      <c r="V47" s="284"/>
      <c r="W47" s="272"/>
      <c r="X47" s="272"/>
      <c r="Y47" s="272"/>
      <c r="Z47" s="272"/>
      <c r="AA47" s="273"/>
      <c r="AB47" s="284"/>
      <c r="AC47" s="272"/>
      <c r="AD47" s="272"/>
      <c r="AE47" s="272"/>
      <c r="AF47" s="272"/>
      <c r="AG47" s="273"/>
      <c r="AH47" s="284"/>
      <c r="AI47" s="272"/>
      <c r="AJ47" s="272"/>
      <c r="AK47" s="272"/>
      <c r="AL47" s="272"/>
      <c r="AM47" s="273"/>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84"/>
      <c r="K48" s="272"/>
      <c r="L48" s="272"/>
      <c r="M48" s="272"/>
      <c r="N48" s="272"/>
      <c r="O48" s="273"/>
      <c r="P48" s="284"/>
      <c r="Q48" s="272"/>
      <c r="R48" s="272"/>
      <c r="S48" s="272"/>
      <c r="T48" s="272"/>
      <c r="U48" s="273"/>
      <c r="V48" s="284"/>
      <c r="W48" s="272"/>
      <c r="X48" s="272"/>
      <c r="Y48" s="272"/>
      <c r="Z48" s="272"/>
      <c r="AA48" s="273"/>
      <c r="AB48" s="284"/>
      <c r="AC48" s="272"/>
      <c r="AD48" s="272"/>
      <c r="AE48" s="272"/>
      <c r="AF48" s="272"/>
      <c r="AG48" s="273"/>
      <c r="AH48" s="284"/>
      <c r="AI48" s="272"/>
      <c r="AJ48" s="272"/>
      <c r="AK48" s="272"/>
      <c r="AL48" s="272"/>
      <c r="AM48" s="273"/>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84"/>
      <c r="K49" s="272"/>
      <c r="L49" s="272"/>
      <c r="M49" s="272"/>
      <c r="N49" s="272"/>
      <c r="O49" s="273"/>
      <c r="P49" s="284"/>
      <c r="Q49" s="272"/>
      <c r="R49" s="272"/>
      <c r="S49" s="272"/>
      <c r="T49" s="272"/>
      <c r="U49" s="273"/>
      <c r="V49" s="284"/>
      <c r="W49" s="272"/>
      <c r="X49" s="272"/>
      <c r="Y49" s="272"/>
      <c r="Z49" s="272"/>
      <c r="AA49" s="273"/>
      <c r="AB49" s="284"/>
      <c r="AC49" s="272"/>
      <c r="AD49" s="272"/>
      <c r="AE49" s="272"/>
      <c r="AF49" s="272"/>
      <c r="AG49" s="273"/>
      <c r="AH49" s="284"/>
      <c r="AI49" s="272"/>
      <c r="AJ49" s="272"/>
      <c r="AK49" s="272"/>
      <c r="AL49" s="272"/>
      <c r="AM49" s="273"/>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84"/>
      <c r="K50" s="272"/>
      <c r="L50" s="272"/>
      <c r="M50" s="272"/>
      <c r="N50" s="272"/>
      <c r="O50" s="273"/>
      <c r="P50" s="284"/>
      <c r="Q50" s="272"/>
      <c r="R50" s="272"/>
      <c r="S50" s="272"/>
      <c r="T50" s="272"/>
      <c r="U50" s="273"/>
      <c r="V50" s="284"/>
      <c r="W50" s="272"/>
      <c r="X50" s="272"/>
      <c r="Y50" s="272"/>
      <c r="Z50" s="272"/>
      <c r="AA50" s="273"/>
      <c r="AB50" s="284"/>
      <c r="AC50" s="272"/>
      <c r="AD50" s="272"/>
      <c r="AE50" s="272"/>
      <c r="AF50" s="272"/>
      <c r="AG50" s="273"/>
      <c r="AH50" s="284"/>
      <c r="AI50" s="272"/>
      <c r="AJ50" s="272"/>
      <c r="AK50" s="272"/>
      <c r="AL50" s="272"/>
      <c r="AM50" s="273"/>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450"/>
      <c r="K51" s="475"/>
      <c r="L51" s="475"/>
      <c r="M51" s="475"/>
      <c r="N51" s="475"/>
      <c r="O51" s="453"/>
      <c r="P51" s="450"/>
      <c r="Q51" s="475"/>
      <c r="R51" s="475"/>
      <c r="S51" s="475"/>
      <c r="T51" s="475"/>
      <c r="U51" s="453"/>
      <c r="V51" s="450"/>
      <c r="W51" s="475"/>
      <c r="X51" s="475"/>
      <c r="Y51" s="475"/>
      <c r="Z51" s="475"/>
      <c r="AA51" s="453"/>
      <c r="AB51" s="450"/>
      <c r="AC51" s="475"/>
      <c r="AD51" s="475"/>
      <c r="AE51" s="475"/>
      <c r="AF51" s="475"/>
      <c r="AG51" s="453"/>
      <c r="AH51" s="450"/>
      <c r="AI51" s="475"/>
      <c r="AJ51" s="475"/>
      <c r="AK51" s="475"/>
      <c r="AL51" s="475"/>
      <c r="AM51" s="453"/>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
      <c r="AV53" s="1"/>
      <c r="AW53" s="1"/>
      <c r="AX53" s="1"/>
      <c r="AY53" s="1"/>
      <c r="AZ53" s="1"/>
      <c r="BA53" s="1"/>
      <c r="BB53" s="1"/>
      <c r="BC53" s="1"/>
      <c r="BD53" s="1"/>
      <c r="BE53" s="1"/>
      <c r="BF53" s="1"/>
      <c r="BG53" s="1"/>
      <c r="BH53" s="1"/>
      <c r="BI53" s="1"/>
    </row>
    <row r="54" spans="1:61" ht="15" customHeight="1">
      <c r="A54" s="1"/>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1000"/>
  <sheetViews>
    <sheetView showGridLines="0" workbookViewId="0"/>
  </sheetViews>
  <sheetFormatPr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76" width="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492" t="s">
        <v>229</v>
      </c>
      <c r="C2" s="272"/>
      <c r="D2" s="272"/>
      <c r="E2" s="272"/>
      <c r="F2" s="272"/>
      <c r="G2" s="272"/>
      <c r="H2" s="272"/>
      <c r="I2" s="272"/>
      <c r="J2" s="480" t="s">
        <v>15</v>
      </c>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42"/>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272"/>
      <c r="C3" s="272"/>
      <c r="D3" s="272"/>
      <c r="E3" s="272"/>
      <c r="F3" s="272"/>
      <c r="G3" s="272"/>
      <c r="H3" s="272"/>
      <c r="I3" s="272"/>
      <c r="J3" s="48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483"/>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272"/>
      <c r="C4" s="272"/>
      <c r="D4" s="272"/>
      <c r="E4" s="272"/>
      <c r="F4" s="272"/>
      <c r="G4" s="272"/>
      <c r="H4" s="272"/>
      <c r="I4" s="272"/>
      <c r="J4" s="439"/>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44"/>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485" t="s">
        <v>214</v>
      </c>
      <c r="C6" s="481"/>
      <c r="D6" s="438"/>
      <c r="E6" s="490" t="s">
        <v>215</v>
      </c>
      <c r="F6" s="474"/>
      <c r="G6" s="474"/>
      <c r="H6" s="474"/>
      <c r="I6" s="455"/>
      <c r="J6" s="134" t="str">
        <f>IF(AND('Mapa final'!$AD$25="Muy Alta",'Mapa final'!$AF$25="Leve"),CONCATENATE("R1C",'Mapa final'!$T$25),"")</f>
        <v/>
      </c>
      <c r="K6" s="135" t="str">
        <f>IF(AND('Mapa final'!$AD$26="Muy Alta",'Mapa final'!$AF$26="Leve"),CONCATENATE("R1C",'Mapa final'!$T$26),"")</f>
        <v/>
      </c>
      <c r="L6" s="135" t="str">
        <f>IF(AND('Mapa final'!$AD$27="Muy Alta",'Mapa final'!$AF$27="Leve"),CONCATENATE("R1C",'Mapa final'!$T$27),"")</f>
        <v/>
      </c>
      <c r="M6" s="135" t="str">
        <f ca="1">IF(AND('Mapa final'!$AD$28="Muy Alta",'Mapa final'!$AF$28="Leve"),CONCATENATE("R1C",'Mapa final'!$T$28),"")</f>
        <v/>
      </c>
      <c r="N6" s="135" t="str">
        <f ca="1">IF(AND('Mapa final'!$AD$29="Muy Alta",'Mapa final'!$AF$29="Leve"),CONCATENATE("R1C",'Mapa final'!$T$29),"")</f>
        <v/>
      </c>
      <c r="O6" s="136" t="str">
        <f ca="1">IF(AND('Mapa final'!$AD$30="Muy Alta",'Mapa final'!$AF$30="Leve"),CONCATENATE("R1C",'Mapa final'!$T$30),"")</f>
        <v/>
      </c>
      <c r="P6" s="134" t="str">
        <f>IF(AND('Mapa final'!$AD$25="Muy Alta",'Mapa final'!$AF$25="Menor"),CONCATENATE("R1C",'Mapa final'!$T$25),"")</f>
        <v/>
      </c>
      <c r="Q6" s="135" t="str">
        <f>IF(AND('Mapa final'!$AD$26="Muy Alta",'Mapa final'!$AF$26="Menor"),CONCATENATE("R1C",'Mapa final'!$T$26),"")</f>
        <v/>
      </c>
      <c r="R6" s="135" t="str">
        <f>IF(AND('Mapa final'!$AD$27="Muy Alta",'Mapa final'!$AF$27="Menor"),CONCATENATE("R1C",'Mapa final'!$T$27),"")</f>
        <v/>
      </c>
      <c r="S6" s="135" t="str">
        <f ca="1">IF(AND('Mapa final'!$AD$28="Muy Alta",'Mapa final'!$AF$28="Menor"),CONCATENATE("R1C",'Mapa final'!$T$28),"")</f>
        <v/>
      </c>
      <c r="T6" s="135" t="str">
        <f ca="1">IF(AND('Mapa final'!$AD$29="Muy Alta",'Mapa final'!$AF$29="Menor"),CONCATENATE("R1C",'Mapa final'!$T$29),"")</f>
        <v/>
      </c>
      <c r="U6" s="136" t="str">
        <f ca="1">IF(AND('Mapa final'!$AD$30="Muy Alta",'Mapa final'!$AF$30="Menor"),CONCATENATE("R1C",'Mapa final'!$T$30),"")</f>
        <v/>
      </c>
      <c r="V6" s="134" t="str">
        <f>IF(AND('Mapa final'!$AD$25="Muy Alta",'Mapa final'!$AF$25="Moderado"),CONCATENATE("R1C",'Mapa final'!$T$25),"")</f>
        <v/>
      </c>
      <c r="W6" s="135" t="str">
        <f>IF(AND('Mapa final'!$AD$26="Muy Alta",'Mapa final'!$AF$26="Moderado"),CONCATENATE("R1C",'Mapa final'!$T$26),"")</f>
        <v/>
      </c>
      <c r="X6" s="135" t="str">
        <f>IF(AND('Mapa final'!$AD$27="Muy Alta",'Mapa final'!$AF$27="Moderado"),CONCATENATE("R1C",'Mapa final'!$T$27),"")</f>
        <v/>
      </c>
      <c r="Y6" s="135" t="str">
        <f ca="1">IF(AND('Mapa final'!$AD$28="Muy Alta",'Mapa final'!$AF$28="Moderado"),CONCATENATE("R1C",'Mapa final'!$T$28),"")</f>
        <v/>
      </c>
      <c r="Z6" s="135" t="str">
        <f ca="1">IF(AND('Mapa final'!$AD$29="Muy Alta",'Mapa final'!$AF$29="Moderado"),CONCATENATE("R1C",'Mapa final'!$T$29),"")</f>
        <v/>
      </c>
      <c r="AA6" s="136" t="str">
        <f ca="1">IF(AND('Mapa final'!$AD$30="Muy Alta",'Mapa final'!$AF$30="Moderado"),CONCATENATE("R1C",'Mapa final'!$T$30),"")</f>
        <v/>
      </c>
      <c r="AB6" s="134" t="str">
        <f>IF(AND('Mapa final'!$AD$25="Muy Alta",'Mapa final'!$AF$25="Mayor"),CONCATENATE("R1C",'Mapa final'!$T$25),"")</f>
        <v/>
      </c>
      <c r="AC6" s="135" t="str">
        <f>IF(AND('Mapa final'!$AD$26="Muy Alta",'Mapa final'!$AF$26="Mayor"),CONCATENATE("R1C",'Mapa final'!$T$26),"")</f>
        <v/>
      </c>
      <c r="AD6" s="135" t="str">
        <f>IF(AND('Mapa final'!$AD$27="Muy Alta",'Mapa final'!$AF$27="Mayor"),CONCATENATE("R1C",'Mapa final'!$T$27),"")</f>
        <v/>
      </c>
      <c r="AE6" s="135" t="str">
        <f ca="1">IF(AND('Mapa final'!$AD$28="Muy Alta",'Mapa final'!$AF$28="Mayor"),CONCATENATE("R1C",'Mapa final'!$T$28),"")</f>
        <v/>
      </c>
      <c r="AF6" s="135" t="str">
        <f ca="1">IF(AND('Mapa final'!$AD$29="Muy Alta",'Mapa final'!$AF$29="Mayor"),CONCATENATE("R1C",'Mapa final'!$T$29),"")</f>
        <v/>
      </c>
      <c r="AG6" s="136" t="str">
        <f ca="1">IF(AND('Mapa final'!$AD$30="Muy Alta",'Mapa final'!$AF$30="Mayor"),CONCATENATE("R1C",'Mapa final'!$T$30),"")</f>
        <v/>
      </c>
      <c r="AH6" s="137" t="str">
        <f>IF(AND('Mapa final'!$AD$25="Muy Alta",'Mapa final'!$AF$25="Catastrófico"),CONCATENATE("R1C",'Mapa final'!$T$25),"")</f>
        <v/>
      </c>
      <c r="AI6" s="138" t="str">
        <f>IF(AND('Mapa final'!$AD$26="Muy Alta",'Mapa final'!$AF$26="Catastrófico"),CONCATENATE("R1C",'Mapa final'!$T$26),"")</f>
        <v/>
      </c>
      <c r="AJ6" s="138" t="str">
        <f>IF(AND('Mapa final'!$AD$27="Muy Alta",'Mapa final'!$AF$27="Catastrófico"),CONCATENATE("R1C",'Mapa final'!$T$27),"")</f>
        <v/>
      </c>
      <c r="AK6" s="138" t="str">
        <f ca="1">IF(AND('Mapa final'!$AD$28="Muy Alta",'Mapa final'!$AF$28="Catastrófico"),CONCATENATE("R1C",'Mapa final'!$T$28),"")</f>
        <v/>
      </c>
      <c r="AL6" s="138" t="str">
        <f ca="1">IF(AND('Mapa final'!$AD$29="Muy Alta",'Mapa final'!$AF$29="Catastrófico"),CONCATENATE("R1C",'Mapa final'!$T$29),"")</f>
        <v/>
      </c>
      <c r="AM6" s="139" t="str">
        <f ca="1">IF(AND('Mapa final'!$AD$30="Muy Alta",'Mapa final'!$AF$30="Catastrófico"),CONCATENATE("R1C",'Mapa final'!$T$30),"")</f>
        <v/>
      </c>
      <c r="AN6" s="1"/>
      <c r="AO6" s="488" t="s">
        <v>216</v>
      </c>
      <c r="AP6" s="462"/>
      <c r="AQ6" s="462"/>
      <c r="AR6" s="462"/>
      <c r="AS6" s="462"/>
      <c r="AT6" s="463"/>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482"/>
      <c r="C7" s="272"/>
      <c r="D7" s="273"/>
      <c r="E7" s="284"/>
      <c r="F7" s="272"/>
      <c r="G7" s="272"/>
      <c r="H7" s="272"/>
      <c r="I7" s="273"/>
      <c r="J7" s="140" t="str">
        <f>IF(AND('Mapa final'!$AD$32="Muy Alta",'Mapa final'!$AF$32="Leve"),CONCATENATE("R2C",'Mapa final'!$T$32),"")</f>
        <v/>
      </c>
      <c r="K7" s="141" t="str">
        <f ca="1">IF(AND('Mapa final'!$AD$33="Muy Alta",'Mapa final'!$AF$33="Leve"),CONCATENATE("R2C",'Mapa final'!$T$33),"")</f>
        <v/>
      </c>
      <c r="L7" s="141" t="str">
        <f ca="1">IF(AND('Mapa final'!$AD$34="Muy Alta",'Mapa final'!$AF$34="Leve"),CONCATENATE("R2C",'Mapa final'!$T$34),"")</f>
        <v/>
      </c>
      <c r="M7" s="141" t="str">
        <f ca="1">IF(AND('Mapa final'!$AD$36="Muy Alta",'Mapa final'!$AF$36="Leve"),CONCATENATE("R2C",'Mapa final'!$T$36),"")</f>
        <v/>
      </c>
      <c r="N7" s="141" t="str">
        <f ca="1">IF(AND('Mapa final'!$AD$38="Muy Alta",'Mapa final'!$AF$38="Leve"),CONCATENATE("R2C",'Mapa final'!$T$38),"")</f>
        <v/>
      </c>
      <c r="O7" s="142" t="str">
        <f ca="1">IF(AND('Mapa final'!$AD$40="Muy Alta",'Mapa final'!$AF$40="Leve"),CONCATENATE("R2C",'Mapa final'!$T$40),"")</f>
        <v/>
      </c>
      <c r="P7" s="140" t="str">
        <f>IF(AND('Mapa final'!$AD$32="Muy Alta",'Mapa final'!$AF$32="Menor"),CONCATENATE("R2C",'Mapa final'!$T$32),"")</f>
        <v/>
      </c>
      <c r="Q7" s="141" t="str">
        <f ca="1">IF(AND('Mapa final'!$AD$33="Muy Alta",'Mapa final'!$AF$33="Menor"),CONCATENATE("R2C",'Mapa final'!$T$33),"")</f>
        <v/>
      </c>
      <c r="R7" s="141" t="str">
        <f ca="1">IF(AND('Mapa final'!$AD$34="Muy Alta",'Mapa final'!$AF$34="Menor"),CONCATENATE("R2C",'Mapa final'!$T$34),"")</f>
        <v/>
      </c>
      <c r="S7" s="141" t="str">
        <f ca="1">IF(AND('Mapa final'!$AD$36="Muy Alta",'Mapa final'!$AF$36="Menor"),CONCATENATE("R2C",'Mapa final'!$T$36),"")</f>
        <v/>
      </c>
      <c r="T7" s="141" t="str">
        <f ca="1">IF(AND('Mapa final'!$AD$38="Muy Alta",'Mapa final'!$AF$38="Menor"),CONCATENATE("R2C",'Mapa final'!$T$38),"")</f>
        <v/>
      </c>
      <c r="U7" s="142" t="str">
        <f ca="1">IF(AND('Mapa final'!$AD$40="Muy Alta",'Mapa final'!$AF$40="Menor"),CONCATENATE("R2C",'Mapa final'!$T$40),"")</f>
        <v/>
      </c>
      <c r="V7" s="140" t="str">
        <f>IF(AND('Mapa final'!$AD$32="Muy Alta",'Mapa final'!$AF$32="Moderado"),CONCATENATE("R2C",'Mapa final'!$T$32),"")</f>
        <v/>
      </c>
      <c r="W7" s="141" t="str">
        <f ca="1">IF(AND('Mapa final'!$AD$33="Muy Alta",'Mapa final'!$AF$33="Moderado"),CONCATENATE("R2C",'Mapa final'!$T$33),"")</f>
        <v/>
      </c>
      <c r="X7" s="141" t="str">
        <f ca="1">IF(AND('Mapa final'!$AD$34="Muy Alta",'Mapa final'!$AF$34="Moderado"),CONCATENATE("R2C",'Mapa final'!$T$34),"")</f>
        <v/>
      </c>
      <c r="Y7" s="141" t="str">
        <f ca="1">IF(AND('Mapa final'!$AD$36="Muy Alta",'Mapa final'!$AF$36="Moderado"),CONCATENATE("R2C",'Mapa final'!$T$36),"")</f>
        <v/>
      </c>
      <c r="Z7" s="141" t="str">
        <f ca="1">IF(AND('Mapa final'!$AD$38="Muy Alta",'Mapa final'!$AF$38="Moderado"),CONCATENATE("R2C",'Mapa final'!$T$38),"")</f>
        <v/>
      </c>
      <c r="AA7" s="142" t="str">
        <f ca="1">IF(AND('Mapa final'!$AD$40="Muy Alta",'Mapa final'!$AF$40="Moderado"),CONCATENATE("R2C",'Mapa final'!$T$40),"")</f>
        <v/>
      </c>
      <c r="AB7" s="140" t="str">
        <f>IF(AND('Mapa final'!$AD$32="Muy Alta",'Mapa final'!$AF$32="Mayor"),CONCATENATE("R2C",'Mapa final'!$T$32),"")</f>
        <v/>
      </c>
      <c r="AC7" s="141" t="str">
        <f ca="1">IF(AND('Mapa final'!$AD$33="Muy Alta",'Mapa final'!$AF$33="Mayor"),CONCATENATE("R2C",'Mapa final'!$T$33),"")</f>
        <v/>
      </c>
      <c r="AD7" s="141" t="str">
        <f ca="1">IF(AND('Mapa final'!$AD$34="Muy Alta",'Mapa final'!$AF$34="Mayor"),CONCATENATE("R2C",'Mapa final'!$T$34),"")</f>
        <v/>
      </c>
      <c r="AE7" s="141" t="str">
        <f ca="1">IF(AND('Mapa final'!$AD$36="Muy Alta",'Mapa final'!$AF$36="Mayor"),CONCATENATE("R2C",'Mapa final'!$T$36),"")</f>
        <v/>
      </c>
      <c r="AF7" s="141" t="str">
        <f ca="1">IF(AND('Mapa final'!$AD$38="Muy Alta",'Mapa final'!$AF$38="Mayor"),CONCATENATE("R2C",'Mapa final'!$T$38),"")</f>
        <v/>
      </c>
      <c r="AG7" s="142" t="str">
        <f ca="1">IF(AND('Mapa final'!$AD$40="Muy Alta",'Mapa final'!$AF$40="Mayor"),CONCATENATE("R2C",'Mapa final'!$T$40),"")</f>
        <v/>
      </c>
      <c r="AH7" s="143" t="str">
        <f>IF(AND('Mapa final'!$AD$32="Muy Alta",'Mapa final'!$AF$32="Catastrófico"),CONCATENATE("R2C",'Mapa final'!$T$32),"")</f>
        <v/>
      </c>
      <c r="AI7" s="144" t="str">
        <f ca="1">IF(AND('Mapa final'!$AD$33="Muy Alta",'Mapa final'!$AF$33="Catastrófico"),CONCATENATE("R2C",'Mapa final'!$T$33),"")</f>
        <v/>
      </c>
      <c r="AJ7" s="144" t="str">
        <f ca="1">IF(AND('Mapa final'!$AD$34="Muy Alta",'Mapa final'!$AF$34="Catastrófico"),CONCATENATE("R2C",'Mapa final'!$T$34),"")</f>
        <v/>
      </c>
      <c r="AK7" s="144" t="str">
        <f ca="1">IF(AND('Mapa final'!$AD$36="Muy Alta",'Mapa final'!$AF$36="Catastrófico"),CONCATENATE("R2C",'Mapa final'!$T$36),"")</f>
        <v/>
      </c>
      <c r="AL7" s="144" t="str">
        <f ca="1">IF(AND('Mapa final'!$AD$38="Muy Alta",'Mapa final'!$AF$38="Catastrófico"),CONCATENATE("R2C",'Mapa final'!$T$38),"")</f>
        <v/>
      </c>
      <c r="AM7" s="145" t="str">
        <f ca="1">IF(AND('Mapa final'!$AD$40="Muy Alta",'Mapa final'!$AF$40="Catastrófico"),CONCATENATE("R2C",'Mapa final'!$T$40),"")</f>
        <v/>
      </c>
      <c r="AN7" s="1"/>
      <c r="AO7" s="464"/>
      <c r="AP7" s="272"/>
      <c r="AQ7" s="272"/>
      <c r="AR7" s="272"/>
      <c r="AS7" s="272"/>
      <c r="AT7" s="465"/>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482"/>
      <c r="C8" s="272"/>
      <c r="D8" s="273"/>
      <c r="E8" s="284"/>
      <c r="F8" s="272"/>
      <c r="G8" s="272"/>
      <c r="H8" s="272"/>
      <c r="I8" s="273"/>
      <c r="J8" s="146" t="str">
        <f ca="1">IF(AND('Mapa final'!$AD$41="Muy Alta",'Mapa final'!$AF$41="Leve"),CONCATENATE("R3C",'Mapa final'!$T$41),"")</f>
        <v/>
      </c>
      <c r="K8" s="147" t="str">
        <f>IF(AND('Mapa final'!$AD$42="Muy Alta",'Mapa final'!$AF$42="Leve"),CONCATENATE("R3C",'Mapa final'!$T$42),"")</f>
        <v/>
      </c>
      <c r="L8" s="147" t="e">
        <f>IF(AND(#REF!="Muy Alta",#REF!="Leve"),CONCATENATE("R3C",#REF!),"")</f>
        <v>#REF!</v>
      </c>
      <c r="M8" s="147" t="e">
        <f>IF(AND('Mapa final'!#REF!="Muy Alta",'Mapa final'!#REF!="Leve"),CONCATENATE("R3C",'Mapa final'!#REF!),"")</f>
        <v>#REF!</v>
      </c>
      <c r="N8" s="147" t="e">
        <f>IF(AND('Mapa final'!#REF!="Muy Alta",'Mapa final'!#REF!="Leve"),CONCATENATE("R3C",'Mapa final'!#REF!),"")</f>
        <v>#REF!</v>
      </c>
      <c r="O8" s="148" t="e">
        <f>IF(AND('Mapa final'!#REF!="Muy Alta",'Mapa final'!#REF!="Leve"),CONCATENATE("R3C",'Mapa final'!#REF!),"")</f>
        <v>#REF!</v>
      </c>
      <c r="P8" s="146" t="str">
        <f ca="1">IF(AND('Mapa final'!$AD$41="Muy Alta",'Mapa final'!$AF$41="Menor"),CONCATENATE("R3C",'Mapa final'!$T$41),"")</f>
        <v/>
      </c>
      <c r="Q8" s="147" t="str">
        <f>IF(AND('Mapa final'!$AD$42="Muy Alta",'Mapa final'!$AF$42="Menor"),CONCATENATE("R3C",'Mapa final'!$T$42),"")</f>
        <v/>
      </c>
      <c r="R8" s="147" t="e">
        <f>IF(AND(#REF!="Muy Alta",#REF!="Menor"),CONCATENATE("R3C",#REF!),"")</f>
        <v>#REF!</v>
      </c>
      <c r="S8" s="147" t="e">
        <f>IF(AND('Mapa final'!#REF!="Muy Alta",'Mapa final'!#REF!="Menor"),CONCATENATE("R3C",'Mapa final'!#REF!),"")</f>
        <v>#REF!</v>
      </c>
      <c r="T8" s="147" t="e">
        <f>IF(AND('Mapa final'!#REF!="Muy Alta",'Mapa final'!#REF!="Menor"),CONCATENATE("R3C",'Mapa final'!#REF!),"")</f>
        <v>#REF!</v>
      </c>
      <c r="U8" s="148" t="e">
        <f>IF(AND('Mapa final'!#REF!="Muy Alta",'Mapa final'!#REF!="Menor"),CONCATENATE("R3C",'Mapa final'!#REF!),"")</f>
        <v>#REF!</v>
      </c>
      <c r="V8" s="146" t="str">
        <f ca="1">IF(AND('Mapa final'!$AD$41="Muy Alta",'Mapa final'!$AF$41="Moderado"),CONCATENATE("R3C",'Mapa final'!$T$41),"")</f>
        <v/>
      </c>
      <c r="W8" s="147" t="str">
        <f>IF(AND('Mapa final'!$AD$42="Muy Alta",'Mapa final'!$AF$42="Moderado"),CONCATENATE("R3C",'Mapa final'!$T$42),"")</f>
        <v/>
      </c>
      <c r="X8" s="147" t="e">
        <f>IF(AND(#REF!="Muy Alta",#REF!="Moderado"),CONCATENATE("R3C",#REF!),"")</f>
        <v>#REF!</v>
      </c>
      <c r="Y8" s="147" t="e">
        <f>IF(AND('Mapa final'!#REF!="Muy Alta",'Mapa final'!#REF!="Moderado"),CONCATENATE("R3C",'Mapa final'!#REF!),"")</f>
        <v>#REF!</v>
      </c>
      <c r="Z8" s="147" t="e">
        <f>IF(AND('Mapa final'!#REF!="Muy Alta",'Mapa final'!#REF!="Moderado"),CONCATENATE("R3C",'Mapa final'!#REF!),"")</f>
        <v>#REF!</v>
      </c>
      <c r="AA8" s="148" t="e">
        <f>IF(AND('Mapa final'!#REF!="Muy Alta",'Mapa final'!#REF!="Moderado"),CONCATENATE("R3C",'Mapa final'!#REF!),"")</f>
        <v>#REF!</v>
      </c>
      <c r="AB8" s="146" t="str">
        <f ca="1">IF(AND('Mapa final'!$AD$41="Muy Alta",'Mapa final'!$AF$41="Mayor"),CONCATENATE("R3C",'Mapa final'!$T$41),"")</f>
        <v/>
      </c>
      <c r="AC8" s="147" t="str">
        <f>IF(AND('Mapa final'!$AD$42="Muy Alta",'Mapa final'!$AF$42="Mayor"),CONCATENATE("R3C",'Mapa final'!$T$42),"")</f>
        <v/>
      </c>
      <c r="AD8" s="147" t="e">
        <f>IF(AND(#REF!="Muy Alta",#REF!="Mayor"),CONCATENATE("R3C",#REF!),"")</f>
        <v>#REF!</v>
      </c>
      <c r="AE8" s="147" t="e">
        <f>IF(AND('Mapa final'!#REF!="Muy Alta",'Mapa final'!#REF!="Mayor"),CONCATENATE("R3C",'Mapa final'!#REF!),"")</f>
        <v>#REF!</v>
      </c>
      <c r="AF8" s="147" t="e">
        <f>IF(AND('Mapa final'!#REF!="Muy Alta",'Mapa final'!#REF!="Mayor"),CONCATENATE("R3C",'Mapa final'!#REF!),"")</f>
        <v>#REF!</v>
      </c>
      <c r="AG8" s="148" t="e">
        <f>IF(AND('Mapa final'!#REF!="Muy Alta",'Mapa final'!#REF!="Mayor"),CONCATENATE("R3C",'Mapa final'!#REF!),"")</f>
        <v>#REF!</v>
      </c>
      <c r="AH8" s="149" t="str">
        <f ca="1">IF(AND('Mapa final'!$AD$41="Muy Alta",'Mapa final'!$AF$41="Catastrófico"),CONCATENATE("R3C",'Mapa final'!$T$41),"")</f>
        <v/>
      </c>
      <c r="AI8" s="150" t="str">
        <f>IF(AND('Mapa final'!$AD$42="Muy Alta",'Mapa final'!$AF$42="Catastrófico"),CONCATENATE("R3C",'Mapa final'!$T$42),"")</f>
        <v/>
      </c>
      <c r="AJ8" s="150" t="e">
        <f>IF(AND(#REF!="Muy Alta",#REF!="Catastrófico"),CONCATENATE("R3C",#REF!),"")</f>
        <v>#REF!</v>
      </c>
      <c r="AK8" s="150" t="e">
        <f>IF(AND('Mapa final'!#REF!="Muy Alta",'Mapa final'!#REF!="Catastrófico"),CONCATENATE("R3C",'Mapa final'!#REF!),"")</f>
        <v>#REF!</v>
      </c>
      <c r="AL8" s="150" t="e">
        <f>IF(AND('Mapa final'!#REF!="Muy Alta",'Mapa final'!#REF!="Catastrófico"),CONCATENATE("R3C",'Mapa final'!#REF!),"")</f>
        <v>#REF!</v>
      </c>
      <c r="AM8" s="151" t="e">
        <f>IF(AND('Mapa final'!#REF!="Muy Alta",'Mapa final'!#REF!="Catastrófico"),CONCATENATE("R3C",'Mapa final'!#REF!),"")</f>
        <v>#REF!</v>
      </c>
      <c r="AN8" s="1"/>
      <c r="AO8" s="464"/>
      <c r="AP8" s="272"/>
      <c r="AQ8" s="272"/>
      <c r="AR8" s="272"/>
      <c r="AS8" s="272"/>
      <c r="AT8" s="465"/>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482"/>
      <c r="C9" s="272"/>
      <c r="D9" s="273"/>
      <c r="E9" s="284"/>
      <c r="F9" s="272"/>
      <c r="G9" s="272"/>
      <c r="H9" s="272"/>
      <c r="I9" s="273"/>
      <c r="J9" s="146" t="e">
        <f>IF(AND('Mapa final'!#REF!="Muy Alta",'Mapa final'!#REF!="Leve"),CONCATENATE("R4C",'Mapa final'!#REF!),"")</f>
        <v>#REF!</v>
      </c>
      <c r="K9" s="147" t="e">
        <f>IF(AND('Mapa final'!#REF!="Muy Alta",'Mapa final'!#REF!="Leve"),CONCATENATE("R4C",'Mapa final'!#REF!),"")</f>
        <v>#REF!</v>
      </c>
      <c r="L9" s="147" t="e">
        <f>IF(AND('Mapa final'!#REF!="Muy Alta",'Mapa final'!#REF!="Leve"),CONCATENATE("R4C",'Mapa final'!#REF!),"")</f>
        <v>#REF!</v>
      </c>
      <c r="M9" s="147" t="e">
        <f>IF(AND('Mapa final'!#REF!="Muy Alta",'Mapa final'!#REF!="Leve"),CONCATENATE("R4C",'Mapa final'!#REF!),"")</f>
        <v>#REF!</v>
      </c>
      <c r="N9" s="147" t="e">
        <f>IF(AND('Mapa final'!#REF!="Muy Alta",'Mapa final'!#REF!="Leve"),CONCATENATE("R4C",'Mapa final'!#REF!),"")</f>
        <v>#REF!</v>
      </c>
      <c r="O9" s="148" t="e">
        <f>IF(AND('Mapa final'!#REF!="Muy Alta",'Mapa final'!#REF!="Leve"),CONCATENATE("R4C",'Mapa final'!#REF!),"")</f>
        <v>#REF!</v>
      </c>
      <c r="P9" s="146" t="e">
        <f>IF(AND('Mapa final'!#REF!="Muy Alta",'Mapa final'!#REF!="Menor"),CONCATENATE("R4C",'Mapa final'!#REF!),"")</f>
        <v>#REF!</v>
      </c>
      <c r="Q9" s="147" t="e">
        <f>IF(AND('Mapa final'!#REF!="Muy Alta",'Mapa final'!#REF!="Menor"),CONCATENATE("R4C",'Mapa final'!#REF!),"")</f>
        <v>#REF!</v>
      </c>
      <c r="R9" s="147" t="e">
        <f>IF(AND('Mapa final'!#REF!="Muy Alta",'Mapa final'!#REF!="Menor"),CONCATENATE("R4C",'Mapa final'!#REF!),"")</f>
        <v>#REF!</v>
      </c>
      <c r="S9" s="147" t="e">
        <f>IF(AND('Mapa final'!#REF!="Muy Alta",'Mapa final'!#REF!="Menor"),CONCATENATE("R4C",'Mapa final'!#REF!),"")</f>
        <v>#REF!</v>
      </c>
      <c r="T9" s="147" t="e">
        <f>IF(AND('Mapa final'!#REF!="Muy Alta",'Mapa final'!#REF!="Menor"),CONCATENATE("R4C",'Mapa final'!#REF!),"")</f>
        <v>#REF!</v>
      </c>
      <c r="U9" s="148" t="e">
        <f>IF(AND('Mapa final'!#REF!="Muy Alta",'Mapa final'!#REF!="Menor"),CONCATENATE("R4C",'Mapa final'!#REF!),"")</f>
        <v>#REF!</v>
      </c>
      <c r="V9" s="146" t="e">
        <f>IF(AND('Mapa final'!#REF!="Muy Alta",'Mapa final'!#REF!="Moderado"),CONCATENATE("R4C",'Mapa final'!#REF!),"")</f>
        <v>#REF!</v>
      </c>
      <c r="W9" s="147" t="e">
        <f>IF(AND('Mapa final'!#REF!="Muy Alta",'Mapa final'!#REF!="Moderado"),CONCATENATE("R4C",'Mapa final'!#REF!),"")</f>
        <v>#REF!</v>
      </c>
      <c r="X9" s="147" t="e">
        <f>IF(AND('Mapa final'!#REF!="Muy Alta",'Mapa final'!#REF!="Moderado"),CONCATENATE("R4C",'Mapa final'!#REF!),"")</f>
        <v>#REF!</v>
      </c>
      <c r="Y9" s="147" t="e">
        <f>IF(AND('Mapa final'!#REF!="Muy Alta",'Mapa final'!#REF!="Moderado"),CONCATENATE("R4C",'Mapa final'!#REF!),"")</f>
        <v>#REF!</v>
      </c>
      <c r="Z9" s="147" t="e">
        <f>IF(AND('Mapa final'!#REF!="Muy Alta",'Mapa final'!#REF!="Moderado"),CONCATENATE("R4C",'Mapa final'!#REF!),"")</f>
        <v>#REF!</v>
      </c>
      <c r="AA9" s="148" t="e">
        <f>IF(AND('Mapa final'!#REF!="Muy Alta",'Mapa final'!#REF!="Moderado"),CONCATENATE("R4C",'Mapa final'!#REF!),"")</f>
        <v>#REF!</v>
      </c>
      <c r="AB9" s="146" t="e">
        <f>IF(AND('Mapa final'!#REF!="Muy Alta",'Mapa final'!#REF!="Mayor"),CONCATENATE("R4C",'Mapa final'!#REF!),"")</f>
        <v>#REF!</v>
      </c>
      <c r="AC9" s="147" t="e">
        <f>IF(AND('Mapa final'!#REF!="Muy Alta",'Mapa final'!#REF!="Mayor"),CONCATENATE("R4C",'Mapa final'!#REF!),"")</f>
        <v>#REF!</v>
      </c>
      <c r="AD9" s="147" t="e">
        <f>IF(AND('Mapa final'!#REF!="Muy Alta",'Mapa final'!#REF!="Mayor"),CONCATENATE("R4C",'Mapa final'!#REF!),"")</f>
        <v>#REF!</v>
      </c>
      <c r="AE9" s="147" t="e">
        <f>IF(AND('Mapa final'!#REF!="Muy Alta",'Mapa final'!#REF!="Mayor"),CONCATENATE("R4C",'Mapa final'!#REF!),"")</f>
        <v>#REF!</v>
      </c>
      <c r="AF9" s="147" t="e">
        <f>IF(AND('Mapa final'!#REF!="Muy Alta",'Mapa final'!#REF!="Mayor"),CONCATENATE("R4C",'Mapa final'!#REF!),"")</f>
        <v>#REF!</v>
      </c>
      <c r="AG9" s="148" t="e">
        <f>IF(AND('Mapa final'!#REF!="Muy Alta",'Mapa final'!#REF!="Mayor"),CONCATENATE("R4C",'Mapa final'!#REF!),"")</f>
        <v>#REF!</v>
      </c>
      <c r="AH9" s="149" t="e">
        <f>IF(AND('Mapa final'!#REF!="Muy Alta",'Mapa final'!#REF!="Catastrófico"),CONCATENATE("R4C",'Mapa final'!#REF!),"")</f>
        <v>#REF!</v>
      </c>
      <c r="AI9" s="150" t="e">
        <f>IF(AND('Mapa final'!#REF!="Muy Alta",'Mapa final'!#REF!="Catastrófico"),CONCATENATE("R4C",'Mapa final'!#REF!),"")</f>
        <v>#REF!</v>
      </c>
      <c r="AJ9" s="150" t="e">
        <f>IF(AND('Mapa final'!#REF!="Muy Alta",'Mapa final'!#REF!="Catastrófico"),CONCATENATE("R4C",'Mapa final'!#REF!),"")</f>
        <v>#REF!</v>
      </c>
      <c r="AK9" s="150" t="e">
        <f>IF(AND('Mapa final'!#REF!="Muy Alta",'Mapa final'!#REF!="Catastrófico"),CONCATENATE("R4C",'Mapa final'!#REF!),"")</f>
        <v>#REF!</v>
      </c>
      <c r="AL9" s="150" t="e">
        <f>IF(AND('Mapa final'!#REF!="Muy Alta",'Mapa final'!#REF!="Catastrófico"),CONCATENATE("R4C",'Mapa final'!#REF!),"")</f>
        <v>#REF!</v>
      </c>
      <c r="AM9" s="151" t="e">
        <f>IF(AND('Mapa final'!#REF!="Muy Alta",'Mapa final'!#REF!="Catastrófico"),CONCATENATE("R4C",'Mapa final'!#REF!),"")</f>
        <v>#REF!</v>
      </c>
      <c r="AN9" s="1"/>
      <c r="AO9" s="464"/>
      <c r="AP9" s="272"/>
      <c r="AQ9" s="272"/>
      <c r="AR9" s="272"/>
      <c r="AS9" s="272"/>
      <c r="AT9" s="465"/>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482"/>
      <c r="C10" s="272"/>
      <c r="D10" s="273"/>
      <c r="E10" s="284"/>
      <c r="F10" s="272"/>
      <c r="G10" s="272"/>
      <c r="H10" s="272"/>
      <c r="I10" s="273"/>
      <c r="J10" s="146" t="e">
        <f>IF(AND('Mapa final'!#REF!="Muy Alta",'Mapa final'!#REF!="Leve"),CONCATENATE("R5C",'Mapa final'!#REF!),"")</f>
        <v>#REF!</v>
      </c>
      <c r="K10" s="147" t="e">
        <f>IF(AND('Mapa final'!#REF!="Muy Alta",'Mapa final'!#REF!="Leve"),CONCATENATE("R5C",'Mapa final'!#REF!),"")</f>
        <v>#REF!</v>
      </c>
      <c r="L10" s="147" t="e">
        <f>IF(AND('Mapa final'!#REF!="Muy Alta",'Mapa final'!#REF!="Leve"),CONCATENATE("R5C",'Mapa final'!#REF!),"")</f>
        <v>#REF!</v>
      </c>
      <c r="M10" s="147" t="e">
        <f>IF(AND('Mapa final'!#REF!="Muy Alta",'Mapa final'!#REF!="Leve"),CONCATENATE("R5C",'Mapa final'!#REF!),"")</f>
        <v>#REF!</v>
      </c>
      <c r="N10" s="147" t="e">
        <f>IF(AND('Mapa final'!#REF!="Muy Alta",'Mapa final'!#REF!="Leve"),CONCATENATE("R5C",'Mapa final'!#REF!),"")</f>
        <v>#REF!</v>
      </c>
      <c r="O10" s="148" t="e">
        <f>IF(AND('Mapa final'!#REF!="Muy Alta",'Mapa final'!#REF!="Leve"),CONCATENATE("R5C",'Mapa final'!#REF!),"")</f>
        <v>#REF!</v>
      </c>
      <c r="P10" s="146" t="e">
        <f>IF(AND('Mapa final'!#REF!="Muy Alta",'Mapa final'!#REF!="Menor"),CONCATENATE("R5C",'Mapa final'!#REF!),"")</f>
        <v>#REF!</v>
      </c>
      <c r="Q10" s="147" t="e">
        <f>IF(AND('Mapa final'!#REF!="Muy Alta",'Mapa final'!#REF!="Menor"),CONCATENATE("R5C",'Mapa final'!#REF!),"")</f>
        <v>#REF!</v>
      </c>
      <c r="R10" s="147" t="e">
        <f>IF(AND('Mapa final'!#REF!="Muy Alta",'Mapa final'!#REF!="Menor"),CONCATENATE("R5C",'Mapa final'!#REF!),"")</f>
        <v>#REF!</v>
      </c>
      <c r="S10" s="147" t="e">
        <f>IF(AND('Mapa final'!#REF!="Muy Alta",'Mapa final'!#REF!="Menor"),CONCATENATE("R5C",'Mapa final'!#REF!),"")</f>
        <v>#REF!</v>
      </c>
      <c r="T10" s="147" t="e">
        <f>IF(AND('Mapa final'!#REF!="Muy Alta",'Mapa final'!#REF!="Menor"),CONCATENATE("R5C",'Mapa final'!#REF!),"")</f>
        <v>#REF!</v>
      </c>
      <c r="U10" s="148" t="e">
        <f>IF(AND('Mapa final'!#REF!="Muy Alta",'Mapa final'!#REF!="Menor"),CONCATENATE("R5C",'Mapa final'!#REF!),"")</f>
        <v>#REF!</v>
      </c>
      <c r="V10" s="146" t="e">
        <f>IF(AND('Mapa final'!#REF!="Muy Alta",'Mapa final'!#REF!="Moderado"),CONCATENATE("R5C",'Mapa final'!#REF!),"")</f>
        <v>#REF!</v>
      </c>
      <c r="W10" s="147" t="e">
        <f>IF(AND('Mapa final'!#REF!="Muy Alta",'Mapa final'!#REF!="Moderado"),CONCATENATE("R5C",'Mapa final'!#REF!),"")</f>
        <v>#REF!</v>
      </c>
      <c r="X10" s="147" t="e">
        <f>IF(AND('Mapa final'!#REF!="Muy Alta",'Mapa final'!#REF!="Moderado"),CONCATENATE("R5C",'Mapa final'!#REF!),"")</f>
        <v>#REF!</v>
      </c>
      <c r="Y10" s="147" t="e">
        <f>IF(AND('Mapa final'!#REF!="Muy Alta",'Mapa final'!#REF!="Moderado"),CONCATENATE("R5C",'Mapa final'!#REF!),"")</f>
        <v>#REF!</v>
      </c>
      <c r="Z10" s="147" t="e">
        <f>IF(AND('Mapa final'!#REF!="Muy Alta",'Mapa final'!#REF!="Moderado"),CONCATENATE("R5C",'Mapa final'!#REF!),"")</f>
        <v>#REF!</v>
      </c>
      <c r="AA10" s="148" t="e">
        <f>IF(AND('Mapa final'!#REF!="Muy Alta",'Mapa final'!#REF!="Moderado"),CONCATENATE("R5C",'Mapa final'!#REF!),"")</f>
        <v>#REF!</v>
      </c>
      <c r="AB10" s="146" t="e">
        <f>IF(AND('Mapa final'!#REF!="Muy Alta",'Mapa final'!#REF!="Mayor"),CONCATENATE("R5C",'Mapa final'!#REF!),"")</f>
        <v>#REF!</v>
      </c>
      <c r="AC10" s="147" t="e">
        <f>IF(AND('Mapa final'!#REF!="Muy Alta",'Mapa final'!#REF!="Mayor"),CONCATENATE("R5C",'Mapa final'!#REF!),"")</f>
        <v>#REF!</v>
      </c>
      <c r="AD10" s="147" t="e">
        <f>IF(AND('Mapa final'!#REF!="Muy Alta",'Mapa final'!#REF!="Mayor"),CONCATENATE("R5C",'Mapa final'!#REF!),"")</f>
        <v>#REF!</v>
      </c>
      <c r="AE10" s="147" t="e">
        <f>IF(AND('Mapa final'!#REF!="Muy Alta",'Mapa final'!#REF!="Mayor"),CONCATENATE("R5C",'Mapa final'!#REF!),"")</f>
        <v>#REF!</v>
      </c>
      <c r="AF10" s="147" t="e">
        <f>IF(AND('Mapa final'!#REF!="Muy Alta",'Mapa final'!#REF!="Mayor"),CONCATENATE("R5C",'Mapa final'!#REF!),"")</f>
        <v>#REF!</v>
      </c>
      <c r="AG10" s="148" t="e">
        <f>IF(AND('Mapa final'!#REF!="Muy Alta",'Mapa final'!#REF!="Mayor"),CONCATENATE("R5C",'Mapa final'!#REF!),"")</f>
        <v>#REF!</v>
      </c>
      <c r="AH10" s="149" t="e">
        <f>IF(AND('Mapa final'!#REF!="Muy Alta",'Mapa final'!#REF!="Catastrófico"),CONCATENATE("R5C",'Mapa final'!#REF!),"")</f>
        <v>#REF!</v>
      </c>
      <c r="AI10" s="150" t="e">
        <f>IF(AND('Mapa final'!#REF!="Muy Alta",'Mapa final'!#REF!="Catastrófico"),CONCATENATE("R5C",'Mapa final'!#REF!),"")</f>
        <v>#REF!</v>
      </c>
      <c r="AJ10" s="150" t="e">
        <f>IF(AND('Mapa final'!#REF!="Muy Alta",'Mapa final'!#REF!="Catastrófico"),CONCATENATE("R5C",'Mapa final'!#REF!),"")</f>
        <v>#REF!</v>
      </c>
      <c r="AK10" s="150" t="e">
        <f>IF(AND('Mapa final'!#REF!="Muy Alta",'Mapa final'!#REF!="Catastrófico"),CONCATENATE("R5C",'Mapa final'!#REF!),"")</f>
        <v>#REF!</v>
      </c>
      <c r="AL10" s="150" t="e">
        <f>IF(AND('Mapa final'!#REF!="Muy Alta",'Mapa final'!#REF!="Catastrófico"),CONCATENATE("R5C",'Mapa final'!#REF!),"")</f>
        <v>#REF!</v>
      </c>
      <c r="AM10" s="151" t="e">
        <f>IF(AND('Mapa final'!#REF!="Muy Alta",'Mapa final'!#REF!="Catastrófico"),CONCATENATE("R5C",'Mapa final'!#REF!),"")</f>
        <v>#REF!</v>
      </c>
      <c r="AN10" s="1"/>
      <c r="AO10" s="464"/>
      <c r="AP10" s="272"/>
      <c r="AQ10" s="272"/>
      <c r="AR10" s="272"/>
      <c r="AS10" s="272"/>
      <c r="AT10" s="465"/>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482"/>
      <c r="C11" s="272"/>
      <c r="D11" s="273"/>
      <c r="E11" s="284"/>
      <c r="F11" s="272"/>
      <c r="G11" s="272"/>
      <c r="H11" s="272"/>
      <c r="I11" s="273"/>
      <c r="J11" s="146" t="e">
        <f>IF(AND('Mapa final'!#REF!="Muy Alta",'Mapa final'!#REF!="Leve"),CONCATENATE("R6C",'Mapa final'!#REF!),"")</f>
        <v>#REF!</v>
      </c>
      <c r="K11" s="147" t="e">
        <f>IF(AND('Mapa final'!#REF!="Muy Alta",'Mapa final'!#REF!="Leve"),CONCATENATE("R6C",'Mapa final'!#REF!),"")</f>
        <v>#REF!</v>
      </c>
      <c r="L11" s="147" t="e">
        <f>IF(AND('Mapa final'!#REF!="Muy Alta",'Mapa final'!#REF!="Leve"),CONCATENATE("R6C",'Mapa final'!#REF!),"")</f>
        <v>#REF!</v>
      </c>
      <c r="M11" s="147" t="e">
        <f>IF(AND('Mapa final'!#REF!="Muy Alta",'Mapa final'!#REF!="Leve"),CONCATENATE("R6C",'Mapa final'!#REF!),"")</f>
        <v>#REF!</v>
      </c>
      <c r="N11" s="147" t="e">
        <f>IF(AND('Mapa final'!#REF!="Muy Alta",'Mapa final'!#REF!="Leve"),CONCATENATE("R6C",'Mapa final'!#REF!),"")</f>
        <v>#REF!</v>
      </c>
      <c r="O11" s="148" t="e">
        <f>IF(AND('Mapa final'!#REF!="Muy Alta",'Mapa final'!#REF!="Leve"),CONCATENATE("R6C",'Mapa final'!#REF!),"")</f>
        <v>#REF!</v>
      </c>
      <c r="P11" s="146" t="e">
        <f>IF(AND('Mapa final'!#REF!="Muy Alta",'Mapa final'!#REF!="Menor"),CONCATENATE("R6C",'Mapa final'!#REF!),"")</f>
        <v>#REF!</v>
      </c>
      <c r="Q11" s="147" t="e">
        <f>IF(AND('Mapa final'!#REF!="Muy Alta",'Mapa final'!#REF!="Menor"),CONCATENATE("R6C",'Mapa final'!#REF!),"")</f>
        <v>#REF!</v>
      </c>
      <c r="R11" s="147" t="e">
        <f>IF(AND('Mapa final'!#REF!="Muy Alta",'Mapa final'!#REF!="Menor"),CONCATENATE("R6C",'Mapa final'!#REF!),"")</f>
        <v>#REF!</v>
      </c>
      <c r="S11" s="147" t="e">
        <f>IF(AND('Mapa final'!#REF!="Muy Alta",'Mapa final'!#REF!="Menor"),CONCATENATE("R6C",'Mapa final'!#REF!),"")</f>
        <v>#REF!</v>
      </c>
      <c r="T11" s="147" t="e">
        <f>IF(AND('Mapa final'!#REF!="Muy Alta",'Mapa final'!#REF!="Menor"),CONCATENATE("R6C",'Mapa final'!#REF!),"")</f>
        <v>#REF!</v>
      </c>
      <c r="U11" s="148" t="e">
        <f>IF(AND('Mapa final'!#REF!="Muy Alta",'Mapa final'!#REF!="Menor"),CONCATENATE("R6C",'Mapa final'!#REF!),"")</f>
        <v>#REF!</v>
      </c>
      <c r="V11" s="146" t="e">
        <f>IF(AND('Mapa final'!#REF!="Muy Alta",'Mapa final'!#REF!="Moderado"),CONCATENATE("R6C",'Mapa final'!#REF!),"")</f>
        <v>#REF!</v>
      </c>
      <c r="W11" s="147" t="e">
        <f>IF(AND('Mapa final'!#REF!="Muy Alta",'Mapa final'!#REF!="Moderado"),CONCATENATE("R6C",'Mapa final'!#REF!),"")</f>
        <v>#REF!</v>
      </c>
      <c r="X11" s="147" t="e">
        <f>IF(AND('Mapa final'!#REF!="Muy Alta",'Mapa final'!#REF!="Moderado"),CONCATENATE("R6C",'Mapa final'!#REF!),"")</f>
        <v>#REF!</v>
      </c>
      <c r="Y11" s="147" t="e">
        <f>IF(AND('Mapa final'!#REF!="Muy Alta",'Mapa final'!#REF!="Moderado"),CONCATENATE("R6C",'Mapa final'!#REF!),"")</f>
        <v>#REF!</v>
      </c>
      <c r="Z11" s="147" t="e">
        <f>IF(AND('Mapa final'!#REF!="Muy Alta",'Mapa final'!#REF!="Moderado"),CONCATENATE("R6C",'Mapa final'!#REF!),"")</f>
        <v>#REF!</v>
      </c>
      <c r="AA11" s="148" t="e">
        <f>IF(AND('Mapa final'!#REF!="Muy Alta",'Mapa final'!#REF!="Moderado"),CONCATENATE("R6C",'Mapa final'!#REF!),"")</f>
        <v>#REF!</v>
      </c>
      <c r="AB11" s="146" t="e">
        <f>IF(AND('Mapa final'!#REF!="Muy Alta",'Mapa final'!#REF!="Mayor"),CONCATENATE("R6C",'Mapa final'!#REF!),"")</f>
        <v>#REF!</v>
      </c>
      <c r="AC11" s="147" t="e">
        <f>IF(AND('Mapa final'!#REF!="Muy Alta",'Mapa final'!#REF!="Mayor"),CONCATENATE("R6C",'Mapa final'!#REF!),"")</f>
        <v>#REF!</v>
      </c>
      <c r="AD11" s="147" t="e">
        <f>IF(AND('Mapa final'!#REF!="Muy Alta",'Mapa final'!#REF!="Mayor"),CONCATENATE("R6C",'Mapa final'!#REF!),"")</f>
        <v>#REF!</v>
      </c>
      <c r="AE11" s="147" t="e">
        <f>IF(AND('Mapa final'!#REF!="Muy Alta",'Mapa final'!#REF!="Mayor"),CONCATENATE("R6C",'Mapa final'!#REF!),"")</f>
        <v>#REF!</v>
      </c>
      <c r="AF11" s="147" t="e">
        <f>IF(AND('Mapa final'!#REF!="Muy Alta",'Mapa final'!#REF!="Mayor"),CONCATENATE("R6C",'Mapa final'!#REF!),"")</f>
        <v>#REF!</v>
      </c>
      <c r="AG11" s="148" t="e">
        <f>IF(AND('Mapa final'!#REF!="Muy Alta",'Mapa final'!#REF!="Mayor"),CONCATENATE("R6C",'Mapa final'!#REF!),"")</f>
        <v>#REF!</v>
      </c>
      <c r="AH11" s="149" t="e">
        <f>IF(AND('Mapa final'!#REF!="Muy Alta",'Mapa final'!#REF!="Catastrófico"),CONCATENATE("R6C",'Mapa final'!#REF!),"")</f>
        <v>#REF!</v>
      </c>
      <c r="AI11" s="150" t="e">
        <f>IF(AND('Mapa final'!#REF!="Muy Alta",'Mapa final'!#REF!="Catastrófico"),CONCATENATE("R6C",'Mapa final'!#REF!),"")</f>
        <v>#REF!</v>
      </c>
      <c r="AJ11" s="150" t="e">
        <f>IF(AND('Mapa final'!#REF!="Muy Alta",'Mapa final'!#REF!="Catastrófico"),CONCATENATE("R6C",'Mapa final'!#REF!),"")</f>
        <v>#REF!</v>
      </c>
      <c r="AK11" s="150" t="e">
        <f>IF(AND('Mapa final'!#REF!="Muy Alta",'Mapa final'!#REF!="Catastrófico"),CONCATENATE("R6C",'Mapa final'!#REF!),"")</f>
        <v>#REF!</v>
      </c>
      <c r="AL11" s="150" t="e">
        <f>IF(AND('Mapa final'!#REF!="Muy Alta",'Mapa final'!#REF!="Catastrófico"),CONCATENATE("R6C",'Mapa final'!#REF!),"")</f>
        <v>#REF!</v>
      </c>
      <c r="AM11" s="151" t="e">
        <f>IF(AND('Mapa final'!#REF!="Muy Alta",'Mapa final'!#REF!="Catastrófico"),CONCATENATE("R6C",'Mapa final'!#REF!),"")</f>
        <v>#REF!</v>
      </c>
      <c r="AN11" s="1"/>
      <c r="AO11" s="464"/>
      <c r="AP11" s="272"/>
      <c r="AQ11" s="272"/>
      <c r="AR11" s="272"/>
      <c r="AS11" s="272"/>
      <c r="AT11" s="465"/>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482"/>
      <c r="C12" s="272"/>
      <c r="D12" s="273"/>
      <c r="E12" s="284"/>
      <c r="F12" s="272"/>
      <c r="G12" s="272"/>
      <c r="H12" s="272"/>
      <c r="I12" s="273"/>
      <c r="J12" s="146" t="e">
        <f>IF(AND('Mapa final'!#REF!="Muy Alta",'Mapa final'!#REF!="Leve"),CONCATENATE("R7C",'Mapa final'!#REF!),"")</f>
        <v>#REF!</v>
      </c>
      <c r="K12" s="147" t="e">
        <f>IF(AND('Mapa final'!#REF!="Muy Alta",'Mapa final'!#REF!="Leve"),CONCATENATE("R7C",'Mapa final'!#REF!),"")</f>
        <v>#REF!</v>
      </c>
      <c r="L12" s="147" t="e">
        <f>IF(AND('Mapa final'!#REF!="Muy Alta",'Mapa final'!#REF!="Leve"),CONCATENATE("R7C",'Mapa final'!#REF!),"")</f>
        <v>#REF!</v>
      </c>
      <c r="M12" s="147" t="e">
        <f>IF(AND('Mapa final'!#REF!="Muy Alta",'Mapa final'!#REF!="Leve"),CONCATENATE("R7C",'Mapa final'!#REF!),"")</f>
        <v>#REF!</v>
      </c>
      <c r="N12" s="147" t="e">
        <f>IF(AND('Mapa final'!#REF!="Muy Alta",'Mapa final'!#REF!="Leve"),CONCATENATE("R7C",'Mapa final'!#REF!),"")</f>
        <v>#REF!</v>
      </c>
      <c r="O12" s="148" t="str">
        <f>IF(AND('Mapa final'!$AD$43="Muy Alta",'Mapa final'!$AF$43="Leve"),CONCATENATE("R7C",'Mapa final'!$T$43),"")</f>
        <v/>
      </c>
      <c r="P12" s="146" t="e">
        <f>IF(AND('Mapa final'!#REF!="Muy Alta",'Mapa final'!#REF!="Menor"),CONCATENATE("R7C",'Mapa final'!#REF!),"")</f>
        <v>#REF!</v>
      </c>
      <c r="Q12" s="147" t="e">
        <f>IF(AND('Mapa final'!#REF!="Muy Alta",'Mapa final'!#REF!="Menor"),CONCATENATE("R7C",'Mapa final'!#REF!),"")</f>
        <v>#REF!</v>
      </c>
      <c r="R12" s="147" t="e">
        <f>IF(AND('Mapa final'!#REF!="Muy Alta",'Mapa final'!#REF!="Menor"),CONCATENATE("R7C",'Mapa final'!#REF!),"")</f>
        <v>#REF!</v>
      </c>
      <c r="S12" s="147" t="e">
        <f>IF(AND('Mapa final'!#REF!="Muy Alta",'Mapa final'!#REF!="Menor"),CONCATENATE("R7C",'Mapa final'!#REF!),"")</f>
        <v>#REF!</v>
      </c>
      <c r="T12" s="147" t="e">
        <f>IF(AND('Mapa final'!#REF!="Muy Alta",'Mapa final'!#REF!="Menor"),CONCATENATE("R7C",'Mapa final'!#REF!),"")</f>
        <v>#REF!</v>
      </c>
      <c r="U12" s="148" t="str">
        <f>IF(AND('Mapa final'!$AD$43="Muy Alta",'Mapa final'!$AF$43="Menor"),CONCATENATE("R7C",'Mapa final'!$T$43),"")</f>
        <v/>
      </c>
      <c r="V12" s="146" t="e">
        <f>IF(AND('Mapa final'!#REF!="Muy Alta",'Mapa final'!#REF!="Moderado"),CONCATENATE("R7C",'Mapa final'!#REF!),"")</f>
        <v>#REF!</v>
      </c>
      <c r="W12" s="147" t="e">
        <f>IF(AND('Mapa final'!#REF!="Muy Alta",'Mapa final'!#REF!="Moderado"),CONCATENATE("R7C",'Mapa final'!#REF!),"")</f>
        <v>#REF!</v>
      </c>
      <c r="X12" s="147" t="e">
        <f>IF(AND('Mapa final'!#REF!="Muy Alta",'Mapa final'!#REF!="Moderado"),CONCATENATE("R7C",'Mapa final'!#REF!),"")</f>
        <v>#REF!</v>
      </c>
      <c r="Y12" s="147" t="e">
        <f>IF(AND('Mapa final'!#REF!="Muy Alta",'Mapa final'!#REF!="Moderado"),CONCATENATE("R7C",'Mapa final'!#REF!),"")</f>
        <v>#REF!</v>
      </c>
      <c r="Z12" s="147" t="e">
        <f>IF(AND('Mapa final'!#REF!="Muy Alta",'Mapa final'!#REF!="Moderado"),CONCATENATE("R7C",'Mapa final'!#REF!),"")</f>
        <v>#REF!</v>
      </c>
      <c r="AA12" s="148" t="str">
        <f>IF(AND('Mapa final'!$AD$43="Muy Alta",'Mapa final'!$AF$43="Moderado"),CONCATENATE("R7C",'Mapa final'!$T$43),"")</f>
        <v/>
      </c>
      <c r="AB12" s="146" t="e">
        <f>IF(AND('Mapa final'!#REF!="Muy Alta",'Mapa final'!#REF!="Mayor"),CONCATENATE("R7C",'Mapa final'!#REF!),"")</f>
        <v>#REF!</v>
      </c>
      <c r="AC12" s="147" t="e">
        <f>IF(AND('Mapa final'!#REF!="Muy Alta",'Mapa final'!#REF!="Mayor"),CONCATENATE("R7C",'Mapa final'!#REF!),"")</f>
        <v>#REF!</v>
      </c>
      <c r="AD12" s="147" t="e">
        <f>IF(AND('Mapa final'!#REF!="Muy Alta",'Mapa final'!#REF!="Mayor"),CONCATENATE("R7C",'Mapa final'!#REF!),"")</f>
        <v>#REF!</v>
      </c>
      <c r="AE12" s="147" t="e">
        <f>IF(AND('Mapa final'!#REF!="Muy Alta",'Mapa final'!#REF!="Mayor"),CONCATENATE("R7C",'Mapa final'!#REF!),"")</f>
        <v>#REF!</v>
      </c>
      <c r="AF12" s="147" t="e">
        <f>IF(AND('Mapa final'!#REF!="Muy Alta",'Mapa final'!#REF!="Mayor"),CONCATENATE("R7C",'Mapa final'!#REF!),"")</f>
        <v>#REF!</v>
      </c>
      <c r="AG12" s="148" t="str">
        <f>IF(AND('Mapa final'!$AD$43="Muy Alta",'Mapa final'!$AF$43="Mayor"),CONCATENATE("R7C",'Mapa final'!$T$43),"")</f>
        <v/>
      </c>
      <c r="AH12" s="149" t="e">
        <f>IF(AND('Mapa final'!#REF!="Muy Alta",'Mapa final'!#REF!="Catastrófico"),CONCATENATE("R7C",'Mapa final'!#REF!),"")</f>
        <v>#REF!</v>
      </c>
      <c r="AI12" s="150" t="e">
        <f>IF(AND('Mapa final'!#REF!="Muy Alta",'Mapa final'!#REF!="Catastrófico"),CONCATENATE("R7C",'Mapa final'!#REF!),"")</f>
        <v>#REF!</v>
      </c>
      <c r="AJ12" s="150" t="e">
        <f>IF(AND('Mapa final'!#REF!="Muy Alta",'Mapa final'!#REF!="Catastrófico"),CONCATENATE("R7C",'Mapa final'!#REF!),"")</f>
        <v>#REF!</v>
      </c>
      <c r="AK12" s="150" t="e">
        <f>IF(AND('Mapa final'!#REF!="Muy Alta",'Mapa final'!#REF!="Catastrófico"),CONCATENATE("R7C",'Mapa final'!#REF!),"")</f>
        <v>#REF!</v>
      </c>
      <c r="AL12" s="150" t="e">
        <f>IF(AND('Mapa final'!#REF!="Muy Alta",'Mapa final'!#REF!="Catastrófico"),CONCATENATE("R7C",'Mapa final'!#REF!),"")</f>
        <v>#REF!</v>
      </c>
      <c r="AM12" s="151" t="str">
        <f>IF(AND('Mapa final'!$AD$43="Muy Alta",'Mapa final'!$AF$43="Catastrófico"),CONCATENATE("R7C",'Mapa final'!$T$43),"")</f>
        <v/>
      </c>
      <c r="AN12" s="1"/>
      <c r="AO12" s="464"/>
      <c r="AP12" s="272"/>
      <c r="AQ12" s="272"/>
      <c r="AR12" s="272"/>
      <c r="AS12" s="272"/>
      <c r="AT12" s="465"/>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482"/>
      <c r="C13" s="272"/>
      <c r="D13" s="273"/>
      <c r="E13" s="284"/>
      <c r="F13" s="272"/>
      <c r="G13" s="272"/>
      <c r="H13" s="272"/>
      <c r="I13" s="273"/>
      <c r="J13" s="146" t="str">
        <f>IF(AND('Mapa final'!$AD$44="Muy Alta",'Mapa final'!$AF$44="Leve"),CONCATENATE("R8C",'Mapa final'!$T$44),"")</f>
        <v/>
      </c>
      <c r="K13" s="147" t="str">
        <f>IF(AND('Mapa final'!$AD$45="Muy Alta",'Mapa final'!$AF$45="Leve"),CONCATENATE("R8C",'Mapa final'!$T$45),"")</f>
        <v/>
      </c>
      <c r="L13" s="147" t="str">
        <f>IF(AND('Mapa final'!$AD$46="Muy Alta",'Mapa final'!$AF$46="Leve"),CONCATENATE("R8C",'Mapa final'!$T$46),"")</f>
        <v/>
      </c>
      <c r="M13" s="147" t="e">
        <f>IF(AND('Mapa final'!#REF!="Muy Alta",'Mapa final'!#REF!="Leve"),CONCATENATE("R8C",'Mapa final'!#REF!),"")</f>
        <v>#REF!</v>
      </c>
      <c r="N13" s="147" t="e">
        <f>IF(AND('Mapa final'!#REF!="Muy Alta",'Mapa final'!#REF!="Leve"),CONCATENATE("R8C",'Mapa final'!#REF!),"")</f>
        <v>#REF!</v>
      </c>
      <c r="O13" s="148" t="e">
        <f>IF(AND('Mapa final'!#REF!="Muy Alta",'Mapa final'!#REF!="Leve"),CONCATENATE("R8C",'Mapa final'!#REF!),"")</f>
        <v>#REF!</v>
      </c>
      <c r="P13" s="146" t="str">
        <f>IF(AND('Mapa final'!$AD$44="Muy Alta",'Mapa final'!$AF$44="Menor"),CONCATENATE("R8C",'Mapa final'!$T$44),"")</f>
        <v/>
      </c>
      <c r="Q13" s="147" t="str">
        <f>IF(AND('Mapa final'!$AD$45="Muy Alta",'Mapa final'!$AF$45="Menor"),CONCATENATE("R8C",'Mapa final'!$T$45),"")</f>
        <v/>
      </c>
      <c r="R13" s="147" t="str">
        <f>IF(AND('Mapa final'!$AD$46="Muy Alta",'Mapa final'!$AF$46="Menor"),CONCATENATE("R8C",'Mapa final'!$T$46),"")</f>
        <v/>
      </c>
      <c r="S13" s="147" t="e">
        <f>IF(AND('Mapa final'!#REF!="Muy Alta",'Mapa final'!#REF!="Menor"),CONCATENATE("R8C",'Mapa final'!#REF!),"")</f>
        <v>#REF!</v>
      </c>
      <c r="T13" s="147" t="e">
        <f>IF(AND('Mapa final'!#REF!="Muy Alta",'Mapa final'!#REF!="Menor"),CONCATENATE("R8C",'Mapa final'!#REF!),"")</f>
        <v>#REF!</v>
      </c>
      <c r="U13" s="148" t="e">
        <f>IF(AND('Mapa final'!#REF!="Muy Alta",'Mapa final'!#REF!="Menor"),CONCATENATE("R8C",'Mapa final'!#REF!),"")</f>
        <v>#REF!</v>
      </c>
      <c r="V13" s="146" t="str">
        <f>IF(AND('Mapa final'!$AD$44="Muy Alta",'Mapa final'!$AF$44="Moderado"),CONCATENATE("R8C",'Mapa final'!$T$44),"")</f>
        <v/>
      </c>
      <c r="W13" s="147" t="str">
        <f>IF(AND('Mapa final'!$AD$45="Muy Alta",'Mapa final'!$AF$45="Moderado"),CONCATENATE("R8C",'Mapa final'!$T$45),"")</f>
        <v/>
      </c>
      <c r="X13" s="147" t="str">
        <f>IF(AND('Mapa final'!$AD$46="Muy Alta",'Mapa final'!$AF$46="Moderado"),CONCATENATE("R8C",'Mapa final'!$T$46),"")</f>
        <v/>
      </c>
      <c r="Y13" s="147" t="e">
        <f>IF(AND('Mapa final'!#REF!="Muy Alta",'Mapa final'!#REF!="Moderado"),CONCATENATE("R8C",'Mapa final'!#REF!),"")</f>
        <v>#REF!</v>
      </c>
      <c r="Z13" s="147" t="e">
        <f>IF(AND('Mapa final'!#REF!="Muy Alta",'Mapa final'!#REF!="Moderado"),CONCATENATE("R8C",'Mapa final'!#REF!),"")</f>
        <v>#REF!</v>
      </c>
      <c r="AA13" s="148" t="e">
        <f>IF(AND('Mapa final'!#REF!="Muy Alta",'Mapa final'!#REF!="Moderado"),CONCATENATE("R8C",'Mapa final'!#REF!),"")</f>
        <v>#REF!</v>
      </c>
      <c r="AB13" s="146" t="str">
        <f>IF(AND('Mapa final'!$AD$44="Muy Alta",'Mapa final'!$AF$44="Mayor"),CONCATENATE("R8C",'Mapa final'!$T$44),"")</f>
        <v/>
      </c>
      <c r="AC13" s="147" t="str">
        <f>IF(AND('Mapa final'!$AD$45="Muy Alta",'Mapa final'!$AF$45="Mayor"),CONCATENATE("R8C",'Mapa final'!$T$45),"")</f>
        <v/>
      </c>
      <c r="AD13" s="147" t="str">
        <f>IF(AND('Mapa final'!$AD$46="Muy Alta",'Mapa final'!$AF$46="Mayor"),CONCATENATE("R8C",'Mapa final'!$T$46),"")</f>
        <v/>
      </c>
      <c r="AE13" s="147" t="e">
        <f>IF(AND('Mapa final'!#REF!="Muy Alta",'Mapa final'!#REF!="Mayor"),CONCATENATE("R8C",'Mapa final'!#REF!),"")</f>
        <v>#REF!</v>
      </c>
      <c r="AF13" s="147" t="e">
        <f>IF(AND('Mapa final'!#REF!="Muy Alta",'Mapa final'!#REF!="Mayor"),CONCATENATE("R8C",'Mapa final'!#REF!),"")</f>
        <v>#REF!</v>
      </c>
      <c r="AG13" s="148" t="e">
        <f>IF(AND('Mapa final'!#REF!="Muy Alta",'Mapa final'!#REF!="Mayor"),CONCATENATE("R8C",'Mapa final'!#REF!),"")</f>
        <v>#REF!</v>
      </c>
      <c r="AH13" s="149" t="str">
        <f>IF(AND('Mapa final'!$AD$44="Muy Alta",'Mapa final'!$AF$44="Catastrófico"),CONCATENATE("R8C",'Mapa final'!$T$44),"")</f>
        <v/>
      </c>
      <c r="AI13" s="150" t="str">
        <f>IF(AND('Mapa final'!$AD$45="Muy Alta",'Mapa final'!$AF$45="Catastrófico"),CONCATENATE("R8C",'Mapa final'!$T$45),"")</f>
        <v/>
      </c>
      <c r="AJ13" s="150" t="str">
        <f>IF(AND('Mapa final'!$AD$46="Muy Alta",'Mapa final'!$AF$46="Catastrófico"),CONCATENATE("R8C",'Mapa final'!$T$46),"")</f>
        <v/>
      </c>
      <c r="AK13" s="150" t="e">
        <f>IF(AND('Mapa final'!#REF!="Muy Alta",'Mapa final'!#REF!="Catastrófico"),CONCATENATE("R8C",'Mapa final'!#REF!),"")</f>
        <v>#REF!</v>
      </c>
      <c r="AL13" s="150" t="e">
        <f>IF(AND('Mapa final'!#REF!="Muy Alta",'Mapa final'!#REF!="Catastrófico"),CONCATENATE("R8C",'Mapa final'!#REF!),"")</f>
        <v>#REF!</v>
      </c>
      <c r="AM13" s="151" t="e">
        <f>IF(AND('Mapa final'!#REF!="Muy Alta",'Mapa final'!#REF!="Catastrófico"),CONCATENATE("R8C",'Mapa final'!#REF!),"")</f>
        <v>#REF!</v>
      </c>
      <c r="AN13" s="1"/>
      <c r="AO13" s="464"/>
      <c r="AP13" s="272"/>
      <c r="AQ13" s="272"/>
      <c r="AR13" s="272"/>
      <c r="AS13" s="272"/>
      <c r="AT13" s="465"/>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482"/>
      <c r="C14" s="272"/>
      <c r="D14" s="273"/>
      <c r="E14" s="284"/>
      <c r="F14" s="272"/>
      <c r="G14" s="272"/>
      <c r="H14" s="272"/>
      <c r="I14" s="273"/>
      <c r="J14" s="146" t="e">
        <f>IF(AND('Mapa final'!#REF!="Muy Alta",'Mapa final'!#REF!="Leve"),CONCATENATE("R9C",'Mapa final'!#REF!),"")</f>
        <v>#REF!</v>
      </c>
      <c r="K14" s="147" t="e">
        <f>IF(AND('Mapa final'!#REF!="Muy Alta",'Mapa final'!#REF!="Leve"),CONCATENATE("R9C",'Mapa final'!#REF!),"")</f>
        <v>#REF!</v>
      </c>
      <c r="L14" s="147" t="e">
        <f>IF(AND('Mapa final'!#REF!="Muy Alta",'Mapa final'!#REF!="Leve"),CONCATENATE("R9C",'Mapa final'!#REF!),"")</f>
        <v>#REF!</v>
      </c>
      <c r="M14" s="147" t="e">
        <f>IF(AND('Mapa final'!#REF!="Muy Alta",'Mapa final'!#REF!="Leve"),CONCATENATE("R9C",'Mapa final'!#REF!),"")</f>
        <v>#REF!</v>
      </c>
      <c r="N14" s="147" t="e">
        <f>IF(AND('Mapa final'!#REF!="Muy Alta",'Mapa final'!#REF!="Leve"),CONCATENATE("R9C",'Mapa final'!#REF!),"")</f>
        <v>#REF!</v>
      </c>
      <c r="O14" s="148" t="e">
        <f>IF(AND('Mapa final'!#REF!="Muy Alta",'Mapa final'!#REF!="Leve"),CONCATENATE("R9C",'Mapa final'!#REF!),"")</f>
        <v>#REF!</v>
      </c>
      <c r="P14" s="146" t="e">
        <f>IF(AND('Mapa final'!#REF!="Muy Alta",'Mapa final'!#REF!="Menor"),CONCATENATE("R9C",'Mapa final'!#REF!),"")</f>
        <v>#REF!</v>
      </c>
      <c r="Q14" s="147" t="e">
        <f>IF(AND('Mapa final'!#REF!="Muy Alta",'Mapa final'!#REF!="Menor"),CONCATENATE("R9C",'Mapa final'!#REF!),"")</f>
        <v>#REF!</v>
      </c>
      <c r="R14" s="147" t="e">
        <f>IF(AND('Mapa final'!#REF!="Muy Alta",'Mapa final'!#REF!="Menor"),CONCATENATE("R9C",'Mapa final'!#REF!),"")</f>
        <v>#REF!</v>
      </c>
      <c r="S14" s="147" t="e">
        <f>IF(AND('Mapa final'!#REF!="Muy Alta",'Mapa final'!#REF!="Menor"),CONCATENATE("R9C",'Mapa final'!#REF!),"")</f>
        <v>#REF!</v>
      </c>
      <c r="T14" s="147" t="e">
        <f>IF(AND('Mapa final'!#REF!="Muy Alta",'Mapa final'!#REF!="Menor"),CONCATENATE("R9C",'Mapa final'!#REF!),"")</f>
        <v>#REF!</v>
      </c>
      <c r="U14" s="148" t="e">
        <f>IF(AND('Mapa final'!#REF!="Muy Alta",'Mapa final'!#REF!="Menor"),CONCATENATE("R9C",'Mapa final'!#REF!),"")</f>
        <v>#REF!</v>
      </c>
      <c r="V14" s="146" t="e">
        <f>IF(AND('Mapa final'!#REF!="Muy Alta",'Mapa final'!#REF!="Moderado"),CONCATENATE("R9C",'Mapa final'!#REF!),"")</f>
        <v>#REF!</v>
      </c>
      <c r="W14" s="147" t="e">
        <f>IF(AND('Mapa final'!#REF!="Muy Alta",'Mapa final'!#REF!="Moderado"),CONCATENATE("R9C",'Mapa final'!#REF!),"")</f>
        <v>#REF!</v>
      </c>
      <c r="X14" s="147" t="e">
        <f>IF(AND('Mapa final'!#REF!="Muy Alta",'Mapa final'!#REF!="Moderado"),CONCATENATE("R9C",'Mapa final'!#REF!),"")</f>
        <v>#REF!</v>
      </c>
      <c r="Y14" s="147" t="e">
        <f>IF(AND('Mapa final'!#REF!="Muy Alta",'Mapa final'!#REF!="Moderado"),CONCATENATE("R9C",'Mapa final'!#REF!),"")</f>
        <v>#REF!</v>
      </c>
      <c r="Z14" s="147" t="e">
        <f>IF(AND('Mapa final'!#REF!="Muy Alta",'Mapa final'!#REF!="Moderado"),CONCATENATE("R9C",'Mapa final'!#REF!),"")</f>
        <v>#REF!</v>
      </c>
      <c r="AA14" s="148" t="e">
        <f>IF(AND('Mapa final'!#REF!="Muy Alta",'Mapa final'!#REF!="Moderado"),CONCATENATE("R9C",'Mapa final'!#REF!),"")</f>
        <v>#REF!</v>
      </c>
      <c r="AB14" s="146" t="e">
        <f>IF(AND('Mapa final'!#REF!="Muy Alta",'Mapa final'!#REF!="Mayor"),CONCATENATE("R9C",'Mapa final'!#REF!),"")</f>
        <v>#REF!</v>
      </c>
      <c r="AC14" s="147" t="e">
        <f>IF(AND('Mapa final'!#REF!="Muy Alta",'Mapa final'!#REF!="Mayor"),CONCATENATE("R9C",'Mapa final'!#REF!),"")</f>
        <v>#REF!</v>
      </c>
      <c r="AD14" s="147" t="e">
        <f>IF(AND('Mapa final'!#REF!="Muy Alta",'Mapa final'!#REF!="Mayor"),CONCATENATE("R9C",'Mapa final'!#REF!),"")</f>
        <v>#REF!</v>
      </c>
      <c r="AE14" s="147" t="e">
        <f>IF(AND('Mapa final'!#REF!="Muy Alta",'Mapa final'!#REF!="Mayor"),CONCATENATE("R9C",'Mapa final'!#REF!),"")</f>
        <v>#REF!</v>
      </c>
      <c r="AF14" s="147" t="e">
        <f>IF(AND('Mapa final'!#REF!="Muy Alta",'Mapa final'!#REF!="Mayor"),CONCATENATE("R9C",'Mapa final'!#REF!),"")</f>
        <v>#REF!</v>
      </c>
      <c r="AG14" s="148" t="e">
        <f>IF(AND('Mapa final'!#REF!="Muy Alta",'Mapa final'!#REF!="Mayor"),CONCATENATE("R9C",'Mapa final'!#REF!),"")</f>
        <v>#REF!</v>
      </c>
      <c r="AH14" s="149" t="e">
        <f>IF(AND('Mapa final'!#REF!="Muy Alta",'Mapa final'!#REF!="Catastrófico"),CONCATENATE("R9C",'Mapa final'!#REF!),"")</f>
        <v>#REF!</v>
      </c>
      <c r="AI14" s="150" t="e">
        <f>IF(AND('Mapa final'!#REF!="Muy Alta",'Mapa final'!#REF!="Catastrófico"),CONCATENATE("R9C",'Mapa final'!#REF!),"")</f>
        <v>#REF!</v>
      </c>
      <c r="AJ14" s="150" t="e">
        <f>IF(AND('Mapa final'!#REF!="Muy Alta",'Mapa final'!#REF!="Catastrófico"),CONCATENATE("R9C",'Mapa final'!#REF!),"")</f>
        <v>#REF!</v>
      </c>
      <c r="AK14" s="150" t="e">
        <f>IF(AND('Mapa final'!#REF!="Muy Alta",'Mapa final'!#REF!="Catastrófico"),CONCATENATE("R9C",'Mapa final'!#REF!),"")</f>
        <v>#REF!</v>
      </c>
      <c r="AL14" s="150" t="e">
        <f>IF(AND('Mapa final'!#REF!="Muy Alta",'Mapa final'!#REF!="Catastrófico"),CONCATENATE("R9C",'Mapa final'!#REF!),"")</f>
        <v>#REF!</v>
      </c>
      <c r="AM14" s="151" t="e">
        <f>IF(AND('Mapa final'!#REF!="Muy Alta",'Mapa final'!#REF!="Catastrófico"),CONCATENATE("R9C",'Mapa final'!#REF!),"")</f>
        <v>#REF!</v>
      </c>
      <c r="AN14" s="1"/>
      <c r="AO14" s="464"/>
      <c r="AP14" s="272"/>
      <c r="AQ14" s="272"/>
      <c r="AR14" s="272"/>
      <c r="AS14" s="272"/>
      <c r="AT14" s="465"/>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482"/>
      <c r="C15" s="272"/>
      <c r="D15" s="273"/>
      <c r="E15" s="450"/>
      <c r="F15" s="475"/>
      <c r="G15" s="475"/>
      <c r="H15" s="475"/>
      <c r="I15" s="453"/>
      <c r="J15" s="152" t="e">
        <f>IF(AND('Mapa final'!#REF!="Muy Alta",'Mapa final'!#REF!="Leve"),CONCATENATE("R10C",'Mapa final'!#REF!),"")</f>
        <v>#REF!</v>
      </c>
      <c r="K15" s="153" t="e">
        <f>IF(AND('Mapa final'!#REF!="Muy Alta",'Mapa final'!#REF!="Leve"),CONCATENATE("R10C",'Mapa final'!#REF!),"")</f>
        <v>#REF!</v>
      </c>
      <c r="L15" s="153" t="e">
        <f>IF(AND('Mapa final'!#REF!="Muy Alta",'Mapa final'!#REF!="Leve"),CONCATENATE("R10C",'Mapa final'!#REF!),"")</f>
        <v>#REF!</v>
      </c>
      <c r="M15" s="153" t="e">
        <f>IF(AND('Mapa final'!#REF!="Muy Alta",'Mapa final'!#REF!="Leve"),CONCATENATE("R10C",'Mapa final'!#REF!),"")</f>
        <v>#REF!</v>
      </c>
      <c r="N15" s="153" t="e">
        <f>IF(AND('Mapa final'!#REF!="Muy Alta",'Mapa final'!#REF!="Leve"),CONCATENATE("R10C",'Mapa final'!#REF!),"")</f>
        <v>#REF!</v>
      </c>
      <c r="O15" s="154" t="e">
        <f>IF(AND('Mapa final'!#REF!="Muy Alta",'Mapa final'!#REF!="Leve"),CONCATENATE("R10C",'Mapa final'!#REF!),"")</f>
        <v>#REF!</v>
      </c>
      <c r="P15" s="152" t="e">
        <f>IF(AND('Mapa final'!#REF!="Muy Alta",'Mapa final'!#REF!="Menor"),CONCATENATE("R10C",'Mapa final'!#REF!),"")</f>
        <v>#REF!</v>
      </c>
      <c r="Q15" s="153" t="e">
        <f>IF(AND('Mapa final'!#REF!="Muy Alta",'Mapa final'!#REF!="Menor"),CONCATENATE("R10C",'Mapa final'!#REF!),"")</f>
        <v>#REF!</v>
      </c>
      <c r="R15" s="153" t="e">
        <f>IF(AND('Mapa final'!#REF!="Muy Alta",'Mapa final'!#REF!="Menor"),CONCATENATE("R10C",'Mapa final'!#REF!),"")</f>
        <v>#REF!</v>
      </c>
      <c r="S15" s="153" t="e">
        <f>IF(AND('Mapa final'!#REF!="Muy Alta",'Mapa final'!#REF!="Menor"),CONCATENATE("R10C",'Mapa final'!#REF!),"")</f>
        <v>#REF!</v>
      </c>
      <c r="T15" s="153" t="e">
        <f>IF(AND('Mapa final'!#REF!="Muy Alta",'Mapa final'!#REF!="Menor"),CONCATENATE("R10C",'Mapa final'!#REF!),"")</f>
        <v>#REF!</v>
      </c>
      <c r="U15" s="154" t="e">
        <f>IF(AND('Mapa final'!#REF!="Muy Alta",'Mapa final'!#REF!="Menor"),CONCATENATE("R10C",'Mapa final'!#REF!),"")</f>
        <v>#REF!</v>
      </c>
      <c r="V15" s="152" t="e">
        <f>IF(AND('Mapa final'!#REF!="Muy Alta",'Mapa final'!#REF!="Moderado"),CONCATENATE("R10C",'Mapa final'!#REF!),"")</f>
        <v>#REF!</v>
      </c>
      <c r="W15" s="153" t="e">
        <f>IF(AND('Mapa final'!#REF!="Muy Alta",'Mapa final'!#REF!="Moderado"),CONCATENATE("R10C",'Mapa final'!#REF!),"")</f>
        <v>#REF!</v>
      </c>
      <c r="X15" s="153" t="e">
        <f>IF(AND('Mapa final'!#REF!="Muy Alta",'Mapa final'!#REF!="Moderado"),CONCATENATE("R10C",'Mapa final'!#REF!),"")</f>
        <v>#REF!</v>
      </c>
      <c r="Y15" s="153" t="e">
        <f>IF(AND('Mapa final'!#REF!="Muy Alta",'Mapa final'!#REF!="Moderado"),CONCATENATE("R10C",'Mapa final'!#REF!),"")</f>
        <v>#REF!</v>
      </c>
      <c r="Z15" s="153" t="e">
        <f>IF(AND('Mapa final'!#REF!="Muy Alta",'Mapa final'!#REF!="Moderado"),CONCATENATE("R10C",'Mapa final'!#REF!),"")</f>
        <v>#REF!</v>
      </c>
      <c r="AA15" s="154" t="e">
        <f>IF(AND('Mapa final'!#REF!="Muy Alta",'Mapa final'!#REF!="Moderado"),CONCATENATE("R10C",'Mapa final'!#REF!),"")</f>
        <v>#REF!</v>
      </c>
      <c r="AB15" s="152" t="e">
        <f>IF(AND('Mapa final'!#REF!="Muy Alta",'Mapa final'!#REF!="Mayor"),CONCATENATE("R10C",'Mapa final'!#REF!),"")</f>
        <v>#REF!</v>
      </c>
      <c r="AC15" s="153" t="e">
        <f>IF(AND('Mapa final'!#REF!="Muy Alta",'Mapa final'!#REF!="Mayor"),CONCATENATE("R10C",'Mapa final'!#REF!),"")</f>
        <v>#REF!</v>
      </c>
      <c r="AD15" s="153" t="e">
        <f>IF(AND('Mapa final'!#REF!="Muy Alta",'Mapa final'!#REF!="Mayor"),CONCATENATE("R10C",'Mapa final'!#REF!),"")</f>
        <v>#REF!</v>
      </c>
      <c r="AE15" s="153" t="e">
        <f>IF(AND('Mapa final'!#REF!="Muy Alta",'Mapa final'!#REF!="Mayor"),CONCATENATE("R10C",'Mapa final'!#REF!),"")</f>
        <v>#REF!</v>
      </c>
      <c r="AF15" s="153" t="e">
        <f>IF(AND('Mapa final'!#REF!="Muy Alta",'Mapa final'!#REF!="Mayor"),CONCATENATE("R10C",'Mapa final'!#REF!),"")</f>
        <v>#REF!</v>
      </c>
      <c r="AG15" s="154" t="e">
        <f>IF(AND('Mapa final'!#REF!="Muy Alta",'Mapa final'!#REF!="Mayor"),CONCATENATE("R10C",'Mapa final'!#REF!),"")</f>
        <v>#REF!</v>
      </c>
      <c r="AH15" s="155" t="e">
        <f>IF(AND('Mapa final'!#REF!="Muy Alta",'Mapa final'!#REF!="Catastrófico"),CONCATENATE("R10C",'Mapa final'!#REF!),"")</f>
        <v>#REF!</v>
      </c>
      <c r="AI15" s="156" t="e">
        <f>IF(AND('Mapa final'!#REF!="Muy Alta",'Mapa final'!#REF!="Catastrófico"),CONCATENATE("R10C",'Mapa final'!#REF!),"")</f>
        <v>#REF!</v>
      </c>
      <c r="AJ15" s="156" t="e">
        <f>IF(AND('Mapa final'!#REF!="Muy Alta",'Mapa final'!#REF!="Catastrófico"),CONCATENATE("R10C",'Mapa final'!#REF!),"")</f>
        <v>#REF!</v>
      </c>
      <c r="AK15" s="156" t="e">
        <f>IF(AND('Mapa final'!#REF!="Muy Alta",'Mapa final'!#REF!="Catastrófico"),CONCATENATE("R10C",'Mapa final'!#REF!),"")</f>
        <v>#REF!</v>
      </c>
      <c r="AL15" s="156" t="e">
        <f>IF(AND('Mapa final'!#REF!="Muy Alta",'Mapa final'!#REF!="Catastrófico"),CONCATENATE("R10C",'Mapa final'!#REF!),"")</f>
        <v>#REF!</v>
      </c>
      <c r="AM15" s="157" t="e">
        <f>IF(AND('Mapa final'!#REF!="Muy Alta",'Mapa final'!#REF!="Catastrófico"),CONCATENATE("R10C",'Mapa final'!#REF!),"")</f>
        <v>#REF!</v>
      </c>
      <c r="AN15" s="1"/>
      <c r="AO15" s="466"/>
      <c r="AP15" s="467"/>
      <c r="AQ15" s="467"/>
      <c r="AR15" s="467"/>
      <c r="AS15" s="467"/>
      <c r="AT15" s="468"/>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482"/>
      <c r="C16" s="272"/>
      <c r="D16" s="273"/>
      <c r="E16" s="490" t="s">
        <v>217</v>
      </c>
      <c r="F16" s="474"/>
      <c r="G16" s="474"/>
      <c r="H16" s="474"/>
      <c r="I16" s="474"/>
      <c r="J16" s="158" t="str">
        <f>IF(AND('Mapa final'!$AD$25="Alta",'Mapa final'!$AF$25="Leve"),CONCATENATE("R1C",'Mapa final'!$T$25),"")</f>
        <v/>
      </c>
      <c r="K16" s="159" t="str">
        <f>IF(AND('Mapa final'!$AD$26="Alta",'Mapa final'!$AF$26="Leve"),CONCATENATE("R1C",'Mapa final'!$T$26),"")</f>
        <v/>
      </c>
      <c r="L16" s="159" t="str">
        <f>IF(AND('Mapa final'!$AD$27="Alta",'Mapa final'!$AF$27="Leve"),CONCATENATE("R1C",'Mapa final'!$T$27),"")</f>
        <v/>
      </c>
      <c r="M16" s="159" t="str">
        <f ca="1">IF(AND('Mapa final'!$AD$28="Alta",'Mapa final'!$AF$28="Leve"),CONCATENATE("R1C",'Mapa final'!$T$28),"")</f>
        <v/>
      </c>
      <c r="N16" s="159" t="str">
        <f ca="1">IF(AND('Mapa final'!$AD$29="Alta",'Mapa final'!$AF$29="Leve"),CONCATENATE("R1C",'Mapa final'!$T$29),"")</f>
        <v/>
      </c>
      <c r="O16" s="160" t="str">
        <f ca="1">IF(AND('Mapa final'!$AD$30="Alta",'Mapa final'!$AF$30="Leve"),CONCATENATE("R1C",'Mapa final'!$T$30),"")</f>
        <v/>
      </c>
      <c r="P16" s="158" t="str">
        <f>IF(AND('Mapa final'!$AD$25="Alta",'Mapa final'!$AF$25="Menor"),CONCATENATE("R1C",'Mapa final'!$T$25),"")</f>
        <v/>
      </c>
      <c r="Q16" s="159" t="str">
        <f>IF(AND('Mapa final'!$AD$26="Alta",'Mapa final'!$AF$26="Menor"),CONCATENATE("R1C",'Mapa final'!$T$26),"")</f>
        <v/>
      </c>
      <c r="R16" s="159" t="str">
        <f>IF(AND('Mapa final'!$AD$27="Alta",'Mapa final'!$AF$27="Menor"),CONCATENATE("R1C",'Mapa final'!$T$27),"")</f>
        <v/>
      </c>
      <c r="S16" s="159" t="str">
        <f ca="1">IF(AND('Mapa final'!$AD$28="Alta",'Mapa final'!$AF$28="Menor"),CONCATENATE("R1C",'Mapa final'!$T$28),"")</f>
        <v/>
      </c>
      <c r="T16" s="159" t="str">
        <f ca="1">IF(AND('Mapa final'!$AD$29="Alta",'Mapa final'!$AF$29="Menor"),CONCATENATE("R1C",'Mapa final'!$T$29),"")</f>
        <v/>
      </c>
      <c r="U16" s="160" t="str">
        <f ca="1">IF(AND('Mapa final'!$AD$30="Alta",'Mapa final'!$AF$30="Menor"),CONCATENATE("R1C",'Mapa final'!$T$30),"")</f>
        <v/>
      </c>
      <c r="V16" s="161" t="str">
        <f>IF(AND('Mapa final'!$AD$25="Alta",'Mapa final'!$AF$25="Moderado"),CONCATENATE("R1C",'Mapa final'!$T$25),"")</f>
        <v/>
      </c>
      <c r="W16" s="162" t="str">
        <f>IF(AND('Mapa final'!$AD$26="Alta",'Mapa final'!$AF$26="Moderado"),CONCATENATE("R1C",'Mapa final'!$T$26),"")</f>
        <v/>
      </c>
      <c r="X16" s="162" t="str">
        <f>IF(AND('Mapa final'!$AD$27="Alta",'Mapa final'!$AF$27="Moderado"),CONCATENATE("R1C",'Mapa final'!$T$27),"")</f>
        <v/>
      </c>
      <c r="Y16" s="162" t="str">
        <f ca="1">IF(AND('Mapa final'!$AD$28="Alta",'Mapa final'!$AF$28="Moderado"),CONCATENATE("R1C",'Mapa final'!$T$28),"")</f>
        <v/>
      </c>
      <c r="Z16" s="162" t="str">
        <f ca="1">IF(AND('Mapa final'!$AD$29="Alta",'Mapa final'!$AF$29="Moderado"),CONCATENATE("R1C",'Mapa final'!$T$29),"")</f>
        <v/>
      </c>
      <c r="AA16" s="163" t="str">
        <f ca="1">IF(AND('Mapa final'!$AD$30="Alta",'Mapa final'!$AF$30="Moderado"),CONCATENATE("R1C",'Mapa final'!$T$30),"")</f>
        <v/>
      </c>
      <c r="AB16" s="147" t="str">
        <f>IF(AND('Mapa final'!$AD$25="Alta",'Mapa final'!$AF$25="Mayor"),CONCATENATE("R1C",'Mapa final'!$T$25),"")</f>
        <v/>
      </c>
      <c r="AC16" s="147" t="str">
        <f>IF(AND('Mapa final'!$AD$26="Alta",'Mapa final'!$AF$26="Mayor"),CONCATENATE("R1C",'Mapa final'!$T$26),"")</f>
        <v/>
      </c>
      <c r="AD16" s="147" t="str">
        <f>IF(AND('Mapa final'!$AD$27="Alta",'Mapa final'!$AF$27="Mayor"),CONCATENATE("R1C",'Mapa final'!$T$27),"")</f>
        <v/>
      </c>
      <c r="AE16" s="147" t="str">
        <f ca="1">IF(AND('Mapa final'!$AD$28="Alta",'Mapa final'!$AF$28="Mayor"),CONCATENATE("R1C",'Mapa final'!$T$28),"")</f>
        <v/>
      </c>
      <c r="AF16" s="147" t="str">
        <f ca="1">IF(AND('Mapa final'!$AD$29="Alta",'Mapa final'!$AF$29="Mayor"),CONCATENATE("R1C",'Mapa final'!$T$29),"")</f>
        <v/>
      </c>
      <c r="AG16" s="147" t="str">
        <f ca="1">IF(AND('Mapa final'!$AD$30="Alta",'Mapa final'!$AF$30="Mayor"),CONCATENATE("R1C",'Mapa final'!$T$30),"")</f>
        <v/>
      </c>
      <c r="AH16" s="164" t="str">
        <f>IF(AND('Mapa final'!$AD$25="Alta",'Mapa final'!$AF$25="Catastrófico"),CONCATENATE("R1C",'Mapa final'!$T$25),"")</f>
        <v/>
      </c>
      <c r="AI16" s="165" t="str">
        <f>IF(AND('Mapa final'!$AD$26="Alta",'Mapa final'!$AF$26="Catastrófico"),CONCATENATE("R1C",'Mapa final'!$T$26),"")</f>
        <v/>
      </c>
      <c r="AJ16" s="165" t="str">
        <f>IF(AND('Mapa final'!$AD$27="Alta",'Mapa final'!$AF$27="Catastrófico"),CONCATENATE("R1C",'Mapa final'!$T$27),"")</f>
        <v/>
      </c>
      <c r="AK16" s="165" t="str">
        <f ca="1">IF(AND('Mapa final'!$AD$28="Alta",'Mapa final'!$AF$28="Catastrófico"),CONCATENATE("R1C",'Mapa final'!$T$28),"")</f>
        <v/>
      </c>
      <c r="AL16" s="165" t="str">
        <f ca="1">IF(AND('Mapa final'!$AD$29="Alta",'Mapa final'!$AF$29="Catastrófico"),CONCATENATE("R1C",'Mapa final'!$T$29),"")</f>
        <v/>
      </c>
      <c r="AM16" s="166" t="str">
        <f ca="1">IF(AND('Mapa final'!$AD$30="Alta",'Mapa final'!$AF$30="Catastrófico"),CONCATENATE("R1C",'Mapa final'!$T$30),"")</f>
        <v/>
      </c>
      <c r="AN16" s="1"/>
      <c r="AO16" s="486" t="s">
        <v>218</v>
      </c>
      <c r="AP16" s="462"/>
      <c r="AQ16" s="462"/>
      <c r="AR16" s="462"/>
      <c r="AS16" s="462"/>
      <c r="AT16" s="463"/>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482"/>
      <c r="C17" s="272"/>
      <c r="D17" s="273"/>
      <c r="E17" s="284"/>
      <c r="F17" s="272"/>
      <c r="G17" s="272"/>
      <c r="H17" s="272"/>
      <c r="I17" s="272"/>
      <c r="J17" s="167" t="str">
        <f>IF(AND('Mapa final'!$AD$32="Alta",'Mapa final'!$AF$32="Leve"),CONCATENATE("R2C",'Mapa final'!$T$32),"")</f>
        <v/>
      </c>
      <c r="K17" s="168" t="str">
        <f ca="1">IF(AND('Mapa final'!$AD$33="Alta",'Mapa final'!$AF$33="Leve"),CONCATENATE("R2C",'Mapa final'!$T$33),"")</f>
        <v/>
      </c>
      <c r="L17" s="168" t="str">
        <f ca="1">IF(AND('Mapa final'!$AD$34="Alta",'Mapa final'!$AF$34="Leve"),CONCATENATE("R2C",'Mapa final'!$T$34),"")</f>
        <v/>
      </c>
      <c r="M17" s="168" t="str">
        <f ca="1">IF(AND('Mapa final'!$AD$36="Alta",'Mapa final'!$AF$36="Leve"),CONCATENATE("R2C",'Mapa final'!$T$36),"")</f>
        <v/>
      </c>
      <c r="N17" s="168" t="str">
        <f ca="1">IF(AND('Mapa final'!$AD$38="Alta",'Mapa final'!$AF$38="Leve"),CONCATENATE("R2C",'Mapa final'!$T$38),"")</f>
        <v/>
      </c>
      <c r="O17" s="169" t="str">
        <f ca="1">IF(AND('Mapa final'!$AD$40="Alta",'Mapa final'!$AF$40="Leve"),CONCATENATE("R2C",'Mapa final'!$T$40),"")</f>
        <v/>
      </c>
      <c r="P17" s="167" t="str">
        <f>IF(AND('Mapa final'!$AD$32="Alta",'Mapa final'!$AF$32="Menor"),CONCATENATE("R2C",'Mapa final'!$T$32),"")</f>
        <v/>
      </c>
      <c r="Q17" s="168" t="str">
        <f ca="1">IF(AND('Mapa final'!$AD$33="Alta",'Mapa final'!$AF$33="Menor"),CONCATENATE("R2C",'Mapa final'!$T$33),"")</f>
        <v/>
      </c>
      <c r="R17" s="168" t="str">
        <f ca="1">IF(AND('Mapa final'!$AD$34="Alta",'Mapa final'!$AF$34="Menor"),CONCATENATE("R2C",'Mapa final'!$T$34),"")</f>
        <v/>
      </c>
      <c r="S17" s="168" t="str">
        <f ca="1">IF(AND('Mapa final'!$AD$36="Alta",'Mapa final'!$AF$36="Menor"),CONCATENATE("R2C",'Mapa final'!$T$36),"")</f>
        <v/>
      </c>
      <c r="T17" s="168" t="str">
        <f ca="1">IF(AND('Mapa final'!$AD$38="Alta",'Mapa final'!$AF$38="Menor"),CONCATENATE("R2C",'Mapa final'!$T$38),"")</f>
        <v/>
      </c>
      <c r="U17" s="169" t="str">
        <f ca="1">IF(AND('Mapa final'!$AD$40="Alta",'Mapa final'!$AF$40="Menor"),CONCATENATE("R2C",'Mapa final'!$T$40),"")</f>
        <v/>
      </c>
      <c r="V17" s="146" t="str">
        <f>IF(AND('Mapa final'!$AD$32="Alta",'Mapa final'!$AF$32="Moderado"),CONCATENATE("R2C",'Mapa final'!$T$32),"")</f>
        <v/>
      </c>
      <c r="W17" s="147" t="str">
        <f ca="1">IF(AND('Mapa final'!$AD$33="Alta",'Mapa final'!$AF$33="Moderado"),CONCATENATE("R2C",'Mapa final'!$T$33),"")</f>
        <v/>
      </c>
      <c r="X17" s="147" t="str">
        <f ca="1">IF(AND('Mapa final'!$AD$34="Alta",'Mapa final'!$AF$34="Moderado"),CONCATENATE("R2C",'Mapa final'!$T$34),"")</f>
        <v/>
      </c>
      <c r="Y17" s="147" t="str">
        <f ca="1">IF(AND('Mapa final'!$AD$36="Alta",'Mapa final'!$AF$36="Moderado"),CONCATENATE("R2C",'Mapa final'!$T$36),"")</f>
        <v/>
      </c>
      <c r="Z17" s="147" t="str">
        <f ca="1">IF(AND('Mapa final'!$AD$38="Alta",'Mapa final'!$AF$38="Moderado"),CONCATENATE("R2C",'Mapa final'!$T$38),"")</f>
        <v/>
      </c>
      <c r="AA17" s="148" t="str">
        <f ca="1">IF(AND('Mapa final'!$AD$40="Alta",'Mapa final'!$AF$40="Moderado"),CONCATENATE("R2C",'Mapa final'!$T$40),"")</f>
        <v/>
      </c>
      <c r="AB17" s="147" t="str">
        <f>IF(AND('Mapa final'!$AD$32="Alta",'Mapa final'!$AF$32="Mayor"),CONCATENATE("R2C",'Mapa final'!$T$32),"")</f>
        <v/>
      </c>
      <c r="AC17" s="147" t="str">
        <f ca="1">IF(AND('Mapa final'!$AD$33="Alta",'Mapa final'!$AF$33="Mayor"),CONCATENATE("R2C",'Mapa final'!$T$33),"")</f>
        <v/>
      </c>
      <c r="AD17" s="147" t="str">
        <f ca="1">IF(AND('Mapa final'!$AD$34="Alta",'Mapa final'!$AF$34="Mayor"),CONCATENATE("R2C",'Mapa final'!$T$34),"")</f>
        <v/>
      </c>
      <c r="AE17" s="147" t="str">
        <f ca="1">IF(AND('Mapa final'!$AD$36="Alta",'Mapa final'!$AF$36="Mayor"),CONCATENATE("R2C",'Mapa final'!$T$36),"")</f>
        <v/>
      </c>
      <c r="AF17" s="147" t="str">
        <f ca="1">IF(AND('Mapa final'!$AD$38="Alta",'Mapa final'!$AF$38="Mayor"),CONCATENATE("R2C",'Mapa final'!$T$38),"")</f>
        <v/>
      </c>
      <c r="AG17" s="147" t="str">
        <f ca="1">IF(AND('Mapa final'!$AD$40="Alta",'Mapa final'!$AF$40="Mayor"),CONCATENATE("R2C",'Mapa final'!$T$40),"")</f>
        <v/>
      </c>
      <c r="AH17" s="149" t="str">
        <f>IF(AND('Mapa final'!$AD$32="Alta",'Mapa final'!$AF$32="Catastrófico"),CONCATENATE("R2C",'Mapa final'!$T$32),"")</f>
        <v/>
      </c>
      <c r="AI17" s="150" t="str">
        <f ca="1">IF(AND('Mapa final'!$AD$33="Alta",'Mapa final'!$AF$33="Catastrófico"),CONCATENATE("R2C",'Mapa final'!$T$33),"")</f>
        <v/>
      </c>
      <c r="AJ17" s="150" t="str">
        <f ca="1">IF(AND('Mapa final'!$AD$34="Alta",'Mapa final'!$AF$34="Catastrófico"),CONCATENATE("R2C",'Mapa final'!$T$34),"")</f>
        <v/>
      </c>
      <c r="AK17" s="150" t="str">
        <f ca="1">IF(AND('Mapa final'!$AD$36="Alta",'Mapa final'!$AF$36="Catastrófico"),CONCATENATE("R2C",'Mapa final'!$T$36),"")</f>
        <v/>
      </c>
      <c r="AL17" s="150" t="str">
        <f ca="1">IF(AND('Mapa final'!$AD$38="Alta",'Mapa final'!$AF$38="Catastrófico"),CONCATENATE("R2C",'Mapa final'!$T$38),"")</f>
        <v/>
      </c>
      <c r="AM17" s="151" t="str">
        <f ca="1">IF(AND('Mapa final'!$AD$40="Alta",'Mapa final'!$AF$40="Catastrófico"),CONCATENATE("R2C",'Mapa final'!$T$40),"")</f>
        <v/>
      </c>
      <c r="AN17" s="1"/>
      <c r="AO17" s="464"/>
      <c r="AP17" s="272"/>
      <c r="AQ17" s="272"/>
      <c r="AR17" s="272"/>
      <c r="AS17" s="272"/>
      <c r="AT17" s="465"/>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482"/>
      <c r="C18" s="272"/>
      <c r="D18" s="273"/>
      <c r="E18" s="284"/>
      <c r="F18" s="272"/>
      <c r="G18" s="272"/>
      <c r="H18" s="272"/>
      <c r="I18" s="272"/>
      <c r="J18" s="167" t="str">
        <f ca="1">IF(AND('Mapa final'!$AD$41="Alta",'Mapa final'!$AF$41="Leve"),CONCATENATE("R3C",'Mapa final'!$T$41),"")</f>
        <v/>
      </c>
      <c r="K18" s="168" t="str">
        <f>IF(AND('Mapa final'!$AD$42="Alta",'Mapa final'!$AF$42="Leve"),CONCATENATE("R3C",'Mapa final'!$T$42),"")</f>
        <v/>
      </c>
      <c r="L18" s="168" t="e">
        <f>IF(AND(#REF!="Alta",#REF!="Leve"),CONCATENATE("R3C",#REF!),"")</f>
        <v>#REF!</v>
      </c>
      <c r="M18" s="168" t="e">
        <f>IF(AND('Mapa final'!#REF!="Alta",'Mapa final'!#REF!="Leve"),CONCATENATE("R3C",'Mapa final'!#REF!),"")</f>
        <v>#REF!</v>
      </c>
      <c r="N18" s="168" t="e">
        <f>IF(AND('Mapa final'!#REF!="Alta",'Mapa final'!#REF!="Leve"),CONCATENATE("R3C",'Mapa final'!#REF!),"")</f>
        <v>#REF!</v>
      </c>
      <c r="O18" s="169" t="e">
        <f>IF(AND('Mapa final'!#REF!="Alta",'Mapa final'!#REF!="Leve"),CONCATENATE("R3C",'Mapa final'!#REF!),"")</f>
        <v>#REF!</v>
      </c>
      <c r="P18" s="167" t="str">
        <f ca="1">IF(AND('Mapa final'!$AD$41="Alta",'Mapa final'!$AF$41="Menor"),CONCATENATE("R3C",'Mapa final'!$T$41),"")</f>
        <v/>
      </c>
      <c r="Q18" s="168" t="str">
        <f>IF(AND('Mapa final'!$AD$42="Alta",'Mapa final'!$AF$42="Menor"),CONCATENATE("R3C",'Mapa final'!$T$42),"")</f>
        <v/>
      </c>
      <c r="R18" s="168" t="e">
        <f>IF(AND(#REF!="Alta",#REF!="Menor"),CONCATENATE("R3C",#REF!),"")</f>
        <v>#REF!</v>
      </c>
      <c r="S18" s="168" t="e">
        <f>IF(AND('Mapa final'!#REF!="Alta",'Mapa final'!#REF!="Menor"),CONCATENATE("R3C",'Mapa final'!#REF!),"")</f>
        <v>#REF!</v>
      </c>
      <c r="T18" s="168" t="e">
        <f>IF(AND('Mapa final'!#REF!="Alta",'Mapa final'!#REF!="Menor"),CONCATENATE("R3C",'Mapa final'!#REF!),"")</f>
        <v>#REF!</v>
      </c>
      <c r="U18" s="169" t="e">
        <f>IF(AND('Mapa final'!#REF!="Alta",'Mapa final'!#REF!="Menor"),CONCATENATE("R3C",'Mapa final'!#REF!),"")</f>
        <v>#REF!</v>
      </c>
      <c r="V18" s="146" t="str">
        <f ca="1">IF(AND('Mapa final'!$AD$41="Alta",'Mapa final'!$AF$41="Moderado"),CONCATENATE("R3C",'Mapa final'!$T$41),"")</f>
        <v/>
      </c>
      <c r="W18" s="147" t="str">
        <f>IF(AND('Mapa final'!$AD$42="Alta",'Mapa final'!$AF$42="Moderado"),CONCATENATE("R3C",'Mapa final'!$T$42),"")</f>
        <v/>
      </c>
      <c r="X18" s="147" t="e">
        <f>IF(AND(#REF!="Alta",#REF!="Moderado"),CONCATENATE("R3C",#REF!),"")</f>
        <v>#REF!</v>
      </c>
      <c r="Y18" s="147" t="e">
        <f>IF(AND('Mapa final'!#REF!="Alta",'Mapa final'!#REF!="Moderado"),CONCATENATE("R3C",'Mapa final'!#REF!),"")</f>
        <v>#REF!</v>
      </c>
      <c r="Z18" s="147" t="e">
        <f>IF(AND('Mapa final'!#REF!="Alta",'Mapa final'!#REF!="Moderado"),CONCATENATE("R3C",'Mapa final'!#REF!),"")</f>
        <v>#REF!</v>
      </c>
      <c r="AA18" s="148" t="e">
        <f>IF(AND('Mapa final'!#REF!="Alta",'Mapa final'!#REF!="Moderado"),CONCATENATE("R3C",'Mapa final'!#REF!),"")</f>
        <v>#REF!</v>
      </c>
      <c r="AB18" s="147" t="str">
        <f ca="1">IF(AND('Mapa final'!$AD$41="Alta",'Mapa final'!$AF$41="Mayor"),CONCATENATE("R3C",'Mapa final'!$T$41),"")</f>
        <v/>
      </c>
      <c r="AC18" s="147" t="str">
        <f>IF(AND('Mapa final'!$AD$42="Alta",'Mapa final'!$AF$42="Mayor"),CONCATENATE("R3C",'Mapa final'!$T$42),"")</f>
        <v/>
      </c>
      <c r="AD18" s="147" t="e">
        <f>IF(AND(#REF!="Alta",#REF!="Mayor"),CONCATENATE("R3C",#REF!),"")</f>
        <v>#REF!</v>
      </c>
      <c r="AE18" s="147" t="e">
        <f>IF(AND('Mapa final'!#REF!="Alta",'Mapa final'!#REF!="Mayor"),CONCATENATE("R3C",'Mapa final'!#REF!),"")</f>
        <v>#REF!</v>
      </c>
      <c r="AF18" s="147" t="e">
        <f>IF(AND('Mapa final'!#REF!="Alta",'Mapa final'!#REF!="Mayor"),CONCATENATE("R3C",'Mapa final'!#REF!),"")</f>
        <v>#REF!</v>
      </c>
      <c r="AG18" s="147" t="e">
        <f>IF(AND('Mapa final'!#REF!="Alta",'Mapa final'!#REF!="Mayor"),CONCATENATE("R3C",'Mapa final'!#REF!),"")</f>
        <v>#REF!</v>
      </c>
      <c r="AH18" s="149" t="str">
        <f ca="1">IF(AND('Mapa final'!$AD$41="Alta",'Mapa final'!$AF$41="Catastrófico"),CONCATENATE("R3C",'Mapa final'!$T$41),"")</f>
        <v/>
      </c>
      <c r="AI18" s="150" t="str">
        <f>IF(AND('Mapa final'!$AD$42="Alta",'Mapa final'!$AF$42="Catastrófico"),CONCATENATE("R3C",'Mapa final'!$T$42),"")</f>
        <v/>
      </c>
      <c r="AJ18" s="150" t="e">
        <f>IF(AND(#REF!="Alta",#REF!="Catastrófico"),CONCATENATE("R3C",#REF!),"")</f>
        <v>#REF!</v>
      </c>
      <c r="AK18" s="150" t="e">
        <f>IF(AND('Mapa final'!#REF!="Alta",'Mapa final'!#REF!="Catastrófico"),CONCATENATE("R3C",'Mapa final'!#REF!),"")</f>
        <v>#REF!</v>
      </c>
      <c r="AL18" s="150" t="e">
        <f>IF(AND('Mapa final'!#REF!="Alta",'Mapa final'!#REF!="Catastrófico"),CONCATENATE("R3C",'Mapa final'!#REF!),"")</f>
        <v>#REF!</v>
      </c>
      <c r="AM18" s="151" t="e">
        <f>IF(AND('Mapa final'!#REF!="Alta",'Mapa final'!#REF!="Catastrófico"),CONCATENATE("R3C",'Mapa final'!#REF!),"")</f>
        <v>#REF!</v>
      </c>
      <c r="AN18" s="1"/>
      <c r="AO18" s="464"/>
      <c r="AP18" s="272"/>
      <c r="AQ18" s="272"/>
      <c r="AR18" s="272"/>
      <c r="AS18" s="272"/>
      <c r="AT18" s="465"/>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482"/>
      <c r="C19" s="272"/>
      <c r="D19" s="273"/>
      <c r="E19" s="284"/>
      <c r="F19" s="272"/>
      <c r="G19" s="272"/>
      <c r="H19" s="272"/>
      <c r="I19" s="272"/>
      <c r="J19" s="167" t="e">
        <f>IF(AND('Mapa final'!#REF!="Alta",'Mapa final'!#REF!="Leve"),CONCATENATE("R4C",'Mapa final'!#REF!),"")</f>
        <v>#REF!</v>
      </c>
      <c r="K19" s="168" t="e">
        <f>IF(AND('Mapa final'!#REF!="Alta",'Mapa final'!#REF!="Leve"),CONCATENATE("R4C",'Mapa final'!#REF!),"")</f>
        <v>#REF!</v>
      </c>
      <c r="L19" s="168" t="e">
        <f>IF(AND('Mapa final'!#REF!="Alta",'Mapa final'!#REF!="Leve"),CONCATENATE("R4C",'Mapa final'!#REF!),"")</f>
        <v>#REF!</v>
      </c>
      <c r="M19" s="168" t="e">
        <f>IF(AND('Mapa final'!#REF!="Alta",'Mapa final'!#REF!="Leve"),CONCATENATE("R4C",'Mapa final'!#REF!),"")</f>
        <v>#REF!</v>
      </c>
      <c r="N19" s="168" t="e">
        <f>IF(AND('Mapa final'!#REF!="Alta",'Mapa final'!#REF!="Leve"),CONCATENATE("R4C",'Mapa final'!#REF!),"")</f>
        <v>#REF!</v>
      </c>
      <c r="O19" s="169" t="e">
        <f>IF(AND('Mapa final'!#REF!="Alta",'Mapa final'!#REF!="Leve"),CONCATENATE("R4C",'Mapa final'!#REF!),"")</f>
        <v>#REF!</v>
      </c>
      <c r="P19" s="167" t="e">
        <f>IF(AND('Mapa final'!#REF!="Alta",'Mapa final'!#REF!="Menor"),CONCATENATE("R4C",'Mapa final'!#REF!),"")</f>
        <v>#REF!</v>
      </c>
      <c r="Q19" s="168" t="e">
        <f>IF(AND('Mapa final'!#REF!="Alta",'Mapa final'!#REF!="Menor"),CONCATENATE("R4C",'Mapa final'!#REF!),"")</f>
        <v>#REF!</v>
      </c>
      <c r="R19" s="168" t="e">
        <f>IF(AND('Mapa final'!#REF!="Alta",'Mapa final'!#REF!="Menor"),CONCATENATE("R4C",'Mapa final'!#REF!),"")</f>
        <v>#REF!</v>
      </c>
      <c r="S19" s="168" t="e">
        <f>IF(AND('Mapa final'!#REF!="Alta",'Mapa final'!#REF!="Menor"),CONCATENATE("R4C",'Mapa final'!#REF!),"")</f>
        <v>#REF!</v>
      </c>
      <c r="T19" s="168" t="e">
        <f>IF(AND('Mapa final'!#REF!="Alta",'Mapa final'!#REF!="Menor"),CONCATENATE("R4C",'Mapa final'!#REF!),"")</f>
        <v>#REF!</v>
      </c>
      <c r="U19" s="169" t="e">
        <f>IF(AND('Mapa final'!#REF!="Alta",'Mapa final'!#REF!="Menor"),CONCATENATE("R4C",'Mapa final'!#REF!),"")</f>
        <v>#REF!</v>
      </c>
      <c r="V19" s="146" t="e">
        <f>IF(AND('Mapa final'!#REF!="Alta",'Mapa final'!#REF!="Moderado"),CONCATENATE("R4C",'Mapa final'!#REF!),"")</f>
        <v>#REF!</v>
      </c>
      <c r="W19" s="147" t="e">
        <f>IF(AND('Mapa final'!#REF!="Alta",'Mapa final'!#REF!="Moderado"),CONCATENATE("R4C",'Mapa final'!#REF!),"")</f>
        <v>#REF!</v>
      </c>
      <c r="X19" s="147" t="e">
        <f>IF(AND('Mapa final'!#REF!="Alta",'Mapa final'!#REF!="Moderado"),CONCATENATE("R4C",'Mapa final'!#REF!),"")</f>
        <v>#REF!</v>
      </c>
      <c r="Y19" s="147" t="e">
        <f>IF(AND('Mapa final'!#REF!="Alta",'Mapa final'!#REF!="Moderado"),CONCATENATE("R4C",'Mapa final'!#REF!),"")</f>
        <v>#REF!</v>
      </c>
      <c r="Z19" s="147" t="e">
        <f>IF(AND('Mapa final'!#REF!="Alta",'Mapa final'!#REF!="Moderado"),CONCATENATE("R4C",'Mapa final'!#REF!),"")</f>
        <v>#REF!</v>
      </c>
      <c r="AA19" s="148" t="e">
        <f>IF(AND('Mapa final'!#REF!="Alta",'Mapa final'!#REF!="Moderado"),CONCATENATE("R4C",'Mapa final'!#REF!),"")</f>
        <v>#REF!</v>
      </c>
      <c r="AB19" s="147" t="e">
        <f>IF(AND('Mapa final'!#REF!="Alta",'Mapa final'!#REF!="Mayor"),CONCATENATE("R4C",'Mapa final'!#REF!),"")</f>
        <v>#REF!</v>
      </c>
      <c r="AC19" s="147" t="e">
        <f>IF(AND('Mapa final'!#REF!="Alta",'Mapa final'!#REF!="Mayor"),CONCATENATE("R4C",'Mapa final'!#REF!),"")</f>
        <v>#REF!</v>
      </c>
      <c r="AD19" s="147" t="e">
        <f>IF(AND('Mapa final'!#REF!="Alta",'Mapa final'!#REF!="Mayor"),CONCATENATE("R4C",'Mapa final'!#REF!),"")</f>
        <v>#REF!</v>
      </c>
      <c r="AE19" s="147" t="e">
        <f>IF(AND('Mapa final'!#REF!="Alta",'Mapa final'!#REF!="Mayor"),CONCATENATE("R4C",'Mapa final'!#REF!),"")</f>
        <v>#REF!</v>
      </c>
      <c r="AF19" s="147" t="e">
        <f>IF(AND('Mapa final'!#REF!="Alta",'Mapa final'!#REF!="Mayor"),CONCATENATE("R4C",'Mapa final'!#REF!),"")</f>
        <v>#REF!</v>
      </c>
      <c r="AG19" s="147" t="e">
        <f>IF(AND('Mapa final'!#REF!="Alta",'Mapa final'!#REF!="Mayor"),CONCATENATE("R4C",'Mapa final'!#REF!),"")</f>
        <v>#REF!</v>
      </c>
      <c r="AH19" s="149" t="e">
        <f>IF(AND('Mapa final'!#REF!="Alta",'Mapa final'!#REF!="Catastrófico"),CONCATENATE("R4C",'Mapa final'!#REF!),"")</f>
        <v>#REF!</v>
      </c>
      <c r="AI19" s="150" t="e">
        <f>IF(AND('Mapa final'!#REF!="Alta",'Mapa final'!#REF!="Catastrófico"),CONCATENATE("R4C",'Mapa final'!#REF!),"")</f>
        <v>#REF!</v>
      </c>
      <c r="AJ19" s="150" t="e">
        <f>IF(AND('Mapa final'!#REF!="Alta",'Mapa final'!#REF!="Catastrófico"),CONCATENATE("R4C",'Mapa final'!#REF!),"")</f>
        <v>#REF!</v>
      </c>
      <c r="AK19" s="150" t="e">
        <f>IF(AND('Mapa final'!#REF!="Alta",'Mapa final'!#REF!="Catastrófico"),CONCATENATE("R4C",'Mapa final'!#REF!),"")</f>
        <v>#REF!</v>
      </c>
      <c r="AL19" s="150" t="e">
        <f>IF(AND('Mapa final'!#REF!="Alta",'Mapa final'!#REF!="Catastrófico"),CONCATENATE("R4C",'Mapa final'!#REF!),"")</f>
        <v>#REF!</v>
      </c>
      <c r="AM19" s="151" t="e">
        <f>IF(AND('Mapa final'!#REF!="Alta",'Mapa final'!#REF!="Catastrófico"),CONCATENATE("R4C",'Mapa final'!#REF!),"")</f>
        <v>#REF!</v>
      </c>
      <c r="AN19" s="1"/>
      <c r="AO19" s="464"/>
      <c r="AP19" s="272"/>
      <c r="AQ19" s="272"/>
      <c r="AR19" s="272"/>
      <c r="AS19" s="272"/>
      <c r="AT19" s="465"/>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482"/>
      <c r="C20" s="272"/>
      <c r="D20" s="273"/>
      <c r="E20" s="284"/>
      <c r="F20" s="272"/>
      <c r="G20" s="272"/>
      <c r="H20" s="272"/>
      <c r="I20" s="272"/>
      <c r="J20" s="167" t="e">
        <f>IF(AND('Mapa final'!#REF!="Alta",'Mapa final'!#REF!="Leve"),CONCATENATE("R5C",'Mapa final'!#REF!),"")</f>
        <v>#REF!</v>
      </c>
      <c r="K20" s="168" t="e">
        <f>IF(AND('Mapa final'!#REF!="Alta",'Mapa final'!#REF!="Leve"),CONCATENATE("R5C",'Mapa final'!#REF!),"")</f>
        <v>#REF!</v>
      </c>
      <c r="L20" s="168" t="e">
        <f>IF(AND('Mapa final'!#REF!="Alta",'Mapa final'!#REF!="Leve"),CONCATENATE("R5C",'Mapa final'!#REF!),"")</f>
        <v>#REF!</v>
      </c>
      <c r="M20" s="168" t="e">
        <f>IF(AND('Mapa final'!#REF!="Alta",'Mapa final'!#REF!="Leve"),CONCATENATE("R5C",'Mapa final'!#REF!),"")</f>
        <v>#REF!</v>
      </c>
      <c r="N20" s="168" t="e">
        <f>IF(AND('Mapa final'!#REF!="Alta",'Mapa final'!#REF!="Leve"),CONCATENATE("R5C",'Mapa final'!#REF!),"")</f>
        <v>#REF!</v>
      </c>
      <c r="O20" s="169" t="e">
        <f>IF(AND('Mapa final'!#REF!="Alta",'Mapa final'!#REF!="Leve"),CONCATENATE("R5C",'Mapa final'!#REF!),"")</f>
        <v>#REF!</v>
      </c>
      <c r="P20" s="167" t="e">
        <f>IF(AND('Mapa final'!#REF!="Alta",'Mapa final'!#REF!="Menor"),CONCATENATE("R5C",'Mapa final'!#REF!),"")</f>
        <v>#REF!</v>
      </c>
      <c r="Q20" s="168" t="e">
        <f>IF(AND('Mapa final'!#REF!="Alta",'Mapa final'!#REF!="Menor"),CONCATENATE("R5C",'Mapa final'!#REF!),"")</f>
        <v>#REF!</v>
      </c>
      <c r="R20" s="168" t="e">
        <f>IF(AND('Mapa final'!#REF!="Alta",'Mapa final'!#REF!="Menor"),CONCATENATE("R5C",'Mapa final'!#REF!),"")</f>
        <v>#REF!</v>
      </c>
      <c r="S20" s="168" t="e">
        <f>IF(AND('Mapa final'!#REF!="Alta",'Mapa final'!#REF!="Menor"),CONCATENATE("R5C",'Mapa final'!#REF!),"")</f>
        <v>#REF!</v>
      </c>
      <c r="T20" s="168" t="e">
        <f>IF(AND('Mapa final'!#REF!="Alta",'Mapa final'!#REF!="Menor"),CONCATENATE("R5C",'Mapa final'!#REF!),"")</f>
        <v>#REF!</v>
      </c>
      <c r="U20" s="169" t="e">
        <f>IF(AND('Mapa final'!#REF!="Alta",'Mapa final'!#REF!="Menor"),CONCATENATE("R5C",'Mapa final'!#REF!),"")</f>
        <v>#REF!</v>
      </c>
      <c r="V20" s="146" t="e">
        <f>IF(AND('Mapa final'!#REF!="Alta",'Mapa final'!#REF!="Moderado"),CONCATENATE("R5C",'Mapa final'!#REF!),"")</f>
        <v>#REF!</v>
      </c>
      <c r="W20" s="147" t="e">
        <f>IF(AND('Mapa final'!#REF!="Alta",'Mapa final'!#REF!="Moderado"),CONCATENATE("R5C",'Mapa final'!#REF!),"")</f>
        <v>#REF!</v>
      </c>
      <c r="X20" s="147" t="e">
        <f>IF(AND('Mapa final'!#REF!="Alta",'Mapa final'!#REF!="Moderado"),CONCATENATE("R5C",'Mapa final'!#REF!),"")</f>
        <v>#REF!</v>
      </c>
      <c r="Y20" s="147" t="e">
        <f>IF(AND('Mapa final'!#REF!="Alta",'Mapa final'!#REF!="Moderado"),CONCATENATE("R5C",'Mapa final'!#REF!),"")</f>
        <v>#REF!</v>
      </c>
      <c r="Z20" s="147" t="e">
        <f>IF(AND('Mapa final'!#REF!="Alta",'Mapa final'!#REF!="Moderado"),CONCATENATE("R5C",'Mapa final'!#REF!),"")</f>
        <v>#REF!</v>
      </c>
      <c r="AA20" s="148" t="e">
        <f>IF(AND('Mapa final'!#REF!="Alta",'Mapa final'!#REF!="Moderado"),CONCATENATE("R5C",'Mapa final'!#REF!),"")</f>
        <v>#REF!</v>
      </c>
      <c r="AB20" s="147" t="e">
        <f>IF(AND('Mapa final'!#REF!="Alta",'Mapa final'!#REF!="Mayor"),CONCATENATE("R5C",'Mapa final'!#REF!),"")</f>
        <v>#REF!</v>
      </c>
      <c r="AC20" s="147" t="e">
        <f>IF(AND('Mapa final'!#REF!="Alta",'Mapa final'!#REF!="Mayor"),CONCATENATE("R5C",'Mapa final'!#REF!),"")</f>
        <v>#REF!</v>
      </c>
      <c r="AD20" s="147" t="e">
        <f>IF(AND('Mapa final'!#REF!="Alta",'Mapa final'!#REF!="Mayor"),CONCATENATE("R5C",'Mapa final'!#REF!),"")</f>
        <v>#REF!</v>
      </c>
      <c r="AE20" s="147" t="e">
        <f>IF(AND('Mapa final'!#REF!="Alta",'Mapa final'!#REF!="Mayor"),CONCATENATE("R5C",'Mapa final'!#REF!),"")</f>
        <v>#REF!</v>
      </c>
      <c r="AF20" s="147" t="e">
        <f>IF(AND('Mapa final'!#REF!="Alta",'Mapa final'!#REF!="Mayor"),CONCATENATE("R5C",'Mapa final'!#REF!),"")</f>
        <v>#REF!</v>
      </c>
      <c r="AG20" s="147" t="e">
        <f>IF(AND('Mapa final'!#REF!="Alta",'Mapa final'!#REF!="Mayor"),CONCATENATE("R5C",'Mapa final'!#REF!),"")</f>
        <v>#REF!</v>
      </c>
      <c r="AH20" s="149" t="e">
        <f>IF(AND('Mapa final'!#REF!="Alta",'Mapa final'!#REF!="Catastrófico"),CONCATENATE("R5C",'Mapa final'!#REF!),"")</f>
        <v>#REF!</v>
      </c>
      <c r="AI20" s="150" t="e">
        <f>IF(AND('Mapa final'!#REF!="Alta",'Mapa final'!#REF!="Catastrófico"),CONCATENATE("R5C",'Mapa final'!#REF!),"")</f>
        <v>#REF!</v>
      </c>
      <c r="AJ20" s="150" t="e">
        <f>IF(AND('Mapa final'!#REF!="Alta",'Mapa final'!#REF!="Catastrófico"),CONCATENATE("R5C",'Mapa final'!#REF!),"")</f>
        <v>#REF!</v>
      </c>
      <c r="AK20" s="150" t="e">
        <f>IF(AND('Mapa final'!#REF!="Alta",'Mapa final'!#REF!="Catastrófico"),CONCATENATE("R5C",'Mapa final'!#REF!),"")</f>
        <v>#REF!</v>
      </c>
      <c r="AL20" s="150" t="e">
        <f>IF(AND('Mapa final'!#REF!="Alta",'Mapa final'!#REF!="Catastrófico"),CONCATENATE("R5C",'Mapa final'!#REF!),"")</f>
        <v>#REF!</v>
      </c>
      <c r="AM20" s="151" t="e">
        <f>IF(AND('Mapa final'!#REF!="Alta",'Mapa final'!#REF!="Catastrófico"),CONCATENATE("R5C",'Mapa final'!#REF!),"")</f>
        <v>#REF!</v>
      </c>
      <c r="AN20" s="1"/>
      <c r="AO20" s="464"/>
      <c r="AP20" s="272"/>
      <c r="AQ20" s="272"/>
      <c r="AR20" s="272"/>
      <c r="AS20" s="272"/>
      <c r="AT20" s="465"/>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482"/>
      <c r="C21" s="272"/>
      <c r="D21" s="273"/>
      <c r="E21" s="284"/>
      <c r="F21" s="272"/>
      <c r="G21" s="272"/>
      <c r="H21" s="272"/>
      <c r="I21" s="272"/>
      <c r="J21" s="167" t="e">
        <f>IF(AND('Mapa final'!#REF!="Alta",'Mapa final'!#REF!="Leve"),CONCATENATE("R6C",'Mapa final'!#REF!),"")</f>
        <v>#REF!</v>
      </c>
      <c r="K21" s="168" t="e">
        <f>IF(AND('Mapa final'!#REF!="Alta",'Mapa final'!#REF!="Leve"),CONCATENATE("R6C",'Mapa final'!#REF!),"")</f>
        <v>#REF!</v>
      </c>
      <c r="L21" s="168" t="e">
        <f>IF(AND('Mapa final'!#REF!="Alta",'Mapa final'!#REF!="Leve"),CONCATENATE("R6C",'Mapa final'!#REF!),"")</f>
        <v>#REF!</v>
      </c>
      <c r="M21" s="168" t="e">
        <f>IF(AND('Mapa final'!#REF!="Alta",'Mapa final'!#REF!="Leve"),CONCATENATE("R6C",'Mapa final'!#REF!),"")</f>
        <v>#REF!</v>
      </c>
      <c r="N21" s="168" t="e">
        <f>IF(AND('Mapa final'!#REF!="Alta",'Mapa final'!#REF!="Leve"),CONCATENATE("R6C",'Mapa final'!#REF!),"")</f>
        <v>#REF!</v>
      </c>
      <c r="O21" s="169" t="e">
        <f>IF(AND('Mapa final'!#REF!="Alta",'Mapa final'!#REF!="Leve"),CONCATENATE("R6C",'Mapa final'!#REF!),"")</f>
        <v>#REF!</v>
      </c>
      <c r="P21" s="167" t="e">
        <f>IF(AND('Mapa final'!#REF!="Alta",'Mapa final'!#REF!="Menor"),CONCATENATE("R6C",'Mapa final'!#REF!),"")</f>
        <v>#REF!</v>
      </c>
      <c r="Q21" s="168" t="e">
        <f>IF(AND('Mapa final'!#REF!="Alta",'Mapa final'!#REF!="Menor"),CONCATENATE("R6C",'Mapa final'!#REF!),"")</f>
        <v>#REF!</v>
      </c>
      <c r="R21" s="168" t="e">
        <f>IF(AND('Mapa final'!#REF!="Alta",'Mapa final'!#REF!="Menor"),CONCATENATE("R6C",'Mapa final'!#REF!),"")</f>
        <v>#REF!</v>
      </c>
      <c r="S21" s="168" t="e">
        <f>IF(AND('Mapa final'!#REF!="Alta",'Mapa final'!#REF!="Menor"),CONCATENATE("R6C",'Mapa final'!#REF!),"")</f>
        <v>#REF!</v>
      </c>
      <c r="T21" s="168" t="e">
        <f>IF(AND('Mapa final'!#REF!="Alta",'Mapa final'!#REF!="Menor"),CONCATENATE("R6C",'Mapa final'!#REF!),"")</f>
        <v>#REF!</v>
      </c>
      <c r="U21" s="169" t="e">
        <f>IF(AND('Mapa final'!#REF!="Alta",'Mapa final'!#REF!="Menor"),CONCATENATE("R6C",'Mapa final'!#REF!),"")</f>
        <v>#REF!</v>
      </c>
      <c r="V21" s="146" t="e">
        <f>IF(AND('Mapa final'!#REF!="Alta",'Mapa final'!#REF!="Moderado"),CONCATENATE("R6C",'Mapa final'!#REF!),"")</f>
        <v>#REF!</v>
      </c>
      <c r="W21" s="147" t="e">
        <f>IF(AND('Mapa final'!#REF!="Alta",'Mapa final'!#REF!="Moderado"),CONCATENATE("R6C",'Mapa final'!#REF!),"")</f>
        <v>#REF!</v>
      </c>
      <c r="X21" s="147" t="e">
        <f>IF(AND('Mapa final'!#REF!="Alta",'Mapa final'!#REF!="Moderado"),CONCATENATE("R6C",'Mapa final'!#REF!),"")</f>
        <v>#REF!</v>
      </c>
      <c r="Y21" s="147" t="e">
        <f>IF(AND('Mapa final'!#REF!="Alta",'Mapa final'!#REF!="Moderado"),CONCATENATE("R6C",'Mapa final'!#REF!),"")</f>
        <v>#REF!</v>
      </c>
      <c r="Z21" s="147" t="e">
        <f>IF(AND('Mapa final'!#REF!="Alta",'Mapa final'!#REF!="Moderado"),CONCATENATE("R6C",'Mapa final'!#REF!),"")</f>
        <v>#REF!</v>
      </c>
      <c r="AA21" s="148" t="e">
        <f>IF(AND('Mapa final'!#REF!="Alta",'Mapa final'!#REF!="Moderado"),CONCATENATE("R6C",'Mapa final'!#REF!),"")</f>
        <v>#REF!</v>
      </c>
      <c r="AB21" s="147" t="e">
        <f>IF(AND('Mapa final'!#REF!="Alta",'Mapa final'!#REF!="Mayor"),CONCATENATE("R6C",'Mapa final'!#REF!),"")</f>
        <v>#REF!</v>
      </c>
      <c r="AC21" s="147" t="e">
        <f>IF(AND('Mapa final'!#REF!="Alta",'Mapa final'!#REF!="Mayor"),CONCATENATE("R6C",'Mapa final'!#REF!),"")</f>
        <v>#REF!</v>
      </c>
      <c r="AD21" s="147" t="e">
        <f>IF(AND('Mapa final'!#REF!="Alta",'Mapa final'!#REF!="Mayor"),CONCATENATE("R6C",'Mapa final'!#REF!),"")</f>
        <v>#REF!</v>
      </c>
      <c r="AE21" s="147" t="e">
        <f>IF(AND('Mapa final'!#REF!="Alta",'Mapa final'!#REF!="Mayor"),CONCATENATE("R6C",'Mapa final'!#REF!),"")</f>
        <v>#REF!</v>
      </c>
      <c r="AF21" s="147" t="e">
        <f>IF(AND('Mapa final'!#REF!="Alta",'Mapa final'!#REF!="Mayor"),CONCATENATE("R6C",'Mapa final'!#REF!),"")</f>
        <v>#REF!</v>
      </c>
      <c r="AG21" s="147" t="e">
        <f>IF(AND('Mapa final'!#REF!="Alta",'Mapa final'!#REF!="Mayor"),CONCATENATE("R6C",'Mapa final'!#REF!),"")</f>
        <v>#REF!</v>
      </c>
      <c r="AH21" s="149" t="e">
        <f>IF(AND('Mapa final'!#REF!="Alta",'Mapa final'!#REF!="Catastrófico"),CONCATENATE("R6C",'Mapa final'!#REF!),"")</f>
        <v>#REF!</v>
      </c>
      <c r="AI21" s="150" t="e">
        <f>IF(AND('Mapa final'!#REF!="Alta",'Mapa final'!#REF!="Catastrófico"),CONCATENATE("R6C",'Mapa final'!#REF!),"")</f>
        <v>#REF!</v>
      </c>
      <c r="AJ21" s="150" t="e">
        <f>IF(AND('Mapa final'!#REF!="Alta",'Mapa final'!#REF!="Catastrófico"),CONCATENATE("R6C",'Mapa final'!#REF!),"")</f>
        <v>#REF!</v>
      </c>
      <c r="AK21" s="150" t="e">
        <f>IF(AND('Mapa final'!#REF!="Alta",'Mapa final'!#REF!="Catastrófico"),CONCATENATE("R6C",'Mapa final'!#REF!),"")</f>
        <v>#REF!</v>
      </c>
      <c r="AL21" s="150" t="e">
        <f>IF(AND('Mapa final'!#REF!="Alta",'Mapa final'!#REF!="Catastrófico"),CONCATENATE("R6C",'Mapa final'!#REF!),"")</f>
        <v>#REF!</v>
      </c>
      <c r="AM21" s="151" t="e">
        <f>IF(AND('Mapa final'!#REF!="Alta",'Mapa final'!#REF!="Catastrófico"),CONCATENATE("R6C",'Mapa final'!#REF!),"")</f>
        <v>#REF!</v>
      </c>
      <c r="AN21" s="1"/>
      <c r="AO21" s="464"/>
      <c r="AP21" s="272"/>
      <c r="AQ21" s="272"/>
      <c r="AR21" s="272"/>
      <c r="AS21" s="272"/>
      <c r="AT21" s="465"/>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482"/>
      <c r="C22" s="272"/>
      <c r="D22" s="273"/>
      <c r="E22" s="284"/>
      <c r="F22" s="272"/>
      <c r="G22" s="272"/>
      <c r="H22" s="272"/>
      <c r="I22" s="272"/>
      <c r="J22" s="167" t="e">
        <f>IF(AND('Mapa final'!#REF!="Alta",'Mapa final'!#REF!="Leve"),CONCATENATE("R7C",'Mapa final'!#REF!),"")</f>
        <v>#REF!</v>
      </c>
      <c r="K22" s="168" t="e">
        <f>IF(AND('Mapa final'!#REF!="Alta",'Mapa final'!#REF!="Leve"),CONCATENATE("R7C",'Mapa final'!#REF!),"")</f>
        <v>#REF!</v>
      </c>
      <c r="L22" s="168" t="e">
        <f>IF(AND('Mapa final'!#REF!="Alta",'Mapa final'!#REF!="Leve"),CONCATENATE("R7C",'Mapa final'!#REF!),"")</f>
        <v>#REF!</v>
      </c>
      <c r="M22" s="168" t="e">
        <f>IF(AND('Mapa final'!#REF!="Alta",'Mapa final'!#REF!="Leve"),CONCATENATE("R7C",'Mapa final'!#REF!),"")</f>
        <v>#REF!</v>
      </c>
      <c r="N22" s="168" t="e">
        <f>IF(AND('Mapa final'!#REF!="Alta",'Mapa final'!#REF!="Leve"),CONCATENATE("R7C",'Mapa final'!#REF!),"")</f>
        <v>#REF!</v>
      </c>
      <c r="O22" s="169" t="str">
        <f>IF(AND('Mapa final'!$AD$43="Alta",'Mapa final'!$AF$43="Leve"),CONCATENATE("R7C",'Mapa final'!$T$43),"")</f>
        <v/>
      </c>
      <c r="P22" s="167" t="e">
        <f>IF(AND('Mapa final'!#REF!="Alta",'Mapa final'!#REF!="Menor"),CONCATENATE("R7C",'Mapa final'!#REF!),"")</f>
        <v>#REF!</v>
      </c>
      <c r="Q22" s="168" t="e">
        <f>IF(AND('Mapa final'!#REF!="Alta",'Mapa final'!#REF!="Menor"),CONCATENATE("R7C",'Mapa final'!#REF!),"")</f>
        <v>#REF!</v>
      </c>
      <c r="R22" s="168" t="e">
        <f>IF(AND('Mapa final'!#REF!="Alta",'Mapa final'!#REF!="Menor"),CONCATENATE("R7C",'Mapa final'!#REF!),"")</f>
        <v>#REF!</v>
      </c>
      <c r="S22" s="168" t="e">
        <f>IF(AND('Mapa final'!#REF!="Alta",'Mapa final'!#REF!="Menor"),CONCATENATE("R7C",'Mapa final'!#REF!),"")</f>
        <v>#REF!</v>
      </c>
      <c r="T22" s="168" t="e">
        <f>IF(AND('Mapa final'!#REF!="Alta",'Mapa final'!#REF!="Menor"),CONCATENATE("R7C",'Mapa final'!#REF!),"")</f>
        <v>#REF!</v>
      </c>
      <c r="U22" s="169" t="str">
        <f>IF(AND('Mapa final'!$AD$43="Alta",'Mapa final'!$AF$43="Menor"),CONCATENATE("R7C",'Mapa final'!$T$43),"")</f>
        <v/>
      </c>
      <c r="V22" s="146" t="e">
        <f>IF(AND('Mapa final'!#REF!="Alta",'Mapa final'!#REF!="Moderado"),CONCATENATE("R7C",'Mapa final'!#REF!),"")</f>
        <v>#REF!</v>
      </c>
      <c r="W22" s="147" t="e">
        <f>IF(AND('Mapa final'!#REF!="Alta",'Mapa final'!#REF!="Moderado"),CONCATENATE("R7C",'Mapa final'!#REF!),"")</f>
        <v>#REF!</v>
      </c>
      <c r="X22" s="147" t="e">
        <f>IF(AND('Mapa final'!#REF!="Alta",'Mapa final'!#REF!="Moderado"),CONCATENATE("R7C",'Mapa final'!#REF!),"")</f>
        <v>#REF!</v>
      </c>
      <c r="Y22" s="147" t="e">
        <f>IF(AND('Mapa final'!#REF!="Alta",'Mapa final'!#REF!="Moderado"),CONCATENATE("R7C",'Mapa final'!#REF!),"")</f>
        <v>#REF!</v>
      </c>
      <c r="Z22" s="147" t="e">
        <f>IF(AND('Mapa final'!#REF!="Alta",'Mapa final'!#REF!="Moderado"),CONCATENATE("R7C",'Mapa final'!#REF!),"")</f>
        <v>#REF!</v>
      </c>
      <c r="AA22" s="148" t="str">
        <f>IF(AND('Mapa final'!$AD$43="Alta",'Mapa final'!$AF$43="Moderado"),CONCATENATE("R7C",'Mapa final'!$T$43),"")</f>
        <v/>
      </c>
      <c r="AB22" s="147" t="e">
        <f>IF(AND('Mapa final'!#REF!="Alta",'Mapa final'!#REF!="Mayor"),CONCATENATE("R7C",'Mapa final'!#REF!),"")</f>
        <v>#REF!</v>
      </c>
      <c r="AC22" s="147" t="e">
        <f>IF(AND('Mapa final'!#REF!="Alta",'Mapa final'!#REF!="Mayor"),CONCATENATE("R7C",'Mapa final'!#REF!),"")</f>
        <v>#REF!</v>
      </c>
      <c r="AD22" s="147" t="e">
        <f>IF(AND('Mapa final'!#REF!="Alta",'Mapa final'!#REF!="Mayor"),CONCATENATE("R7C",'Mapa final'!#REF!),"")</f>
        <v>#REF!</v>
      </c>
      <c r="AE22" s="147" t="e">
        <f>IF(AND('Mapa final'!#REF!="Alta",'Mapa final'!#REF!="Mayor"),CONCATENATE("R7C",'Mapa final'!#REF!),"")</f>
        <v>#REF!</v>
      </c>
      <c r="AF22" s="147" t="e">
        <f>IF(AND('Mapa final'!#REF!="Alta",'Mapa final'!#REF!="Mayor"),CONCATENATE("R7C",'Mapa final'!#REF!),"")</f>
        <v>#REF!</v>
      </c>
      <c r="AG22" s="147" t="str">
        <f>IF(AND('Mapa final'!$AD$43="Alta",'Mapa final'!$AF$43="Mayor"),CONCATENATE("R7C",'Mapa final'!$T$43),"")</f>
        <v/>
      </c>
      <c r="AH22" s="149" t="e">
        <f>IF(AND('Mapa final'!#REF!="Alta",'Mapa final'!#REF!="Catastrófico"),CONCATENATE("R7C",'Mapa final'!#REF!),"")</f>
        <v>#REF!</v>
      </c>
      <c r="AI22" s="150" t="e">
        <f>IF(AND('Mapa final'!#REF!="Alta",'Mapa final'!#REF!="Catastrófico"),CONCATENATE("R7C",'Mapa final'!#REF!),"")</f>
        <v>#REF!</v>
      </c>
      <c r="AJ22" s="150" t="e">
        <f>IF(AND('Mapa final'!#REF!="Alta",'Mapa final'!#REF!="Catastrófico"),CONCATENATE("R7C",'Mapa final'!#REF!),"")</f>
        <v>#REF!</v>
      </c>
      <c r="AK22" s="150" t="e">
        <f>IF(AND('Mapa final'!#REF!="Alta",'Mapa final'!#REF!="Catastrófico"),CONCATENATE("R7C",'Mapa final'!#REF!),"")</f>
        <v>#REF!</v>
      </c>
      <c r="AL22" s="150" t="e">
        <f>IF(AND('Mapa final'!#REF!="Alta",'Mapa final'!#REF!="Catastrófico"),CONCATENATE("R7C",'Mapa final'!#REF!),"")</f>
        <v>#REF!</v>
      </c>
      <c r="AM22" s="151" t="str">
        <f>IF(AND('Mapa final'!$AD$43="Alta",'Mapa final'!$AF$43="Catastrófico"),CONCATENATE("R7C",'Mapa final'!$T$43),"")</f>
        <v/>
      </c>
      <c r="AN22" s="1"/>
      <c r="AO22" s="464"/>
      <c r="AP22" s="272"/>
      <c r="AQ22" s="272"/>
      <c r="AR22" s="272"/>
      <c r="AS22" s="272"/>
      <c r="AT22" s="465"/>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482"/>
      <c r="C23" s="272"/>
      <c r="D23" s="273"/>
      <c r="E23" s="284"/>
      <c r="F23" s="272"/>
      <c r="G23" s="272"/>
      <c r="H23" s="272"/>
      <c r="I23" s="272"/>
      <c r="J23" s="167" t="str">
        <f>IF(AND('Mapa final'!$AD$44="Alta",'Mapa final'!$AF$44="Leve"),CONCATENATE("R8C",'Mapa final'!$T$44),"")</f>
        <v/>
      </c>
      <c r="K23" s="168" t="str">
        <f>IF(AND('Mapa final'!$AD$45="Alta",'Mapa final'!$AF$45="Leve"),CONCATENATE("R8C",'Mapa final'!$T$45),"")</f>
        <v/>
      </c>
      <c r="L23" s="168" t="str">
        <f>IF(AND('Mapa final'!$AD$46="Alta",'Mapa final'!$AF$46="Leve"),CONCATENATE("R8C",'Mapa final'!$T$46),"")</f>
        <v/>
      </c>
      <c r="M23" s="168" t="e">
        <f>IF(AND('Mapa final'!#REF!="Alta",'Mapa final'!#REF!="Leve"),CONCATENATE("R8C",'Mapa final'!#REF!),"")</f>
        <v>#REF!</v>
      </c>
      <c r="N23" s="168" t="e">
        <f>IF(AND('Mapa final'!#REF!="Alta",'Mapa final'!#REF!="Leve"),CONCATENATE("R8C",'Mapa final'!#REF!),"")</f>
        <v>#REF!</v>
      </c>
      <c r="O23" s="169" t="e">
        <f>IF(AND('Mapa final'!#REF!="Alta",'Mapa final'!#REF!="Leve"),CONCATENATE("R8C",'Mapa final'!#REF!),"")</f>
        <v>#REF!</v>
      </c>
      <c r="P23" s="167" t="str">
        <f>IF(AND('Mapa final'!$AD$44="Alta",'Mapa final'!$AF$44="Menor"),CONCATENATE("R8C",'Mapa final'!$T$44),"")</f>
        <v/>
      </c>
      <c r="Q23" s="168" t="str">
        <f>IF(AND('Mapa final'!$AD$45="Alta",'Mapa final'!$AF$45="Menor"),CONCATENATE("R8C",'Mapa final'!$T$45),"")</f>
        <v/>
      </c>
      <c r="R23" s="168" t="str">
        <f>IF(AND('Mapa final'!$AD$46="Alta",'Mapa final'!$AF$46="Menor"),CONCATENATE("R8C",'Mapa final'!$T$46),"")</f>
        <v/>
      </c>
      <c r="S23" s="168" t="e">
        <f>IF(AND('Mapa final'!#REF!="Alta",'Mapa final'!#REF!="Menor"),CONCATENATE("R8C",'Mapa final'!#REF!),"")</f>
        <v>#REF!</v>
      </c>
      <c r="T23" s="168" t="e">
        <f>IF(AND('Mapa final'!#REF!="Alta",'Mapa final'!#REF!="Menor"),CONCATENATE("R8C",'Mapa final'!#REF!),"")</f>
        <v>#REF!</v>
      </c>
      <c r="U23" s="169" t="e">
        <f>IF(AND('Mapa final'!#REF!="Alta",'Mapa final'!#REF!="Menor"),CONCATENATE("R8C",'Mapa final'!#REF!),"")</f>
        <v>#REF!</v>
      </c>
      <c r="V23" s="146" t="str">
        <f>IF(AND('Mapa final'!$AD$44="Alta",'Mapa final'!$AF$44="Moderado"),CONCATENATE("R8C",'Mapa final'!$T$44),"")</f>
        <v/>
      </c>
      <c r="W23" s="147" t="str">
        <f>IF(AND('Mapa final'!$AD$45="Alta",'Mapa final'!$AF$45="Moderado"),CONCATENATE("R8C",'Mapa final'!$T$45),"")</f>
        <v/>
      </c>
      <c r="X23" s="147" t="str">
        <f>IF(AND('Mapa final'!$AD$46="Alta",'Mapa final'!$AF$46="Moderado"),CONCATENATE("R8C",'Mapa final'!$T$46),"")</f>
        <v/>
      </c>
      <c r="Y23" s="147" t="e">
        <f>IF(AND('Mapa final'!#REF!="Alta",'Mapa final'!#REF!="Moderado"),CONCATENATE("R8C",'Mapa final'!#REF!),"")</f>
        <v>#REF!</v>
      </c>
      <c r="Z23" s="147" t="e">
        <f>IF(AND('Mapa final'!#REF!="Alta",'Mapa final'!#REF!="Moderado"),CONCATENATE("R8C",'Mapa final'!#REF!),"")</f>
        <v>#REF!</v>
      </c>
      <c r="AA23" s="148" t="e">
        <f>IF(AND('Mapa final'!#REF!="Alta",'Mapa final'!#REF!="Moderado"),CONCATENATE("R8C",'Mapa final'!#REF!),"")</f>
        <v>#REF!</v>
      </c>
      <c r="AB23" s="147" t="str">
        <f>IF(AND('Mapa final'!$AD$44="Alta",'Mapa final'!$AF$44="Mayor"),CONCATENATE("R8C",'Mapa final'!$T$44),"")</f>
        <v/>
      </c>
      <c r="AC23" s="147" t="str">
        <f>IF(AND('Mapa final'!$AD$45="Alta",'Mapa final'!$AF$45="Mayor"),CONCATENATE("R8C",'Mapa final'!$T$45),"")</f>
        <v/>
      </c>
      <c r="AD23" s="147" t="str">
        <f>IF(AND('Mapa final'!$AD$46="Alta",'Mapa final'!$AF$46="Mayor"),CONCATENATE("R8C",'Mapa final'!$T$46),"")</f>
        <v/>
      </c>
      <c r="AE23" s="147" t="e">
        <f>IF(AND('Mapa final'!#REF!="Alta",'Mapa final'!#REF!="Mayor"),CONCATENATE("R8C",'Mapa final'!#REF!),"")</f>
        <v>#REF!</v>
      </c>
      <c r="AF23" s="147" t="e">
        <f>IF(AND('Mapa final'!#REF!="Alta",'Mapa final'!#REF!="Mayor"),CONCATENATE("R8C",'Mapa final'!#REF!),"")</f>
        <v>#REF!</v>
      </c>
      <c r="AG23" s="147" t="e">
        <f>IF(AND('Mapa final'!#REF!="Alta",'Mapa final'!#REF!="Mayor"),CONCATENATE("R8C",'Mapa final'!#REF!),"")</f>
        <v>#REF!</v>
      </c>
      <c r="AH23" s="149" t="str">
        <f>IF(AND('Mapa final'!$AD$44="Alta",'Mapa final'!$AF$44="Catastrófico"),CONCATENATE("R8C",'Mapa final'!$T$44),"")</f>
        <v/>
      </c>
      <c r="AI23" s="150" t="str">
        <f>IF(AND('Mapa final'!$AD$45="Alta",'Mapa final'!$AF$45="Catastrófico"),CONCATENATE("R8C",'Mapa final'!$T$45),"")</f>
        <v/>
      </c>
      <c r="AJ23" s="150" t="str">
        <f>IF(AND('Mapa final'!$AD$46="Alta",'Mapa final'!$AF$46="Catastrófico"),CONCATENATE("R8C",'Mapa final'!$T$46),"")</f>
        <v/>
      </c>
      <c r="AK23" s="150" t="e">
        <f>IF(AND('Mapa final'!#REF!="Alta",'Mapa final'!#REF!="Catastrófico"),CONCATENATE("R8C",'Mapa final'!#REF!),"")</f>
        <v>#REF!</v>
      </c>
      <c r="AL23" s="150" t="e">
        <f>IF(AND('Mapa final'!#REF!="Alta",'Mapa final'!#REF!="Catastrófico"),CONCATENATE("R8C",'Mapa final'!#REF!),"")</f>
        <v>#REF!</v>
      </c>
      <c r="AM23" s="151" t="e">
        <f>IF(AND('Mapa final'!#REF!="Alta",'Mapa final'!#REF!="Catastrófico"),CONCATENATE("R8C",'Mapa final'!#REF!),"")</f>
        <v>#REF!</v>
      </c>
      <c r="AN23" s="1"/>
      <c r="AO23" s="464"/>
      <c r="AP23" s="272"/>
      <c r="AQ23" s="272"/>
      <c r="AR23" s="272"/>
      <c r="AS23" s="272"/>
      <c r="AT23" s="465"/>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482"/>
      <c r="C24" s="272"/>
      <c r="D24" s="273"/>
      <c r="E24" s="284"/>
      <c r="F24" s="272"/>
      <c r="G24" s="272"/>
      <c r="H24" s="272"/>
      <c r="I24" s="272"/>
      <c r="J24" s="167" t="e">
        <f>IF(AND('Mapa final'!#REF!="Alta",'Mapa final'!#REF!="Leve"),CONCATENATE("R9C",'Mapa final'!#REF!),"")</f>
        <v>#REF!</v>
      </c>
      <c r="K24" s="168" t="e">
        <f>IF(AND('Mapa final'!#REF!="Alta",'Mapa final'!#REF!="Leve"),CONCATENATE("R9C",'Mapa final'!#REF!),"")</f>
        <v>#REF!</v>
      </c>
      <c r="L24" s="168" t="e">
        <f>IF(AND('Mapa final'!#REF!="Alta",'Mapa final'!#REF!="Leve"),CONCATENATE("R9C",'Mapa final'!#REF!),"")</f>
        <v>#REF!</v>
      </c>
      <c r="M24" s="168" t="e">
        <f>IF(AND('Mapa final'!#REF!="Alta",'Mapa final'!#REF!="Leve"),CONCATENATE("R9C",'Mapa final'!#REF!),"")</f>
        <v>#REF!</v>
      </c>
      <c r="N24" s="168" t="e">
        <f>IF(AND('Mapa final'!#REF!="Alta",'Mapa final'!#REF!="Leve"),CONCATENATE("R9C",'Mapa final'!#REF!),"")</f>
        <v>#REF!</v>
      </c>
      <c r="O24" s="169" t="e">
        <f>IF(AND('Mapa final'!#REF!="Alta",'Mapa final'!#REF!="Leve"),CONCATENATE("R9C",'Mapa final'!#REF!),"")</f>
        <v>#REF!</v>
      </c>
      <c r="P24" s="167" t="e">
        <f>IF(AND('Mapa final'!#REF!="Alta",'Mapa final'!#REF!="Menor"),CONCATENATE("R9C",'Mapa final'!#REF!),"")</f>
        <v>#REF!</v>
      </c>
      <c r="Q24" s="168" t="e">
        <f>IF(AND('Mapa final'!#REF!="Alta",'Mapa final'!#REF!="Menor"),CONCATENATE("R9C",'Mapa final'!#REF!),"")</f>
        <v>#REF!</v>
      </c>
      <c r="R24" s="168" t="e">
        <f>IF(AND('Mapa final'!#REF!="Alta",'Mapa final'!#REF!="Menor"),CONCATENATE("R9C",'Mapa final'!#REF!),"")</f>
        <v>#REF!</v>
      </c>
      <c r="S24" s="168" t="e">
        <f>IF(AND('Mapa final'!#REF!="Alta",'Mapa final'!#REF!="Menor"),CONCATENATE("R9C",'Mapa final'!#REF!),"")</f>
        <v>#REF!</v>
      </c>
      <c r="T24" s="168" t="e">
        <f>IF(AND('Mapa final'!#REF!="Alta",'Mapa final'!#REF!="Menor"),CONCATENATE("R9C",'Mapa final'!#REF!),"")</f>
        <v>#REF!</v>
      </c>
      <c r="U24" s="169" t="e">
        <f>IF(AND('Mapa final'!#REF!="Alta",'Mapa final'!#REF!="Menor"),CONCATENATE("R9C",'Mapa final'!#REF!),"")</f>
        <v>#REF!</v>
      </c>
      <c r="V24" s="146" t="e">
        <f>IF(AND('Mapa final'!#REF!="Alta",'Mapa final'!#REF!="Moderado"),CONCATENATE("R9C",'Mapa final'!#REF!),"")</f>
        <v>#REF!</v>
      </c>
      <c r="W24" s="147" t="e">
        <f>IF(AND('Mapa final'!#REF!="Alta",'Mapa final'!#REF!="Moderado"),CONCATENATE("R9C",'Mapa final'!#REF!),"")</f>
        <v>#REF!</v>
      </c>
      <c r="X24" s="147" t="e">
        <f>IF(AND('Mapa final'!#REF!="Alta",'Mapa final'!#REF!="Moderado"),CONCATENATE("R9C",'Mapa final'!#REF!),"")</f>
        <v>#REF!</v>
      </c>
      <c r="Y24" s="147" t="e">
        <f>IF(AND('Mapa final'!#REF!="Alta",'Mapa final'!#REF!="Moderado"),CONCATENATE("R9C",'Mapa final'!#REF!),"")</f>
        <v>#REF!</v>
      </c>
      <c r="Z24" s="147" t="e">
        <f>IF(AND('Mapa final'!#REF!="Alta",'Mapa final'!#REF!="Moderado"),CONCATENATE("R9C",'Mapa final'!#REF!),"")</f>
        <v>#REF!</v>
      </c>
      <c r="AA24" s="148" t="e">
        <f>IF(AND('Mapa final'!#REF!="Alta",'Mapa final'!#REF!="Moderado"),CONCATENATE("R9C",'Mapa final'!#REF!),"")</f>
        <v>#REF!</v>
      </c>
      <c r="AB24" s="147" t="e">
        <f>IF(AND('Mapa final'!#REF!="Alta",'Mapa final'!#REF!="Mayor"),CONCATENATE("R9C",'Mapa final'!#REF!),"")</f>
        <v>#REF!</v>
      </c>
      <c r="AC24" s="147" t="e">
        <f>IF(AND('Mapa final'!#REF!="Alta",'Mapa final'!#REF!="Mayor"),CONCATENATE("R9C",'Mapa final'!#REF!),"")</f>
        <v>#REF!</v>
      </c>
      <c r="AD24" s="147" t="e">
        <f>IF(AND('Mapa final'!#REF!="Alta",'Mapa final'!#REF!="Mayor"),CONCATENATE("R9C",'Mapa final'!#REF!),"")</f>
        <v>#REF!</v>
      </c>
      <c r="AE24" s="147" t="e">
        <f>IF(AND('Mapa final'!#REF!="Alta",'Mapa final'!#REF!="Mayor"),CONCATENATE("R9C",'Mapa final'!#REF!),"")</f>
        <v>#REF!</v>
      </c>
      <c r="AF24" s="147" t="e">
        <f>IF(AND('Mapa final'!#REF!="Alta",'Mapa final'!#REF!="Mayor"),CONCATENATE("R9C",'Mapa final'!#REF!),"")</f>
        <v>#REF!</v>
      </c>
      <c r="AG24" s="147" t="e">
        <f>IF(AND('Mapa final'!#REF!="Alta",'Mapa final'!#REF!="Mayor"),CONCATENATE("R9C",'Mapa final'!#REF!),"")</f>
        <v>#REF!</v>
      </c>
      <c r="AH24" s="149" t="e">
        <f>IF(AND('Mapa final'!#REF!="Alta",'Mapa final'!#REF!="Catastrófico"),CONCATENATE("R9C",'Mapa final'!#REF!),"")</f>
        <v>#REF!</v>
      </c>
      <c r="AI24" s="150" t="e">
        <f>IF(AND('Mapa final'!#REF!="Alta",'Mapa final'!#REF!="Catastrófico"),CONCATENATE("R9C",'Mapa final'!#REF!),"")</f>
        <v>#REF!</v>
      </c>
      <c r="AJ24" s="150" t="e">
        <f>IF(AND('Mapa final'!#REF!="Alta",'Mapa final'!#REF!="Catastrófico"),CONCATENATE("R9C",'Mapa final'!#REF!),"")</f>
        <v>#REF!</v>
      </c>
      <c r="AK24" s="150" t="e">
        <f>IF(AND('Mapa final'!#REF!="Alta",'Mapa final'!#REF!="Catastrófico"),CONCATENATE("R9C",'Mapa final'!#REF!),"")</f>
        <v>#REF!</v>
      </c>
      <c r="AL24" s="150" t="e">
        <f>IF(AND('Mapa final'!#REF!="Alta",'Mapa final'!#REF!="Catastrófico"),CONCATENATE("R9C",'Mapa final'!#REF!),"")</f>
        <v>#REF!</v>
      </c>
      <c r="AM24" s="151" t="e">
        <f>IF(AND('Mapa final'!#REF!="Alta",'Mapa final'!#REF!="Catastrófico"),CONCATENATE("R9C",'Mapa final'!#REF!),"")</f>
        <v>#REF!</v>
      </c>
      <c r="AN24" s="1"/>
      <c r="AO24" s="464"/>
      <c r="AP24" s="272"/>
      <c r="AQ24" s="272"/>
      <c r="AR24" s="272"/>
      <c r="AS24" s="272"/>
      <c r="AT24" s="465"/>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482"/>
      <c r="C25" s="272"/>
      <c r="D25" s="273"/>
      <c r="E25" s="450"/>
      <c r="F25" s="475"/>
      <c r="G25" s="475"/>
      <c r="H25" s="475"/>
      <c r="I25" s="475"/>
      <c r="J25" s="170" t="e">
        <f>IF(AND('Mapa final'!#REF!="Alta",'Mapa final'!#REF!="Leve"),CONCATENATE("R10C",'Mapa final'!#REF!),"")</f>
        <v>#REF!</v>
      </c>
      <c r="K25" s="171" t="e">
        <f>IF(AND('Mapa final'!#REF!="Alta",'Mapa final'!#REF!="Leve"),CONCATENATE("R10C",'Mapa final'!#REF!),"")</f>
        <v>#REF!</v>
      </c>
      <c r="L25" s="171" t="e">
        <f>IF(AND('Mapa final'!#REF!="Alta",'Mapa final'!#REF!="Leve"),CONCATENATE("R10C",'Mapa final'!#REF!),"")</f>
        <v>#REF!</v>
      </c>
      <c r="M25" s="171" t="e">
        <f>IF(AND('Mapa final'!#REF!="Alta",'Mapa final'!#REF!="Leve"),CONCATENATE("R10C",'Mapa final'!#REF!),"")</f>
        <v>#REF!</v>
      </c>
      <c r="N25" s="171" t="e">
        <f>IF(AND('Mapa final'!#REF!="Alta",'Mapa final'!#REF!="Leve"),CONCATENATE("R10C",'Mapa final'!#REF!),"")</f>
        <v>#REF!</v>
      </c>
      <c r="O25" s="172" t="e">
        <f>IF(AND('Mapa final'!#REF!="Alta",'Mapa final'!#REF!="Leve"),CONCATENATE("R10C",'Mapa final'!#REF!),"")</f>
        <v>#REF!</v>
      </c>
      <c r="P25" s="170" t="e">
        <f>IF(AND('Mapa final'!#REF!="Alta",'Mapa final'!#REF!="Menor"),CONCATENATE("R10C",'Mapa final'!#REF!),"")</f>
        <v>#REF!</v>
      </c>
      <c r="Q25" s="171" t="e">
        <f>IF(AND('Mapa final'!#REF!="Alta",'Mapa final'!#REF!="Menor"),CONCATENATE("R10C",'Mapa final'!#REF!),"")</f>
        <v>#REF!</v>
      </c>
      <c r="R25" s="171" t="e">
        <f>IF(AND('Mapa final'!#REF!="Alta",'Mapa final'!#REF!="Menor"),CONCATENATE("R10C",'Mapa final'!#REF!),"")</f>
        <v>#REF!</v>
      </c>
      <c r="S25" s="171" t="e">
        <f>IF(AND('Mapa final'!#REF!="Alta",'Mapa final'!#REF!="Menor"),CONCATENATE("R10C",'Mapa final'!#REF!),"")</f>
        <v>#REF!</v>
      </c>
      <c r="T25" s="171" t="e">
        <f>IF(AND('Mapa final'!#REF!="Alta",'Mapa final'!#REF!="Menor"),CONCATENATE("R10C",'Mapa final'!#REF!),"")</f>
        <v>#REF!</v>
      </c>
      <c r="U25" s="172" t="e">
        <f>IF(AND('Mapa final'!#REF!="Alta",'Mapa final'!#REF!="Menor"),CONCATENATE("R10C",'Mapa final'!#REF!),"")</f>
        <v>#REF!</v>
      </c>
      <c r="V25" s="152" t="e">
        <f>IF(AND('Mapa final'!#REF!="Alta",'Mapa final'!#REF!="Moderado"),CONCATENATE("R10C",'Mapa final'!#REF!),"")</f>
        <v>#REF!</v>
      </c>
      <c r="W25" s="153" t="e">
        <f>IF(AND('Mapa final'!#REF!="Alta",'Mapa final'!#REF!="Moderado"),CONCATENATE("R10C",'Mapa final'!#REF!),"")</f>
        <v>#REF!</v>
      </c>
      <c r="X25" s="153" t="e">
        <f>IF(AND('Mapa final'!#REF!="Alta",'Mapa final'!#REF!="Moderado"),CONCATENATE("R10C",'Mapa final'!#REF!),"")</f>
        <v>#REF!</v>
      </c>
      <c r="Y25" s="153" t="e">
        <f>IF(AND('Mapa final'!#REF!="Alta",'Mapa final'!#REF!="Moderado"),CONCATENATE("R10C",'Mapa final'!#REF!),"")</f>
        <v>#REF!</v>
      </c>
      <c r="Z25" s="153" t="e">
        <f>IF(AND('Mapa final'!#REF!="Alta",'Mapa final'!#REF!="Moderado"),CONCATENATE("R10C",'Mapa final'!#REF!),"")</f>
        <v>#REF!</v>
      </c>
      <c r="AA25" s="154" t="e">
        <f>IF(AND('Mapa final'!#REF!="Alta",'Mapa final'!#REF!="Moderado"),CONCATENATE("R10C",'Mapa final'!#REF!),"")</f>
        <v>#REF!</v>
      </c>
      <c r="AB25" s="147" t="e">
        <f>IF(AND('Mapa final'!#REF!="Alta",'Mapa final'!#REF!="Mayor"),CONCATENATE("R10C",'Mapa final'!#REF!),"")</f>
        <v>#REF!</v>
      </c>
      <c r="AC25" s="147" t="e">
        <f>IF(AND('Mapa final'!#REF!="Alta",'Mapa final'!#REF!="Mayor"),CONCATENATE("R10C",'Mapa final'!#REF!),"")</f>
        <v>#REF!</v>
      </c>
      <c r="AD25" s="147" t="e">
        <f>IF(AND('Mapa final'!#REF!="Alta",'Mapa final'!#REF!="Mayor"),CONCATENATE("R10C",'Mapa final'!#REF!),"")</f>
        <v>#REF!</v>
      </c>
      <c r="AE25" s="147" t="e">
        <f>IF(AND('Mapa final'!#REF!="Alta",'Mapa final'!#REF!="Mayor"),CONCATENATE("R10C",'Mapa final'!#REF!),"")</f>
        <v>#REF!</v>
      </c>
      <c r="AF25" s="147" t="e">
        <f>IF(AND('Mapa final'!#REF!="Alta",'Mapa final'!#REF!="Mayor"),CONCATENATE("R10C",'Mapa final'!#REF!),"")</f>
        <v>#REF!</v>
      </c>
      <c r="AG25" s="147" t="e">
        <f>IF(AND('Mapa final'!#REF!="Alta",'Mapa final'!#REF!="Mayor"),CONCATENATE("R10C",'Mapa final'!#REF!),"")</f>
        <v>#REF!</v>
      </c>
      <c r="AH25" s="155" t="e">
        <f>IF(AND('Mapa final'!#REF!="Alta",'Mapa final'!#REF!="Catastrófico"),CONCATENATE("R10C",'Mapa final'!#REF!),"")</f>
        <v>#REF!</v>
      </c>
      <c r="AI25" s="156" t="e">
        <f>IF(AND('Mapa final'!#REF!="Alta",'Mapa final'!#REF!="Catastrófico"),CONCATENATE("R10C",'Mapa final'!#REF!),"")</f>
        <v>#REF!</v>
      </c>
      <c r="AJ25" s="156" t="e">
        <f>IF(AND('Mapa final'!#REF!="Alta",'Mapa final'!#REF!="Catastrófico"),CONCATENATE("R10C",'Mapa final'!#REF!),"")</f>
        <v>#REF!</v>
      </c>
      <c r="AK25" s="156" t="e">
        <f>IF(AND('Mapa final'!#REF!="Alta",'Mapa final'!#REF!="Catastrófico"),CONCATENATE("R10C",'Mapa final'!#REF!),"")</f>
        <v>#REF!</v>
      </c>
      <c r="AL25" s="156" t="e">
        <f>IF(AND('Mapa final'!#REF!="Alta",'Mapa final'!#REF!="Catastrófico"),CONCATENATE("R10C",'Mapa final'!#REF!),"")</f>
        <v>#REF!</v>
      </c>
      <c r="AM25" s="157" t="e">
        <f>IF(AND('Mapa final'!#REF!="Alta",'Mapa final'!#REF!="Catastrófico"),CONCATENATE("R10C",'Mapa final'!#REF!),"")</f>
        <v>#REF!</v>
      </c>
      <c r="AN25" s="1"/>
      <c r="AO25" s="466"/>
      <c r="AP25" s="467"/>
      <c r="AQ25" s="467"/>
      <c r="AR25" s="467"/>
      <c r="AS25" s="467"/>
      <c r="AT25" s="468"/>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482"/>
      <c r="C26" s="272"/>
      <c r="D26" s="273"/>
      <c r="E26" s="490" t="s">
        <v>219</v>
      </c>
      <c r="F26" s="474"/>
      <c r="G26" s="474"/>
      <c r="H26" s="474"/>
      <c r="I26" s="455"/>
      <c r="J26" s="158" t="str">
        <f>IF(AND('Mapa final'!$AD$25="Media",'Mapa final'!$AF$25="Leve"),CONCATENATE("R1C",'Mapa final'!$T$25),"")</f>
        <v/>
      </c>
      <c r="K26" s="159" t="str">
        <f>IF(AND('Mapa final'!$AD$26="Media",'Mapa final'!$AF$26="Leve"),CONCATENATE("R1C",'Mapa final'!$T$26),"")</f>
        <v/>
      </c>
      <c r="L26" s="159" t="str">
        <f>IF(AND('Mapa final'!$AD$27="Media",'Mapa final'!$AF$27="Leve"),CONCATENATE("R1C",'Mapa final'!$T$27),"")</f>
        <v/>
      </c>
      <c r="M26" s="159" t="str">
        <f ca="1">IF(AND('Mapa final'!$AD$28="Media",'Mapa final'!$AF$28="Leve"),CONCATENATE("R1C",'Mapa final'!$T$28),"")</f>
        <v/>
      </c>
      <c r="N26" s="159" t="str">
        <f ca="1">IF(AND('Mapa final'!$AD$29="Media",'Mapa final'!$AF$29="Leve"),CONCATENATE("R1C",'Mapa final'!$T$29),"")</f>
        <v/>
      </c>
      <c r="O26" s="160" t="str">
        <f ca="1">IF(AND('Mapa final'!$AD$30="Media",'Mapa final'!$AF$30="Leve"),CONCATENATE("R1C",'Mapa final'!$T$30),"")</f>
        <v/>
      </c>
      <c r="P26" s="158" t="str">
        <f>IF(AND('Mapa final'!$AD$25="Media",'Mapa final'!$AF$25="Menor"),CONCATENATE("R1C",'Mapa final'!$T$25),"")</f>
        <v/>
      </c>
      <c r="Q26" s="159" t="str">
        <f>IF(AND('Mapa final'!$AD$26="Media",'Mapa final'!$AF$26="Menor"),CONCATENATE("R1C",'Mapa final'!$T$26),"")</f>
        <v/>
      </c>
      <c r="R26" s="159" t="str">
        <f>IF(AND('Mapa final'!$AD$27="Media",'Mapa final'!$AF$27="Menor"),CONCATENATE("R1C",'Mapa final'!$T$27),"")</f>
        <v/>
      </c>
      <c r="S26" s="159" t="str">
        <f ca="1">IF(AND('Mapa final'!$AD$28="Media",'Mapa final'!$AF$28="Menor"),CONCATENATE("R1C",'Mapa final'!$T$28),"")</f>
        <v/>
      </c>
      <c r="T26" s="159" t="str">
        <f ca="1">IF(AND('Mapa final'!$AD$29="Media",'Mapa final'!$AF$29="Menor"),CONCATENATE("R1C",'Mapa final'!$T$29),"")</f>
        <v/>
      </c>
      <c r="U26" s="160" t="str">
        <f ca="1">IF(AND('Mapa final'!$AD$30="Media",'Mapa final'!$AF$30="Menor"),CONCATENATE("R1C",'Mapa final'!$T$30),"")</f>
        <v/>
      </c>
      <c r="V26" s="158" t="str">
        <f>IF(AND('Mapa final'!$AD$25="Media",'Mapa final'!$AF$25="Moderado"),CONCATENATE("R1C",'Mapa final'!$T$25),"")</f>
        <v/>
      </c>
      <c r="W26" s="159" t="str">
        <f>IF(AND('Mapa final'!$AD$26="Media",'Mapa final'!$AF$26="Moderado"),CONCATENATE("R1C",'Mapa final'!$T$26),"")</f>
        <v/>
      </c>
      <c r="X26" s="159" t="str">
        <f>IF(AND('Mapa final'!$AD$27="Media",'Mapa final'!$AF$27="Moderado"),CONCATENATE("R1C",'Mapa final'!$T$27),"")</f>
        <v/>
      </c>
      <c r="Y26" s="159" t="str">
        <f ca="1">IF(AND('Mapa final'!$AD$28="Media",'Mapa final'!$AF$28="Moderado"),CONCATENATE("R1C",'Mapa final'!$T$28),"")</f>
        <v/>
      </c>
      <c r="Z26" s="159" t="str">
        <f ca="1">IF(AND('Mapa final'!$AD$29="Media",'Mapa final'!$AF$29="Moderado"),CONCATENATE("R1C",'Mapa final'!$T$29),"")</f>
        <v/>
      </c>
      <c r="AA26" s="160" t="str">
        <f ca="1">IF(AND('Mapa final'!$AD$30="Media",'Mapa final'!$AF$30="Moderado"),CONCATENATE("R1C",'Mapa final'!$T$30),"")</f>
        <v/>
      </c>
      <c r="AB26" s="161" t="str">
        <f>IF(AND('Mapa final'!$AD$25="Media",'Mapa final'!$AF$25="Mayor"),CONCATENATE("R1C",'Mapa final'!$T$25),"")</f>
        <v/>
      </c>
      <c r="AC26" s="162" t="str">
        <f>IF(AND('Mapa final'!$AD$26="Media",'Mapa final'!$AF$26="Mayor"),CONCATENATE("R1C",'Mapa final'!$T$26),"")</f>
        <v/>
      </c>
      <c r="AD26" s="162" t="str">
        <f>IF(AND('Mapa final'!$AD$27="Media",'Mapa final'!$AF$27="Mayor"),CONCATENATE("R1C",'Mapa final'!$T$27),"")</f>
        <v/>
      </c>
      <c r="AE26" s="162" t="str">
        <f ca="1">IF(AND('Mapa final'!$AD$28="Media",'Mapa final'!$AF$28="Mayor"),CONCATENATE("R1C",'Mapa final'!$T$28),"")</f>
        <v/>
      </c>
      <c r="AF26" s="162" t="str">
        <f ca="1">IF(AND('Mapa final'!$AD$29="Media",'Mapa final'!$AF$29="Mayor"),CONCATENATE("R1C",'Mapa final'!$T$29),"")</f>
        <v/>
      </c>
      <c r="AG26" s="163" t="str">
        <f ca="1">IF(AND('Mapa final'!$AD$30="Media",'Mapa final'!$AF$30="Mayor"),CONCATENATE("R1C",'Mapa final'!$T$30),"")</f>
        <v/>
      </c>
      <c r="AH26" s="164" t="str">
        <f>IF(AND('Mapa final'!$AD$25="Media",'Mapa final'!$AF$25="Catastrófico"),CONCATENATE("R1C",'Mapa final'!$T$25),"")</f>
        <v/>
      </c>
      <c r="AI26" s="165" t="str">
        <f>IF(AND('Mapa final'!$AD$26="Media",'Mapa final'!$AF$26="Catastrófico"),CONCATENATE("R1C",'Mapa final'!$T$26),"")</f>
        <v/>
      </c>
      <c r="AJ26" s="165" t="str">
        <f>IF(AND('Mapa final'!$AD$27="Media",'Mapa final'!$AF$27="Catastrófico"),CONCATENATE("R1C",'Mapa final'!$T$27),"")</f>
        <v/>
      </c>
      <c r="AK26" s="165" t="str">
        <f ca="1">IF(AND('Mapa final'!$AD$28="Media",'Mapa final'!$AF$28="Catastrófico"),CONCATENATE("R1C",'Mapa final'!$T$28),"")</f>
        <v/>
      </c>
      <c r="AL26" s="165" t="str">
        <f ca="1">IF(AND('Mapa final'!$AD$29="Media",'Mapa final'!$AF$29="Catastrófico"),CONCATENATE("R1C",'Mapa final'!$T$29),"")</f>
        <v/>
      </c>
      <c r="AM26" s="166" t="str">
        <f ca="1">IF(AND('Mapa final'!$AD$30="Media",'Mapa final'!$AF$30="Catastrófico"),CONCATENATE("R1C",'Mapa final'!$T$30),"")</f>
        <v/>
      </c>
      <c r="AN26" s="1"/>
      <c r="AO26" s="487" t="s">
        <v>220</v>
      </c>
      <c r="AP26" s="462"/>
      <c r="AQ26" s="462"/>
      <c r="AR26" s="462"/>
      <c r="AS26" s="462"/>
      <c r="AT26" s="463"/>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482"/>
      <c r="C27" s="272"/>
      <c r="D27" s="273"/>
      <c r="E27" s="284"/>
      <c r="F27" s="272"/>
      <c r="G27" s="272"/>
      <c r="H27" s="272"/>
      <c r="I27" s="273"/>
      <c r="J27" s="167" t="str">
        <f>IF(AND('Mapa final'!$AD$32="Media",'Mapa final'!$AF$32="Leve"),CONCATENATE("R2C",'Mapa final'!$T$32),"")</f>
        <v/>
      </c>
      <c r="K27" s="168" t="str">
        <f ca="1">IF(AND('Mapa final'!$AD$33="Media",'Mapa final'!$AF$33="Leve"),CONCATENATE("R2C",'Mapa final'!$T$33),"")</f>
        <v/>
      </c>
      <c r="L27" s="168" t="str">
        <f ca="1">IF(AND('Mapa final'!$AD$34="Media",'Mapa final'!$AF$34="Leve"),CONCATENATE("R2C",'Mapa final'!$T$34),"")</f>
        <v/>
      </c>
      <c r="M27" s="168" t="str">
        <f ca="1">IF(AND('Mapa final'!$AD$36="Media",'Mapa final'!$AF$36="Leve"),CONCATENATE("R2C",'Mapa final'!$T$36),"")</f>
        <v/>
      </c>
      <c r="N27" s="168" t="str">
        <f ca="1">IF(AND('Mapa final'!$AD$38="Media",'Mapa final'!$AF$38="Leve"),CONCATENATE("R2C",'Mapa final'!$T$38),"")</f>
        <v/>
      </c>
      <c r="O27" s="169" t="str">
        <f ca="1">IF(AND('Mapa final'!$AD$40="Media",'Mapa final'!$AF$40="Leve"),CONCATENATE("R2C",'Mapa final'!$T$40),"")</f>
        <v/>
      </c>
      <c r="P27" s="167" t="str">
        <f>IF(AND('Mapa final'!$AD$32="Media",'Mapa final'!$AF$32="Menor"),CONCATENATE("R2C",'Mapa final'!$T$32),"")</f>
        <v/>
      </c>
      <c r="Q27" s="168" t="str">
        <f ca="1">IF(AND('Mapa final'!$AD$33="Media",'Mapa final'!$AF$33="Menor"),CONCATENATE("R2C",'Mapa final'!$T$33),"")</f>
        <v/>
      </c>
      <c r="R27" s="168" t="str">
        <f ca="1">IF(AND('Mapa final'!$AD$34="Media",'Mapa final'!$AF$34="Menor"),CONCATENATE("R2C",'Mapa final'!$T$34),"")</f>
        <v/>
      </c>
      <c r="S27" s="168" t="str">
        <f ca="1">IF(AND('Mapa final'!$AD$36="Media",'Mapa final'!$AF$36="Menor"),CONCATENATE("R2C",'Mapa final'!$T$36),"")</f>
        <v/>
      </c>
      <c r="T27" s="168" t="str">
        <f ca="1">IF(AND('Mapa final'!$AD$38="Media",'Mapa final'!$AF$38="Menor"),CONCATENATE("R2C",'Mapa final'!$T$38),"")</f>
        <v/>
      </c>
      <c r="U27" s="169" t="str">
        <f ca="1">IF(AND('Mapa final'!$AD$40="Media",'Mapa final'!$AF$40="Menor"),CONCATENATE("R2C",'Mapa final'!$T$40),"")</f>
        <v/>
      </c>
      <c r="V27" s="167" t="str">
        <f>IF(AND('Mapa final'!$AD$32="Media",'Mapa final'!$AF$32="Moderado"),CONCATENATE("R2C",'Mapa final'!$T$32),"")</f>
        <v/>
      </c>
      <c r="W27" s="168" t="str">
        <f ca="1">IF(AND('Mapa final'!$AD$33="Media",'Mapa final'!$AF$33="Moderado"),CONCATENATE("R2C",'Mapa final'!$T$33),"")</f>
        <v>R2C1</v>
      </c>
      <c r="X27" s="168" t="str">
        <f ca="1">IF(AND('Mapa final'!$AD$34="Media",'Mapa final'!$AF$34="Moderado"),CONCATENATE("R2C",'Mapa final'!$T$34),"")</f>
        <v/>
      </c>
      <c r="Y27" s="168" t="str">
        <f ca="1">IF(AND('Mapa final'!$AD$36="Media",'Mapa final'!$AF$36="Moderado"),CONCATENATE("R2C",'Mapa final'!$T$36),"")</f>
        <v/>
      </c>
      <c r="Z27" s="168" t="str">
        <f ca="1">IF(AND('Mapa final'!$AD$38="Media",'Mapa final'!$AF$38="Moderado"),CONCATENATE("R2C",'Mapa final'!$T$38),"")</f>
        <v/>
      </c>
      <c r="AA27" s="169" t="str">
        <f ca="1">IF(AND('Mapa final'!$AD$40="Media",'Mapa final'!$AF$40="Moderado"),CONCATENATE("R2C",'Mapa final'!$T$40),"")</f>
        <v/>
      </c>
      <c r="AB27" s="146" t="str">
        <f>IF(AND('Mapa final'!$AD$32="Media",'Mapa final'!$AF$32="Mayor"),CONCATENATE("R2C",'Mapa final'!$T$32),"")</f>
        <v/>
      </c>
      <c r="AC27" s="147" t="str">
        <f ca="1">IF(AND('Mapa final'!$AD$33="Media",'Mapa final'!$AF$33="Mayor"),CONCATENATE("R2C",'Mapa final'!$T$33),"")</f>
        <v/>
      </c>
      <c r="AD27" s="147" t="str">
        <f ca="1">IF(AND('Mapa final'!$AD$34="Media",'Mapa final'!$AF$34="Mayor"),CONCATENATE("R2C",'Mapa final'!$T$34),"")</f>
        <v/>
      </c>
      <c r="AE27" s="147" t="str">
        <f ca="1">IF(AND('Mapa final'!$AD$36="Media",'Mapa final'!$AF$36="Mayor"),CONCATENATE("R2C",'Mapa final'!$T$36),"")</f>
        <v/>
      </c>
      <c r="AF27" s="147" t="str">
        <f ca="1">IF(AND('Mapa final'!$AD$38="Media",'Mapa final'!$AF$38="Mayor"),CONCATENATE("R2C",'Mapa final'!$T$38),"")</f>
        <v/>
      </c>
      <c r="AG27" s="148" t="str">
        <f ca="1">IF(AND('Mapa final'!$AD$40="Media",'Mapa final'!$AF$40="Mayor"),CONCATENATE("R2C",'Mapa final'!$T$40),"")</f>
        <v>R2C1</v>
      </c>
      <c r="AH27" s="149" t="str">
        <f>IF(AND('Mapa final'!$AD$32="Media",'Mapa final'!$AF$32="Catastrófico"),CONCATENATE("R2C",'Mapa final'!$T$32),"")</f>
        <v/>
      </c>
      <c r="AI27" s="150" t="str">
        <f ca="1">IF(AND('Mapa final'!$AD$33="Media",'Mapa final'!$AF$33="Catastrófico"),CONCATENATE("R2C",'Mapa final'!$T$33),"")</f>
        <v/>
      </c>
      <c r="AJ27" s="150" t="str">
        <f ca="1">IF(AND('Mapa final'!$AD$34="Media",'Mapa final'!$AF$34="Catastrófico"),CONCATENATE("R2C",'Mapa final'!$T$34),"")</f>
        <v/>
      </c>
      <c r="AK27" s="150" t="str">
        <f ca="1">IF(AND('Mapa final'!$AD$36="Media",'Mapa final'!$AF$36="Catastrófico"),CONCATENATE("R2C",'Mapa final'!$T$36),"")</f>
        <v/>
      </c>
      <c r="AL27" s="150" t="str">
        <f ca="1">IF(AND('Mapa final'!$AD$38="Media",'Mapa final'!$AF$38="Catastrófico"),CONCATENATE("R2C",'Mapa final'!$T$38),"")</f>
        <v/>
      </c>
      <c r="AM27" s="151" t="str">
        <f ca="1">IF(AND('Mapa final'!$AD$40="Media",'Mapa final'!$AF$40="Catastrófico"),CONCATENATE("R2C",'Mapa final'!$T$40),"")</f>
        <v/>
      </c>
      <c r="AN27" s="1"/>
      <c r="AO27" s="464"/>
      <c r="AP27" s="272"/>
      <c r="AQ27" s="272"/>
      <c r="AR27" s="272"/>
      <c r="AS27" s="272"/>
      <c r="AT27" s="465"/>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482"/>
      <c r="C28" s="272"/>
      <c r="D28" s="273"/>
      <c r="E28" s="284"/>
      <c r="F28" s="272"/>
      <c r="G28" s="272"/>
      <c r="H28" s="272"/>
      <c r="I28" s="273"/>
      <c r="J28" s="167" t="str">
        <f ca="1">IF(AND('Mapa final'!$AD$41="Media",'Mapa final'!$AF$41="Leve"),CONCATENATE("R3C",'Mapa final'!$T$41),"")</f>
        <v/>
      </c>
      <c r="K28" s="168" t="str">
        <f>IF(AND('Mapa final'!$AD$42="Media",'Mapa final'!$AF$42="Leve"),CONCATENATE("R3C",'Mapa final'!$T$42),"")</f>
        <v/>
      </c>
      <c r="L28" s="168" t="e">
        <f>IF(AND(#REF!="Media",#REF!="Leve"),CONCATENATE("R3C",#REF!),"")</f>
        <v>#REF!</v>
      </c>
      <c r="M28" s="168" t="e">
        <f>IF(AND('Mapa final'!#REF!="Media",'Mapa final'!#REF!="Leve"),CONCATENATE("R3C",'Mapa final'!#REF!),"")</f>
        <v>#REF!</v>
      </c>
      <c r="N28" s="168" t="e">
        <f>IF(AND('Mapa final'!#REF!="Media",'Mapa final'!#REF!="Leve"),CONCATENATE("R3C",'Mapa final'!#REF!),"")</f>
        <v>#REF!</v>
      </c>
      <c r="O28" s="169" t="e">
        <f>IF(AND('Mapa final'!#REF!="Media",'Mapa final'!#REF!="Leve"),CONCATENATE("R3C",'Mapa final'!#REF!),"")</f>
        <v>#REF!</v>
      </c>
      <c r="P28" s="167" t="str">
        <f ca="1">IF(AND('Mapa final'!$AD$41="Media",'Mapa final'!$AF$41="Menor"),CONCATENATE("R3C",'Mapa final'!$T$41),"")</f>
        <v/>
      </c>
      <c r="Q28" s="168" t="str">
        <f>IF(AND('Mapa final'!$AD$42="Media",'Mapa final'!$AF$42="Menor"),CONCATENATE("R3C",'Mapa final'!$T$42),"")</f>
        <v/>
      </c>
      <c r="R28" s="168" t="e">
        <f>IF(AND(#REF!="Media",#REF!="Menor"),CONCATENATE("R3C",#REF!),"")</f>
        <v>#REF!</v>
      </c>
      <c r="S28" s="168" t="e">
        <f>IF(AND('Mapa final'!#REF!="Media",'Mapa final'!#REF!="Menor"),CONCATENATE("R3C",'Mapa final'!#REF!),"")</f>
        <v>#REF!</v>
      </c>
      <c r="T28" s="168" t="e">
        <f>IF(AND('Mapa final'!#REF!="Media",'Mapa final'!#REF!="Menor"),CONCATENATE("R3C",'Mapa final'!#REF!),"")</f>
        <v>#REF!</v>
      </c>
      <c r="U28" s="169" t="e">
        <f>IF(AND('Mapa final'!#REF!="Media",'Mapa final'!#REF!="Menor"),CONCATENATE("R3C",'Mapa final'!#REF!),"")</f>
        <v>#REF!</v>
      </c>
      <c r="V28" s="167" t="str">
        <f ca="1">IF(AND('Mapa final'!$AD$41="Media",'Mapa final'!$AF$41="Moderado"),CONCATENATE("R3C",'Mapa final'!$T$41),"")</f>
        <v/>
      </c>
      <c r="W28" s="168" t="str">
        <f>IF(AND('Mapa final'!$AD$42="Media",'Mapa final'!$AF$42="Moderado"),CONCATENATE("R3C",'Mapa final'!$T$42),"")</f>
        <v/>
      </c>
      <c r="X28" s="168" t="e">
        <f>IF(AND(#REF!="Media",#REF!="Moderado"),CONCATENATE("R3C",#REF!),"")</f>
        <v>#REF!</v>
      </c>
      <c r="Y28" s="168" t="e">
        <f>IF(AND('Mapa final'!#REF!="Media",'Mapa final'!#REF!="Moderado"),CONCATENATE("R3C",'Mapa final'!#REF!),"")</f>
        <v>#REF!</v>
      </c>
      <c r="Z28" s="168" t="e">
        <f>IF(AND('Mapa final'!#REF!="Media",'Mapa final'!#REF!="Moderado"),CONCATENATE("R3C",'Mapa final'!#REF!),"")</f>
        <v>#REF!</v>
      </c>
      <c r="AA28" s="169" t="e">
        <f>IF(AND('Mapa final'!#REF!="Media",'Mapa final'!#REF!="Moderado"),CONCATENATE("R3C",'Mapa final'!#REF!),"")</f>
        <v>#REF!</v>
      </c>
      <c r="AB28" s="146" t="str">
        <f ca="1">IF(AND('Mapa final'!$AD$41="Media",'Mapa final'!$AF$41="Mayor"),CONCATENATE("R3C",'Mapa final'!$T$41),"")</f>
        <v/>
      </c>
      <c r="AC28" s="147" t="str">
        <f>IF(AND('Mapa final'!$AD$42="Media",'Mapa final'!$AF$42="Mayor"),CONCATENATE("R3C",'Mapa final'!$T$42),"")</f>
        <v/>
      </c>
      <c r="AD28" s="147" t="e">
        <f>IF(AND(#REF!="Media",#REF!="Mayor"),CONCATENATE("R3C",#REF!),"")</f>
        <v>#REF!</v>
      </c>
      <c r="AE28" s="147" t="e">
        <f>IF(AND('Mapa final'!#REF!="Media",'Mapa final'!#REF!="Mayor"),CONCATENATE("R3C",'Mapa final'!#REF!),"")</f>
        <v>#REF!</v>
      </c>
      <c r="AF28" s="147" t="e">
        <f>IF(AND('Mapa final'!#REF!="Media",'Mapa final'!#REF!="Mayor"),CONCATENATE("R3C",'Mapa final'!#REF!),"")</f>
        <v>#REF!</v>
      </c>
      <c r="AG28" s="148" t="e">
        <f>IF(AND('Mapa final'!#REF!="Media",'Mapa final'!#REF!="Mayor"),CONCATENATE("R3C",'Mapa final'!#REF!),"")</f>
        <v>#REF!</v>
      </c>
      <c r="AH28" s="149" t="str">
        <f ca="1">IF(AND('Mapa final'!$AD$41="Media",'Mapa final'!$AF$41="Catastrófico"),CONCATENATE("R3C",'Mapa final'!$T$41),"")</f>
        <v/>
      </c>
      <c r="AI28" s="150" t="str">
        <f>IF(AND('Mapa final'!$AD$42="Media",'Mapa final'!$AF$42="Catastrófico"),CONCATENATE("R3C",'Mapa final'!$T$42),"")</f>
        <v/>
      </c>
      <c r="AJ28" s="150" t="e">
        <f>IF(AND(#REF!="Media",#REF!="Catastrófico"),CONCATENATE("R3C",#REF!),"")</f>
        <v>#REF!</v>
      </c>
      <c r="AK28" s="150" t="e">
        <f>IF(AND('Mapa final'!#REF!="Media",'Mapa final'!#REF!="Catastrófico"),CONCATENATE("R3C",'Mapa final'!#REF!),"")</f>
        <v>#REF!</v>
      </c>
      <c r="AL28" s="150" t="e">
        <f>IF(AND('Mapa final'!#REF!="Media",'Mapa final'!#REF!="Catastrófico"),CONCATENATE("R3C",'Mapa final'!#REF!),"")</f>
        <v>#REF!</v>
      </c>
      <c r="AM28" s="151" t="e">
        <f>IF(AND('Mapa final'!#REF!="Media",'Mapa final'!#REF!="Catastrófico"),CONCATENATE("R3C",'Mapa final'!#REF!),"")</f>
        <v>#REF!</v>
      </c>
      <c r="AN28" s="1"/>
      <c r="AO28" s="464"/>
      <c r="AP28" s="272"/>
      <c r="AQ28" s="272"/>
      <c r="AR28" s="272"/>
      <c r="AS28" s="272"/>
      <c r="AT28" s="465"/>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482"/>
      <c r="C29" s="272"/>
      <c r="D29" s="273"/>
      <c r="E29" s="284"/>
      <c r="F29" s="272"/>
      <c r="G29" s="272"/>
      <c r="H29" s="272"/>
      <c r="I29" s="273"/>
      <c r="J29" s="167" t="e">
        <f>IF(AND('Mapa final'!#REF!="Media",'Mapa final'!#REF!="Leve"),CONCATENATE("R4C",'Mapa final'!#REF!),"")</f>
        <v>#REF!</v>
      </c>
      <c r="K29" s="168" t="e">
        <f>IF(AND('Mapa final'!#REF!="Media",'Mapa final'!#REF!="Leve"),CONCATENATE("R4C",'Mapa final'!#REF!),"")</f>
        <v>#REF!</v>
      </c>
      <c r="L29" s="168" t="e">
        <f>IF(AND('Mapa final'!#REF!="Media",'Mapa final'!#REF!="Leve"),CONCATENATE("R4C",'Mapa final'!#REF!),"")</f>
        <v>#REF!</v>
      </c>
      <c r="M29" s="168" t="e">
        <f>IF(AND('Mapa final'!#REF!="Media",'Mapa final'!#REF!="Leve"),CONCATENATE("R4C",'Mapa final'!#REF!),"")</f>
        <v>#REF!</v>
      </c>
      <c r="N29" s="168" t="e">
        <f>IF(AND('Mapa final'!#REF!="Media",'Mapa final'!#REF!="Leve"),CONCATENATE("R4C",'Mapa final'!#REF!),"")</f>
        <v>#REF!</v>
      </c>
      <c r="O29" s="169" t="e">
        <f>IF(AND('Mapa final'!#REF!="Media",'Mapa final'!#REF!="Leve"),CONCATENATE("R4C",'Mapa final'!#REF!),"")</f>
        <v>#REF!</v>
      </c>
      <c r="P29" s="167" t="e">
        <f>IF(AND('Mapa final'!#REF!="Media",'Mapa final'!#REF!="Menor"),CONCATENATE("R4C",'Mapa final'!#REF!),"")</f>
        <v>#REF!</v>
      </c>
      <c r="Q29" s="168" t="e">
        <f>IF(AND('Mapa final'!#REF!="Media",'Mapa final'!#REF!="Menor"),CONCATENATE("R4C",'Mapa final'!#REF!),"")</f>
        <v>#REF!</v>
      </c>
      <c r="R29" s="168" t="e">
        <f>IF(AND('Mapa final'!#REF!="Media",'Mapa final'!#REF!="Menor"),CONCATENATE("R4C",'Mapa final'!#REF!),"")</f>
        <v>#REF!</v>
      </c>
      <c r="S29" s="168" t="e">
        <f>IF(AND('Mapa final'!#REF!="Media",'Mapa final'!#REF!="Menor"),CONCATENATE("R4C",'Mapa final'!#REF!),"")</f>
        <v>#REF!</v>
      </c>
      <c r="T29" s="168" t="e">
        <f>IF(AND('Mapa final'!#REF!="Media",'Mapa final'!#REF!="Menor"),CONCATENATE("R4C",'Mapa final'!#REF!),"")</f>
        <v>#REF!</v>
      </c>
      <c r="U29" s="169" t="e">
        <f>IF(AND('Mapa final'!#REF!="Media",'Mapa final'!#REF!="Menor"),CONCATENATE("R4C",'Mapa final'!#REF!),"")</f>
        <v>#REF!</v>
      </c>
      <c r="V29" s="167" t="e">
        <f>IF(AND('Mapa final'!#REF!="Media",'Mapa final'!#REF!="Moderado"),CONCATENATE("R4C",'Mapa final'!#REF!),"")</f>
        <v>#REF!</v>
      </c>
      <c r="W29" s="168" t="e">
        <f>IF(AND('Mapa final'!#REF!="Media",'Mapa final'!#REF!="Moderado"),CONCATENATE("R4C",'Mapa final'!#REF!),"")</f>
        <v>#REF!</v>
      </c>
      <c r="X29" s="168" t="e">
        <f>IF(AND('Mapa final'!#REF!="Media",'Mapa final'!#REF!="Moderado"),CONCATENATE("R4C",'Mapa final'!#REF!),"")</f>
        <v>#REF!</v>
      </c>
      <c r="Y29" s="168" t="e">
        <f>IF(AND('Mapa final'!#REF!="Media",'Mapa final'!#REF!="Moderado"),CONCATENATE("R4C",'Mapa final'!#REF!),"")</f>
        <v>#REF!</v>
      </c>
      <c r="Z29" s="168" t="e">
        <f>IF(AND('Mapa final'!#REF!="Media",'Mapa final'!#REF!="Moderado"),CONCATENATE("R4C",'Mapa final'!#REF!),"")</f>
        <v>#REF!</v>
      </c>
      <c r="AA29" s="169" t="e">
        <f>IF(AND('Mapa final'!#REF!="Media",'Mapa final'!#REF!="Moderado"),CONCATENATE("R4C",'Mapa final'!#REF!),"")</f>
        <v>#REF!</v>
      </c>
      <c r="AB29" s="146" t="e">
        <f>IF(AND('Mapa final'!#REF!="Media",'Mapa final'!#REF!="Mayor"),CONCATENATE("R4C",'Mapa final'!#REF!),"")</f>
        <v>#REF!</v>
      </c>
      <c r="AC29" s="147" t="e">
        <f>IF(AND('Mapa final'!#REF!="Media",'Mapa final'!#REF!="Mayor"),CONCATENATE("R4C",'Mapa final'!#REF!),"")</f>
        <v>#REF!</v>
      </c>
      <c r="AD29" s="147" t="e">
        <f>IF(AND('Mapa final'!#REF!="Media",'Mapa final'!#REF!="Mayor"),CONCATENATE("R4C",'Mapa final'!#REF!),"")</f>
        <v>#REF!</v>
      </c>
      <c r="AE29" s="147" t="e">
        <f>IF(AND('Mapa final'!#REF!="Media",'Mapa final'!#REF!="Mayor"),CONCATENATE("R4C",'Mapa final'!#REF!),"")</f>
        <v>#REF!</v>
      </c>
      <c r="AF29" s="147" t="e">
        <f>IF(AND('Mapa final'!#REF!="Media",'Mapa final'!#REF!="Mayor"),CONCATENATE("R4C",'Mapa final'!#REF!),"")</f>
        <v>#REF!</v>
      </c>
      <c r="AG29" s="148" t="e">
        <f>IF(AND('Mapa final'!#REF!="Media",'Mapa final'!#REF!="Mayor"),CONCATENATE("R4C",'Mapa final'!#REF!),"")</f>
        <v>#REF!</v>
      </c>
      <c r="AH29" s="149" t="e">
        <f>IF(AND('Mapa final'!#REF!="Media",'Mapa final'!#REF!="Catastrófico"),CONCATENATE("R4C",'Mapa final'!#REF!),"")</f>
        <v>#REF!</v>
      </c>
      <c r="AI29" s="150" t="e">
        <f>IF(AND('Mapa final'!#REF!="Media",'Mapa final'!#REF!="Catastrófico"),CONCATENATE("R4C",'Mapa final'!#REF!),"")</f>
        <v>#REF!</v>
      </c>
      <c r="AJ29" s="150" t="e">
        <f>IF(AND('Mapa final'!#REF!="Media",'Mapa final'!#REF!="Catastrófico"),CONCATENATE("R4C",'Mapa final'!#REF!),"")</f>
        <v>#REF!</v>
      </c>
      <c r="AK29" s="150" t="e">
        <f>IF(AND('Mapa final'!#REF!="Media",'Mapa final'!#REF!="Catastrófico"),CONCATENATE("R4C",'Mapa final'!#REF!),"")</f>
        <v>#REF!</v>
      </c>
      <c r="AL29" s="150" t="e">
        <f>IF(AND('Mapa final'!#REF!="Media",'Mapa final'!#REF!="Catastrófico"),CONCATENATE("R4C",'Mapa final'!#REF!),"")</f>
        <v>#REF!</v>
      </c>
      <c r="AM29" s="151" t="e">
        <f>IF(AND('Mapa final'!#REF!="Media",'Mapa final'!#REF!="Catastrófico"),CONCATENATE("R4C",'Mapa final'!#REF!),"")</f>
        <v>#REF!</v>
      </c>
      <c r="AN29" s="1"/>
      <c r="AO29" s="464"/>
      <c r="AP29" s="272"/>
      <c r="AQ29" s="272"/>
      <c r="AR29" s="272"/>
      <c r="AS29" s="272"/>
      <c r="AT29" s="465"/>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482"/>
      <c r="C30" s="272"/>
      <c r="D30" s="273"/>
      <c r="E30" s="284"/>
      <c r="F30" s="272"/>
      <c r="G30" s="272"/>
      <c r="H30" s="272"/>
      <c r="I30" s="273"/>
      <c r="J30" s="167" t="e">
        <f>IF(AND('Mapa final'!#REF!="Media",'Mapa final'!#REF!="Leve"),CONCATENATE("R5C",'Mapa final'!#REF!),"")</f>
        <v>#REF!</v>
      </c>
      <c r="K30" s="168" t="e">
        <f>IF(AND('Mapa final'!#REF!="Media",'Mapa final'!#REF!="Leve"),CONCATENATE("R5C",'Mapa final'!#REF!),"")</f>
        <v>#REF!</v>
      </c>
      <c r="L30" s="168" t="e">
        <f>IF(AND('Mapa final'!#REF!="Media",'Mapa final'!#REF!="Leve"),CONCATENATE("R5C",'Mapa final'!#REF!),"")</f>
        <v>#REF!</v>
      </c>
      <c r="M30" s="168" t="e">
        <f>IF(AND('Mapa final'!#REF!="Media",'Mapa final'!#REF!="Leve"),CONCATENATE("R5C",'Mapa final'!#REF!),"")</f>
        <v>#REF!</v>
      </c>
      <c r="N30" s="168" t="e">
        <f>IF(AND('Mapa final'!#REF!="Media",'Mapa final'!#REF!="Leve"),CONCATENATE("R5C",'Mapa final'!#REF!),"")</f>
        <v>#REF!</v>
      </c>
      <c r="O30" s="169" t="e">
        <f>IF(AND('Mapa final'!#REF!="Media",'Mapa final'!#REF!="Leve"),CONCATENATE("R5C",'Mapa final'!#REF!),"")</f>
        <v>#REF!</v>
      </c>
      <c r="P30" s="167" t="e">
        <f>IF(AND('Mapa final'!#REF!="Media",'Mapa final'!#REF!="Menor"),CONCATENATE("R5C",'Mapa final'!#REF!),"")</f>
        <v>#REF!</v>
      </c>
      <c r="Q30" s="168" t="e">
        <f>IF(AND('Mapa final'!#REF!="Media",'Mapa final'!#REF!="Menor"),CONCATENATE("R5C",'Mapa final'!#REF!),"")</f>
        <v>#REF!</v>
      </c>
      <c r="R30" s="168" t="e">
        <f>IF(AND('Mapa final'!#REF!="Media",'Mapa final'!#REF!="Menor"),CONCATENATE("R5C",'Mapa final'!#REF!),"")</f>
        <v>#REF!</v>
      </c>
      <c r="S30" s="168" t="e">
        <f>IF(AND('Mapa final'!#REF!="Media",'Mapa final'!#REF!="Menor"),CONCATENATE("R5C",'Mapa final'!#REF!),"")</f>
        <v>#REF!</v>
      </c>
      <c r="T30" s="168" t="e">
        <f>IF(AND('Mapa final'!#REF!="Media",'Mapa final'!#REF!="Menor"),CONCATENATE("R5C",'Mapa final'!#REF!),"")</f>
        <v>#REF!</v>
      </c>
      <c r="U30" s="169" t="e">
        <f>IF(AND('Mapa final'!#REF!="Media",'Mapa final'!#REF!="Menor"),CONCATENATE("R5C",'Mapa final'!#REF!),"")</f>
        <v>#REF!</v>
      </c>
      <c r="V30" s="167" t="e">
        <f>IF(AND('Mapa final'!#REF!="Media",'Mapa final'!#REF!="Moderado"),CONCATENATE("R5C",'Mapa final'!#REF!),"")</f>
        <v>#REF!</v>
      </c>
      <c r="W30" s="168" t="e">
        <f>IF(AND('Mapa final'!#REF!="Media",'Mapa final'!#REF!="Moderado"),CONCATENATE("R5C",'Mapa final'!#REF!),"")</f>
        <v>#REF!</v>
      </c>
      <c r="X30" s="168" t="e">
        <f>IF(AND('Mapa final'!#REF!="Media",'Mapa final'!#REF!="Moderado"),CONCATENATE("R5C",'Mapa final'!#REF!),"")</f>
        <v>#REF!</v>
      </c>
      <c r="Y30" s="168" t="e">
        <f>IF(AND('Mapa final'!#REF!="Media",'Mapa final'!#REF!="Moderado"),CONCATENATE("R5C",'Mapa final'!#REF!),"")</f>
        <v>#REF!</v>
      </c>
      <c r="Z30" s="168" t="e">
        <f>IF(AND('Mapa final'!#REF!="Media",'Mapa final'!#REF!="Moderado"),CONCATENATE("R5C",'Mapa final'!#REF!),"")</f>
        <v>#REF!</v>
      </c>
      <c r="AA30" s="169" t="e">
        <f>IF(AND('Mapa final'!#REF!="Media",'Mapa final'!#REF!="Moderado"),CONCATENATE("R5C",'Mapa final'!#REF!),"")</f>
        <v>#REF!</v>
      </c>
      <c r="AB30" s="146" t="e">
        <f>IF(AND('Mapa final'!#REF!="Media",'Mapa final'!#REF!="Mayor"),CONCATENATE("R5C",'Mapa final'!#REF!),"")</f>
        <v>#REF!</v>
      </c>
      <c r="AC30" s="147" t="e">
        <f>IF(AND('Mapa final'!#REF!="Media",'Mapa final'!#REF!="Mayor"),CONCATENATE("R5C",'Mapa final'!#REF!),"")</f>
        <v>#REF!</v>
      </c>
      <c r="AD30" s="147" t="e">
        <f>IF(AND('Mapa final'!#REF!="Media",'Mapa final'!#REF!="Mayor"),CONCATENATE("R5C",'Mapa final'!#REF!),"")</f>
        <v>#REF!</v>
      </c>
      <c r="AE30" s="147" t="e">
        <f>IF(AND('Mapa final'!#REF!="Media",'Mapa final'!#REF!="Mayor"),CONCATENATE("R5C",'Mapa final'!#REF!),"")</f>
        <v>#REF!</v>
      </c>
      <c r="AF30" s="147" t="e">
        <f>IF(AND('Mapa final'!#REF!="Media",'Mapa final'!#REF!="Mayor"),CONCATENATE("R5C",'Mapa final'!#REF!),"")</f>
        <v>#REF!</v>
      </c>
      <c r="AG30" s="148" t="e">
        <f>IF(AND('Mapa final'!#REF!="Media",'Mapa final'!#REF!="Mayor"),CONCATENATE("R5C",'Mapa final'!#REF!),"")</f>
        <v>#REF!</v>
      </c>
      <c r="AH30" s="149" t="e">
        <f>IF(AND('Mapa final'!#REF!="Media",'Mapa final'!#REF!="Catastrófico"),CONCATENATE("R5C",'Mapa final'!#REF!),"")</f>
        <v>#REF!</v>
      </c>
      <c r="AI30" s="150" t="e">
        <f>IF(AND('Mapa final'!#REF!="Media",'Mapa final'!#REF!="Catastrófico"),CONCATENATE("R5C",'Mapa final'!#REF!),"")</f>
        <v>#REF!</v>
      </c>
      <c r="AJ30" s="150" t="e">
        <f>IF(AND('Mapa final'!#REF!="Media",'Mapa final'!#REF!="Catastrófico"),CONCATENATE("R5C",'Mapa final'!#REF!),"")</f>
        <v>#REF!</v>
      </c>
      <c r="AK30" s="150" t="e">
        <f>IF(AND('Mapa final'!#REF!="Media",'Mapa final'!#REF!="Catastrófico"),CONCATENATE("R5C",'Mapa final'!#REF!),"")</f>
        <v>#REF!</v>
      </c>
      <c r="AL30" s="150" t="e">
        <f>IF(AND('Mapa final'!#REF!="Media",'Mapa final'!#REF!="Catastrófico"),CONCATENATE("R5C",'Mapa final'!#REF!),"")</f>
        <v>#REF!</v>
      </c>
      <c r="AM30" s="151" t="e">
        <f>IF(AND('Mapa final'!#REF!="Media",'Mapa final'!#REF!="Catastrófico"),CONCATENATE("R5C",'Mapa final'!#REF!),"")</f>
        <v>#REF!</v>
      </c>
      <c r="AN30" s="1"/>
      <c r="AO30" s="464"/>
      <c r="AP30" s="272"/>
      <c r="AQ30" s="272"/>
      <c r="AR30" s="272"/>
      <c r="AS30" s="272"/>
      <c r="AT30" s="465"/>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482"/>
      <c r="C31" s="272"/>
      <c r="D31" s="273"/>
      <c r="E31" s="284"/>
      <c r="F31" s="272"/>
      <c r="G31" s="272"/>
      <c r="H31" s="272"/>
      <c r="I31" s="273"/>
      <c r="J31" s="167" t="e">
        <f>IF(AND('Mapa final'!#REF!="Media",'Mapa final'!#REF!="Leve"),CONCATENATE("R6C",'Mapa final'!#REF!),"")</f>
        <v>#REF!</v>
      </c>
      <c r="K31" s="168" t="e">
        <f>IF(AND('Mapa final'!#REF!="Media",'Mapa final'!#REF!="Leve"),CONCATENATE("R6C",'Mapa final'!#REF!),"")</f>
        <v>#REF!</v>
      </c>
      <c r="L31" s="168" t="e">
        <f>IF(AND('Mapa final'!#REF!="Media",'Mapa final'!#REF!="Leve"),CONCATENATE("R6C",'Mapa final'!#REF!),"")</f>
        <v>#REF!</v>
      </c>
      <c r="M31" s="168" t="e">
        <f>IF(AND('Mapa final'!#REF!="Media",'Mapa final'!#REF!="Leve"),CONCATENATE("R6C",'Mapa final'!#REF!),"")</f>
        <v>#REF!</v>
      </c>
      <c r="N31" s="168" t="e">
        <f>IF(AND('Mapa final'!#REF!="Media",'Mapa final'!#REF!="Leve"),CONCATENATE("R6C",'Mapa final'!#REF!),"")</f>
        <v>#REF!</v>
      </c>
      <c r="O31" s="169" t="e">
        <f>IF(AND('Mapa final'!#REF!="Media",'Mapa final'!#REF!="Leve"),CONCATENATE("R6C",'Mapa final'!#REF!),"")</f>
        <v>#REF!</v>
      </c>
      <c r="P31" s="167" t="e">
        <f>IF(AND('Mapa final'!#REF!="Media",'Mapa final'!#REF!="Menor"),CONCATENATE("R6C",'Mapa final'!#REF!),"")</f>
        <v>#REF!</v>
      </c>
      <c r="Q31" s="168" t="e">
        <f>IF(AND('Mapa final'!#REF!="Media",'Mapa final'!#REF!="Menor"),CONCATENATE("R6C",'Mapa final'!#REF!),"")</f>
        <v>#REF!</v>
      </c>
      <c r="R31" s="168" t="e">
        <f>IF(AND('Mapa final'!#REF!="Media",'Mapa final'!#REF!="Menor"),CONCATENATE("R6C",'Mapa final'!#REF!),"")</f>
        <v>#REF!</v>
      </c>
      <c r="S31" s="168" t="e">
        <f>IF(AND('Mapa final'!#REF!="Media",'Mapa final'!#REF!="Menor"),CONCATENATE("R6C",'Mapa final'!#REF!),"")</f>
        <v>#REF!</v>
      </c>
      <c r="T31" s="168" t="e">
        <f>IF(AND('Mapa final'!#REF!="Media",'Mapa final'!#REF!="Menor"),CONCATENATE("R6C",'Mapa final'!#REF!),"")</f>
        <v>#REF!</v>
      </c>
      <c r="U31" s="169" t="e">
        <f>IF(AND('Mapa final'!#REF!="Media",'Mapa final'!#REF!="Menor"),CONCATENATE("R6C",'Mapa final'!#REF!),"")</f>
        <v>#REF!</v>
      </c>
      <c r="V31" s="167" t="e">
        <f>IF(AND('Mapa final'!#REF!="Media",'Mapa final'!#REF!="Moderado"),CONCATENATE("R6C",'Mapa final'!#REF!),"")</f>
        <v>#REF!</v>
      </c>
      <c r="W31" s="168" t="e">
        <f>IF(AND('Mapa final'!#REF!="Media",'Mapa final'!#REF!="Moderado"),CONCATENATE("R6C",'Mapa final'!#REF!),"")</f>
        <v>#REF!</v>
      </c>
      <c r="X31" s="168" t="e">
        <f>IF(AND('Mapa final'!#REF!="Media",'Mapa final'!#REF!="Moderado"),CONCATENATE("R6C",'Mapa final'!#REF!),"")</f>
        <v>#REF!</v>
      </c>
      <c r="Y31" s="168" t="e">
        <f>IF(AND('Mapa final'!#REF!="Media",'Mapa final'!#REF!="Moderado"),CONCATENATE("R6C",'Mapa final'!#REF!),"")</f>
        <v>#REF!</v>
      </c>
      <c r="Z31" s="168" t="e">
        <f>IF(AND('Mapa final'!#REF!="Media",'Mapa final'!#REF!="Moderado"),CONCATENATE("R6C",'Mapa final'!#REF!),"")</f>
        <v>#REF!</v>
      </c>
      <c r="AA31" s="169" t="e">
        <f>IF(AND('Mapa final'!#REF!="Media",'Mapa final'!#REF!="Moderado"),CONCATENATE("R6C",'Mapa final'!#REF!),"")</f>
        <v>#REF!</v>
      </c>
      <c r="AB31" s="146" t="e">
        <f>IF(AND('Mapa final'!#REF!="Media",'Mapa final'!#REF!="Mayor"),CONCATENATE("R6C",'Mapa final'!#REF!),"")</f>
        <v>#REF!</v>
      </c>
      <c r="AC31" s="147" t="e">
        <f>IF(AND('Mapa final'!#REF!="Media",'Mapa final'!#REF!="Mayor"),CONCATENATE("R6C",'Mapa final'!#REF!),"")</f>
        <v>#REF!</v>
      </c>
      <c r="AD31" s="147" t="e">
        <f>IF(AND('Mapa final'!#REF!="Media",'Mapa final'!#REF!="Mayor"),CONCATENATE("R6C",'Mapa final'!#REF!),"")</f>
        <v>#REF!</v>
      </c>
      <c r="AE31" s="147" t="e">
        <f>IF(AND('Mapa final'!#REF!="Media",'Mapa final'!#REF!="Mayor"),CONCATENATE("R6C",'Mapa final'!#REF!),"")</f>
        <v>#REF!</v>
      </c>
      <c r="AF31" s="147" t="e">
        <f>IF(AND('Mapa final'!#REF!="Media",'Mapa final'!#REF!="Mayor"),CONCATENATE("R6C",'Mapa final'!#REF!),"")</f>
        <v>#REF!</v>
      </c>
      <c r="AG31" s="148" t="e">
        <f>IF(AND('Mapa final'!#REF!="Media",'Mapa final'!#REF!="Mayor"),CONCATENATE("R6C",'Mapa final'!#REF!),"")</f>
        <v>#REF!</v>
      </c>
      <c r="AH31" s="149" t="e">
        <f>IF(AND('Mapa final'!#REF!="Media",'Mapa final'!#REF!="Catastrófico"),CONCATENATE("R6C",'Mapa final'!#REF!),"")</f>
        <v>#REF!</v>
      </c>
      <c r="AI31" s="150" t="e">
        <f>IF(AND('Mapa final'!#REF!="Media",'Mapa final'!#REF!="Catastrófico"),CONCATENATE("R6C",'Mapa final'!#REF!),"")</f>
        <v>#REF!</v>
      </c>
      <c r="AJ31" s="150" t="e">
        <f>IF(AND('Mapa final'!#REF!="Media",'Mapa final'!#REF!="Catastrófico"),CONCATENATE("R6C",'Mapa final'!#REF!),"")</f>
        <v>#REF!</v>
      </c>
      <c r="AK31" s="150" t="e">
        <f>IF(AND('Mapa final'!#REF!="Media",'Mapa final'!#REF!="Catastrófico"),CONCATENATE("R6C",'Mapa final'!#REF!),"")</f>
        <v>#REF!</v>
      </c>
      <c r="AL31" s="150" t="e">
        <f>IF(AND('Mapa final'!#REF!="Media",'Mapa final'!#REF!="Catastrófico"),CONCATENATE("R6C",'Mapa final'!#REF!),"")</f>
        <v>#REF!</v>
      </c>
      <c r="AM31" s="151" t="e">
        <f>IF(AND('Mapa final'!#REF!="Media",'Mapa final'!#REF!="Catastrófico"),CONCATENATE("R6C",'Mapa final'!#REF!),"")</f>
        <v>#REF!</v>
      </c>
      <c r="AN31" s="1"/>
      <c r="AO31" s="464"/>
      <c r="AP31" s="272"/>
      <c r="AQ31" s="272"/>
      <c r="AR31" s="272"/>
      <c r="AS31" s="272"/>
      <c r="AT31" s="465"/>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482"/>
      <c r="C32" s="272"/>
      <c r="D32" s="273"/>
      <c r="E32" s="284"/>
      <c r="F32" s="272"/>
      <c r="G32" s="272"/>
      <c r="H32" s="272"/>
      <c r="I32" s="273"/>
      <c r="J32" s="167" t="e">
        <f>IF(AND('Mapa final'!#REF!="Media",'Mapa final'!#REF!="Leve"),CONCATENATE("R7C",'Mapa final'!#REF!),"")</f>
        <v>#REF!</v>
      </c>
      <c r="K32" s="168" t="e">
        <f>IF(AND('Mapa final'!#REF!="Media",'Mapa final'!#REF!="Leve"),CONCATENATE("R7C",'Mapa final'!#REF!),"")</f>
        <v>#REF!</v>
      </c>
      <c r="L32" s="168" t="e">
        <f>IF(AND('Mapa final'!#REF!="Media",'Mapa final'!#REF!="Leve"),CONCATENATE("R7C",'Mapa final'!#REF!),"")</f>
        <v>#REF!</v>
      </c>
      <c r="M32" s="168" t="e">
        <f>IF(AND('Mapa final'!#REF!="Media",'Mapa final'!#REF!="Leve"),CONCATENATE("R7C",'Mapa final'!#REF!),"")</f>
        <v>#REF!</v>
      </c>
      <c r="N32" s="168" t="e">
        <f>IF(AND('Mapa final'!#REF!="Media",'Mapa final'!#REF!="Leve"),CONCATENATE("R7C",'Mapa final'!#REF!),"")</f>
        <v>#REF!</v>
      </c>
      <c r="O32" s="169" t="str">
        <f>IF(AND('Mapa final'!$AD$43="Media",'Mapa final'!$AF$43="Leve"),CONCATENATE("R7C",'Mapa final'!$T$43),"")</f>
        <v/>
      </c>
      <c r="P32" s="167" t="e">
        <f>IF(AND('Mapa final'!#REF!="Media",'Mapa final'!#REF!="Menor"),CONCATENATE("R7C",'Mapa final'!#REF!),"")</f>
        <v>#REF!</v>
      </c>
      <c r="Q32" s="168" t="e">
        <f>IF(AND('Mapa final'!#REF!="Media",'Mapa final'!#REF!="Menor"),CONCATENATE("R7C",'Mapa final'!#REF!),"")</f>
        <v>#REF!</v>
      </c>
      <c r="R32" s="168" t="e">
        <f>IF(AND('Mapa final'!#REF!="Media",'Mapa final'!#REF!="Menor"),CONCATENATE("R7C",'Mapa final'!#REF!),"")</f>
        <v>#REF!</v>
      </c>
      <c r="S32" s="168" t="e">
        <f>IF(AND('Mapa final'!#REF!="Media",'Mapa final'!#REF!="Menor"),CONCATENATE("R7C",'Mapa final'!#REF!),"")</f>
        <v>#REF!</v>
      </c>
      <c r="T32" s="168" t="e">
        <f>IF(AND('Mapa final'!#REF!="Media",'Mapa final'!#REF!="Menor"),CONCATENATE("R7C",'Mapa final'!#REF!),"")</f>
        <v>#REF!</v>
      </c>
      <c r="U32" s="169" t="str">
        <f>IF(AND('Mapa final'!$AD$43="Media",'Mapa final'!$AF$43="Menor"),CONCATENATE("R7C",'Mapa final'!$T$43),"")</f>
        <v/>
      </c>
      <c r="V32" s="167" t="e">
        <f>IF(AND('Mapa final'!#REF!="Media",'Mapa final'!#REF!="Moderado"),CONCATENATE("R7C",'Mapa final'!#REF!),"")</f>
        <v>#REF!</v>
      </c>
      <c r="W32" s="168" t="e">
        <f>IF(AND('Mapa final'!#REF!="Media",'Mapa final'!#REF!="Moderado"),CONCATENATE("R7C",'Mapa final'!#REF!),"")</f>
        <v>#REF!</v>
      </c>
      <c r="X32" s="168" t="e">
        <f>IF(AND('Mapa final'!#REF!="Media",'Mapa final'!#REF!="Moderado"),CONCATENATE("R7C",'Mapa final'!#REF!),"")</f>
        <v>#REF!</v>
      </c>
      <c r="Y32" s="168" t="e">
        <f>IF(AND('Mapa final'!#REF!="Media",'Mapa final'!#REF!="Moderado"),CONCATENATE("R7C",'Mapa final'!#REF!),"")</f>
        <v>#REF!</v>
      </c>
      <c r="Z32" s="168" t="e">
        <f>IF(AND('Mapa final'!#REF!="Media",'Mapa final'!#REF!="Moderado"),CONCATENATE("R7C",'Mapa final'!#REF!),"")</f>
        <v>#REF!</v>
      </c>
      <c r="AA32" s="169" t="str">
        <f>IF(AND('Mapa final'!$AD$43="Media",'Mapa final'!$AF$43="Moderado"),CONCATENATE("R7C",'Mapa final'!$T$43),"")</f>
        <v/>
      </c>
      <c r="AB32" s="146" t="e">
        <f>IF(AND('Mapa final'!#REF!="Media",'Mapa final'!#REF!="Mayor"),CONCATENATE("R7C",'Mapa final'!#REF!),"")</f>
        <v>#REF!</v>
      </c>
      <c r="AC32" s="147" t="e">
        <f>IF(AND('Mapa final'!#REF!="Media",'Mapa final'!#REF!="Mayor"),CONCATENATE("R7C",'Mapa final'!#REF!),"")</f>
        <v>#REF!</v>
      </c>
      <c r="AD32" s="147" t="e">
        <f>IF(AND('Mapa final'!#REF!="Media",'Mapa final'!#REF!="Mayor"),CONCATENATE("R7C",'Mapa final'!#REF!),"")</f>
        <v>#REF!</v>
      </c>
      <c r="AE32" s="147" t="e">
        <f>IF(AND('Mapa final'!#REF!="Media",'Mapa final'!#REF!="Mayor"),CONCATENATE("R7C",'Mapa final'!#REF!),"")</f>
        <v>#REF!</v>
      </c>
      <c r="AF32" s="147" t="e">
        <f>IF(AND('Mapa final'!#REF!="Media",'Mapa final'!#REF!="Mayor"),CONCATENATE("R7C",'Mapa final'!#REF!),"")</f>
        <v>#REF!</v>
      </c>
      <c r="AG32" s="148" t="str">
        <f>IF(AND('Mapa final'!$AD$43="Media",'Mapa final'!$AF$43="Mayor"),CONCATENATE("R7C",'Mapa final'!$T$43),"")</f>
        <v/>
      </c>
      <c r="AH32" s="149" t="e">
        <f>IF(AND('Mapa final'!#REF!="Media",'Mapa final'!#REF!="Catastrófico"),CONCATENATE("R7C",'Mapa final'!#REF!),"")</f>
        <v>#REF!</v>
      </c>
      <c r="AI32" s="150" t="e">
        <f>IF(AND('Mapa final'!#REF!="Media",'Mapa final'!#REF!="Catastrófico"),CONCATENATE("R7C",'Mapa final'!#REF!),"")</f>
        <v>#REF!</v>
      </c>
      <c r="AJ32" s="150" t="e">
        <f>IF(AND('Mapa final'!#REF!="Media",'Mapa final'!#REF!="Catastrófico"),CONCATENATE("R7C",'Mapa final'!#REF!),"")</f>
        <v>#REF!</v>
      </c>
      <c r="AK32" s="150" t="e">
        <f>IF(AND('Mapa final'!#REF!="Media",'Mapa final'!#REF!="Catastrófico"),CONCATENATE("R7C",'Mapa final'!#REF!),"")</f>
        <v>#REF!</v>
      </c>
      <c r="AL32" s="150" t="e">
        <f>IF(AND('Mapa final'!#REF!="Media",'Mapa final'!#REF!="Catastrófico"),CONCATENATE("R7C",'Mapa final'!#REF!),"")</f>
        <v>#REF!</v>
      </c>
      <c r="AM32" s="151" t="str">
        <f>IF(AND('Mapa final'!$AD$43="Media",'Mapa final'!$AF$43="Catastrófico"),CONCATENATE("R7C",'Mapa final'!$T$43),"")</f>
        <v/>
      </c>
      <c r="AN32" s="1"/>
      <c r="AO32" s="464"/>
      <c r="AP32" s="272"/>
      <c r="AQ32" s="272"/>
      <c r="AR32" s="272"/>
      <c r="AS32" s="272"/>
      <c r="AT32" s="465"/>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482"/>
      <c r="C33" s="272"/>
      <c r="D33" s="273"/>
      <c r="E33" s="284"/>
      <c r="F33" s="272"/>
      <c r="G33" s="272"/>
      <c r="H33" s="272"/>
      <c r="I33" s="273"/>
      <c r="J33" s="167" t="str">
        <f>IF(AND('Mapa final'!$AD$44="Media",'Mapa final'!$AF$44="Leve"),CONCATENATE("R8C",'Mapa final'!$T$44),"")</f>
        <v/>
      </c>
      <c r="K33" s="168" t="str">
        <f>IF(AND('Mapa final'!$AD$45="Media",'Mapa final'!$AF$45="Leve"),CONCATENATE("R8C",'Mapa final'!$T$45),"")</f>
        <v/>
      </c>
      <c r="L33" s="168" t="str">
        <f>IF(AND('Mapa final'!$AD$46="Media",'Mapa final'!$AF$46="Leve"),CONCATENATE("R8C",'Mapa final'!$T$46),"")</f>
        <v/>
      </c>
      <c r="M33" s="168" t="e">
        <f>IF(AND('Mapa final'!#REF!="Media",'Mapa final'!#REF!="Leve"),CONCATENATE("R8C",'Mapa final'!#REF!),"")</f>
        <v>#REF!</v>
      </c>
      <c r="N33" s="168" t="e">
        <f>IF(AND('Mapa final'!#REF!="Media",'Mapa final'!#REF!="Leve"),CONCATENATE("R8C",'Mapa final'!#REF!),"")</f>
        <v>#REF!</v>
      </c>
      <c r="O33" s="169" t="e">
        <f>IF(AND('Mapa final'!#REF!="Media",'Mapa final'!#REF!="Leve"),CONCATENATE("R8C",'Mapa final'!#REF!),"")</f>
        <v>#REF!</v>
      </c>
      <c r="P33" s="167" t="str">
        <f>IF(AND('Mapa final'!$AD$44="Media",'Mapa final'!$AF$44="Menor"),CONCATENATE("R8C",'Mapa final'!$T$44),"")</f>
        <v/>
      </c>
      <c r="Q33" s="168" t="str">
        <f>IF(AND('Mapa final'!$AD$45="Media",'Mapa final'!$AF$45="Menor"),CONCATENATE("R8C",'Mapa final'!$T$45),"")</f>
        <v/>
      </c>
      <c r="R33" s="168" t="str">
        <f>IF(AND('Mapa final'!$AD$46="Media",'Mapa final'!$AF$46="Menor"),CONCATENATE("R8C",'Mapa final'!$T$46),"")</f>
        <v/>
      </c>
      <c r="S33" s="168" t="e">
        <f>IF(AND('Mapa final'!#REF!="Media",'Mapa final'!#REF!="Menor"),CONCATENATE("R8C",'Mapa final'!#REF!),"")</f>
        <v>#REF!</v>
      </c>
      <c r="T33" s="168" t="e">
        <f>IF(AND('Mapa final'!#REF!="Media",'Mapa final'!#REF!="Menor"),CONCATENATE("R8C",'Mapa final'!#REF!),"")</f>
        <v>#REF!</v>
      </c>
      <c r="U33" s="169" t="e">
        <f>IF(AND('Mapa final'!#REF!="Media",'Mapa final'!#REF!="Menor"),CONCATENATE("R8C",'Mapa final'!#REF!),"")</f>
        <v>#REF!</v>
      </c>
      <c r="V33" s="167" t="str">
        <f>IF(AND('Mapa final'!$AD$44="Media",'Mapa final'!$AF$44="Moderado"),CONCATENATE("R8C",'Mapa final'!$T$44),"")</f>
        <v/>
      </c>
      <c r="W33" s="168" t="str">
        <f>IF(AND('Mapa final'!$AD$45="Media",'Mapa final'!$AF$45="Moderado"),CONCATENATE("R8C",'Mapa final'!$T$45),"")</f>
        <v/>
      </c>
      <c r="X33" s="168" t="str">
        <f>IF(AND('Mapa final'!$AD$46="Media",'Mapa final'!$AF$46="Moderado"),CONCATENATE("R8C",'Mapa final'!$T$46),"")</f>
        <v/>
      </c>
      <c r="Y33" s="168" t="e">
        <f>IF(AND('Mapa final'!#REF!="Media",'Mapa final'!#REF!="Moderado"),CONCATENATE("R8C",'Mapa final'!#REF!),"")</f>
        <v>#REF!</v>
      </c>
      <c r="Z33" s="168" t="e">
        <f>IF(AND('Mapa final'!#REF!="Media",'Mapa final'!#REF!="Moderado"),CONCATENATE("R8C",'Mapa final'!#REF!),"")</f>
        <v>#REF!</v>
      </c>
      <c r="AA33" s="169" t="e">
        <f>IF(AND('Mapa final'!#REF!="Media",'Mapa final'!#REF!="Moderado"),CONCATENATE("R8C",'Mapa final'!#REF!),"")</f>
        <v>#REF!</v>
      </c>
      <c r="AB33" s="146" t="str">
        <f>IF(AND('Mapa final'!$AD$44="Media",'Mapa final'!$AF$44="Mayor"),CONCATENATE("R8C",'Mapa final'!$T$44),"")</f>
        <v/>
      </c>
      <c r="AC33" s="147" t="str">
        <f>IF(AND('Mapa final'!$AD$45="Media",'Mapa final'!$AF$45="Mayor"),CONCATENATE("R8C",'Mapa final'!$T$45),"")</f>
        <v/>
      </c>
      <c r="AD33" s="147" t="str">
        <f>IF(AND('Mapa final'!$AD$46="Media",'Mapa final'!$AF$46="Mayor"),CONCATENATE("R8C",'Mapa final'!$T$46),"")</f>
        <v/>
      </c>
      <c r="AE33" s="147" t="e">
        <f>IF(AND('Mapa final'!#REF!="Media",'Mapa final'!#REF!="Mayor"),CONCATENATE("R8C",'Mapa final'!#REF!),"")</f>
        <v>#REF!</v>
      </c>
      <c r="AF33" s="147" t="e">
        <f>IF(AND('Mapa final'!#REF!="Media",'Mapa final'!#REF!="Mayor"),CONCATENATE("R8C",'Mapa final'!#REF!),"")</f>
        <v>#REF!</v>
      </c>
      <c r="AG33" s="148" t="e">
        <f>IF(AND('Mapa final'!#REF!="Media",'Mapa final'!#REF!="Mayor"),CONCATENATE("R8C",'Mapa final'!#REF!),"")</f>
        <v>#REF!</v>
      </c>
      <c r="AH33" s="149" t="str">
        <f>IF(AND('Mapa final'!$AD$44="Media",'Mapa final'!$AF$44="Catastrófico"),CONCATENATE("R8C",'Mapa final'!$T$44),"")</f>
        <v/>
      </c>
      <c r="AI33" s="150" t="str">
        <f>IF(AND('Mapa final'!$AD$45="Media",'Mapa final'!$AF$45="Catastrófico"),CONCATENATE("R8C",'Mapa final'!$T$45),"")</f>
        <v/>
      </c>
      <c r="AJ33" s="150" t="str">
        <f>IF(AND('Mapa final'!$AD$46="Media",'Mapa final'!$AF$46="Catastrófico"),CONCATENATE("R8C",'Mapa final'!$T$46),"")</f>
        <v/>
      </c>
      <c r="AK33" s="150" t="e">
        <f>IF(AND('Mapa final'!#REF!="Media",'Mapa final'!#REF!="Catastrófico"),CONCATENATE("R8C",'Mapa final'!#REF!),"")</f>
        <v>#REF!</v>
      </c>
      <c r="AL33" s="150" t="e">
        <f>IF(AND('Mapa final'!#REF!="Media",'Mapa final'!#REF!="Catastrófico"),CONCATENATE("R8C",'Mapa final'!#REF!),"")</f>
        <v>#REF!</v>
      </c>
      <c r="AM33" s="151" t="e">
        <f>IF(AND('Mapa final'!#REF!="Media",'Mapa final'!#REF!="Catastrófico"),CONCATENATE("R8C",'Mapa final'!#REF!),"")</f>
        <v>#REF!</v>
      </c>
      <c r="AN33" s="1"/>
      <c r="AO33" s="464"/>
      <c r="AP33" s="272"/>
      <c r="AQ33" s="272"/>
      <c r="AR33" s="272"/>
      <c r="AS33" s="272"/>
      <c r="AT33" s="465"/>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482"/>
      <c r="C34" s="272"/>
      <c r="D34" s="273"/>
      <c r="E34" s="284"/>
      <c r="F34" s="272"/>
      <c r="G34" s="272"/>
      <c r="H34" s="272"/>
      <c r="I34" s="273"/>
      <c r="J34" s="167" t="e">
        <f>IF(AND('Mapa final'!#REF!="Media",'Mapa final'!#REF!="Leve"),CONCATENATE("R9C",'Mapa final'!#REF!),"")</f>
        <v>#REF!</v>
      </c>
      <c r="K34" s="168" t="e">
        <f>IF(AND('Mapa final'!#REF!="Media",'Mapa final'!#REF!="Leve"),CONCATENATE("R9C",'Mapa final'!#REF!),"")</f>
        <v>#REF!</v>
      </c>
      <c r="L34" s="168" t="e">
        <f>IF(AND('Mapa final'!#REF!="Media",'Mapa final'!#REF!="Leve"),CONCATENATE("R9C",'Mapa final'!#REF!),"")</f>
        <v>#REF!</v>
      </c>
      <c r="M34" s="168" t="e">
        <f>IF(AND('Mapa final'!#REF!="Media",'Mapa final'!#REF!="Leve"),CONCATENATE("R9C",'Mapa final'!#REF!),"")</f>
        <v>#REF!</v>
      </c>
      <c r="N34" s="168" t="e">
        <f>IF(AND('Mapa final'!#REF!="Media",'Mapa final'!#REF!="Leve"),CONCATENATE("R9C",'Mapa final'!#REF!),"")</f>
        <v>#REF!</v>
      </c>
      <c r="O34" s="169" t="e">
        <f>IF(AND('Mapa final'!#REF!="Media",'Mapa final'!#REF!="Leve"),CONCATENATE("R9C",'Mapa final'!#REF!),"")</f>
        <v>#REF!</v>
      </c>
      <c r="P34" s="167" t="e">
        <f>IF(AND('Mapa final'!#REF!="Media",'Mapa final'!#REF!="Menor"),CONCATENATE("R9C",'Mapa final'!#REF!),"")</f>
        <v>#REF!</v>
      </c>
      <c r="Q34" s="168" t="e">
        <f>IF(AND('Mapa final'!#REF!="Media",'Mapa final'!#REF!="Menor"),CONCATENATE("R9C",'Mapa final'!#REF!),"")</f>
        <v>#REF!</v>
      </c>
      <c r="R34" s="168" t="e">
        <f>IF(AND('Mapa final'!#REF!="Media",'Mapa final'!#REF!="Menor"),CONCATENATE("R9C",'Mapa final'!#REF!),"")</f>
        <v>#REF!</v>
      </c>
      <c r="S34" s="168" t="e">
        <f>IF(AND('Mapa final'!#REF!="Media",'Mapa final'!#REF!="Menor"),CONCATENATE("R9C",'Mapa final'!#REF!),"")</f>
        <v>#REF!</v>
      </c>
      <c r="T34" s="168" t="e">
        <f>IF(AND('Mapa final'!#REF!="Media",'Mapa final'!#REF!="Menor"),CONCATENATE("R9C",'Mapa final'!#REF!),"")</f>
        <v>#REF!</v>
      </c>
      <c r="U34" s="169" t="e">
        <f>IF(AND('Mapa final'!#REF!="Media",'Mapa final'!#REF!="Menor"),CONCATENATE("R9C",'Mapa final'!#REF!),"")</f>
        <v>#REF!</v>
      </c>
      <c r="V34" s="167" t="e">
        <f>IF(AND('Mapa final'!#REF!="Media",'Mapa final'!#REF!="Moderado"),CONCATENATE("R9C",'Mapa final'!#REF!),"")</f>
        <v>#REF!</v>
      </c>
      <c r="W34" s="168" t="e">
        <f>IF(AND('Mapa final'!#REF!="Media",'Mapa final'!#REF!="Moderado"),CONCATENATE("R9C",'Mapa final'!#REF!),"")</f>
        <v>#REF!</v>
      </c>
      <c r="X34" s="168" t="e">
        <f>IF(AND('Mapa final'!#REF!="Media",'Mapa final'!#REF!="Moderado"),CONCATENATE("R9C",'Mapa final'!#REF!),"")</f>
        <v>#REF!</v>
      </c>
      <c r="Y34" s="168" t="e">
        <f>IF(AND('Mapa final'!#REF!="Media",'Mapa final'!#REF!="Moderado"),CONCATENATE("R9C",'Mapa final'!#REF!),"")</f>
        <v>#REF!</v>
      </c>
      <c r="Z34" s="168" t="e">
        <f>IF(AND('Mapa final'!#REF!="Media",'Mapa final'!#REF!="Moderado"),CONCATENATE("R9C",'Mapa final'!#REF!),"")</f>
        <v>#REF!</v>
      </c>
      <c r="AA34" s="169" t="e">
        <f>IF(AND('Mapa final'!#REF!="Media",'Mapa final'!#REF!="Moderado"),CONCATENATE("R9C",'Mapa final'!#REF!),"")</f>
        <v>#REF!</v>
      </c>
      <c r="AB34" s="146" t="e">
        <f>IF(AND('Mapa final'!#REF!="Media",'Mapa final'!#REF!="Mayor"),CONCATENATE("R9C",'Mapa final'!#REF!),"")</f>
        <v>#REF!</v>
      </c>
      <c r="AC34" s="147" t="e">
        <f>IF(AND('Mapa final'!#REF!="Media",'Mapa final'!#REF!="Mayor"),CONCATENATE("R9C",'Mapa final'!#REF!),"")</f>
        <v>#REF!</v>
      </c>
      <c r="AD34" s="147" t="e">
        <f>IF(AND('Mapa final'!#REF!="Media",'Mapa final'!#REF!="Mayor"),CONCATENATE("R9C",'Mapa final'!#REF!),"")</f>
        <v>#REF!</v>
      </c>
      <c r="AE34" s="147" t="e">
        <f>IF(AND('Mapa final'!#REF!="Media",'Mapa final'!#REF!="Mayor"),CONCATENATE("R9C",'Mapa final'!#REF!),"")</f>
        <v>#REF!</v>
      </c>
      <c r="AF34" s="147" t="e">
        <f>IF(AND('Mapa final'!#REF!="Media",'Mapa final'!#REF!="Mayor"),CONCATENATE("R9C",'Mapa final'!#REF!),"")</f>
        <v>#REF!</v>
      </c>
      <c r="AG34" s="148" t="e">
        <f>IF(AND('Mapa final'!#REF!="Media",'Mapa final'!#REF!="Mayor"),CONCATENATE("R9C",'Mapa final'!#REF!),"")</f>
        <v>#REF!</v>
      </c>
      <c r="AH34" s="149" t="e">
        <f>IF(AND('Mapa final'!#REF!="Media",'Mapa final'!#REF!="Catastrófico"),CONCATENATE("R9C",'Mapa final'!#REF!),"")</f>
        <v>#REF!</v>
      </c>
      <c r="AI34" s="150" t="e">
        <f>IF(AND('Mapa final'!#REF!="Media",'Mapa final'!#REF!="Catastrófico"),CONCATENATE("R9C",'Mapa final'!#REF!),"")</f>
        <v>#REF!</v>
      </c>
      <c r="AJ34" s="150" t="e">
        <f>IF(AND('Mapa final'!#REF!="Media",'Mapa final'!#REF!="Catastrófico"),CONCATENATE("R9C",'Mapa final'!#REF!),"")</f>
        <v>#REF!</v>
      </c>
      <c r="AK34" s="150" t="e">
        <f>IF(AND('Mapa final'!#REF!="Media",'Mapa final'!#REF!="Catastrófico"),CONCATENATE("R9C",'Mapa final'!#REF!),"")</f>
        <v>#REF!</v>
      </c>
      <c r="AL34" s="150" t="e">
        <f>IF(AND('Mapa final'!#REF!="Media",'Mapa final'!#REF!="Catastrófico"),CONCATENATE("R9C",'Mapa final'!#REF!),"")</f>
        <v>#REF!</v>
      </c>
      <c r="AM34" s="151" t="e">
        <f>IF(AND('Mapa final'!#REF!="Media",'Mapa final'!#REF!="Catastrófico"),CONCATENATE("R9C",'Mapa final'!#REF!),"")</f>
        <v>#REF!</v>
      </c>
      <c r="AN34" s="1"/>
      <c r="AO34" s="464"/>
      <c r="AP34" s="272"/>
      <c r="AQ34" s="272"/>
      <c r="AR34" s="272"/>
      <c r="AS34" s="272"/>
      <c r="AT34" s="465"/>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482"/>
      <c r="C35" s="272"/>
      <c r="D35" s="273"/>
      <c r="E35" s="450"/>
      <c r="F35" s="475"/>
      <c r="G35" s="475"/>
      <c r="H35" s="475"/>
      <c r="I35" s="453"/>
      <c r="J35" s="170" t="e">
        <f>IF(AND('Mapa final'!#REF!="Media",'Mapa final'!#REF!="Leve"),CONCATENATE("R10C",'Mapa final'!#REF!),"")</f>
        <v>#REF!</v>
      </c>
      <c r="K35" s="171" t="e">
        <f>IF(AND('Mapa final'!#REF!="Media",'Mapa final'!#REF!="Leve"),CONCATENATE("R10C",'Mapa final'!#REF!),"")</f>
        <v>#REF!</v>
      </c>
      <c r="L35" s="171" t="e">
        <f>IF(AND('Mapa final'!#REF!="Media",'Mapa final'!#REF!="Leve"),CONCATENATE("R10C",'Mapa final'!#REF!),"")</f>
        <v>#REF!</v>
      </c>
      <c r="M35" s="171" t="e">
        <f>IF(AND('Mapa final'!#REF!="Media",'Mapa final'!#REF!="Leve"),CONCATENATE("R10C",'Mapa final'!#REF!),"")</f>
        <v>#REF!</v>
      </c>
      <c r="N35" s="171" t="e">
        <f>IF(AND('Mapa final'!#REF!="Media",'Mapa final'!#REF!="Leve"),CONCATENATE("R10C",'Mapa final'!#REF!),"")</f>
        <v>#REF!</v>
      </c>
      <c r="O35" s="172" t="e">
        <f>IF(AND('Mapa final'!#REF!="Media",'Mapa final'!#REF!="Leve"),CONCATENATE("R10C",'Mapa final'!#REF!),"")</f>
        <v>#REF!</v>
      </c>
      <c r="P35" s="170" t="e">
        <f>IF(AND('Mapa final'!#REF!="Media",'Mapa final'!#REF!="Menor"),CONCATENATE("R10C",'Mapa final'!#REF!),"")</f>
        <v>#REF!</v>
      </c>
      <c r="Q35" s="171" t="e">
        <f>IF(AND('Mapa final'!#REF!="Media",'Mapa final'!#REF!="Menor"),CONCATENATE("R10C",'Mapa final'!#REF!),"")</f>
        <v>#REF!</v>
      </c>
      <c r="R35" s="171" t="e">
        <f>IF(AND('Mapa final'!#REF!="Media",'Mapa final'!#REF!="Menor"),CONCATENATE("R10C",'Mapa final'!#REF!),"")</f>
        <v>#REF!</v>
      </c>
      <c r="S35" s="171" t="e">
        <f>IF(AND('Mapa final'!#REF!="Media",'Mapa final'!#REF!="Menor"),CONCATENATE("R10C",'Mapa final'!#REF!),"")</f>
        <v>#REF!</v>
      </c>
      <c r="T35" s="171" t="e">
        <f>IF(AND('Mapa final'!#REF!="Media",'Mapa final'!#REF!="Menor"),CONCATENATE("R10C",'Mapa final'!#REF!),"")</f>
        <v>#REF!</v>
      </c>
      <c r="U35" s="172" t="e">
        <f>IF(AND('Mapa final'!#REF!="Media",'Mapa final'!#REF!="Menor"),CONCATENATE("R10C",'Mapa final'!#REF!),"")</f>
        <v>#REF!</v>
      </c>
      <c r="V35" s="170" t="e">
        <f>IF(AND('Mapa final'!#REF!="Media",'Mapa final'!#REF!="Moderado"),CONCATENATE("R10C",'Mapa final'!#REF!),"")</f>
        <v>#REF!</v>
      </c>
      <c r="W35" s="171" t="e">
        <f>IF(AND('Mapa final'!#REF!="Media",'Mapa final'!#REF!="Moderado"),CONCATENATE("R10C",'Mapa final'!#REF!),"")</f>
        <v>#REF!</v>
      </c>
      <c r="X35" s="171" t="e">
        <f>IF(AND('Mapa final'!#REF!="Media",'Mapa final'!#REF!="Moderado"),CONCATENATE("R10C",'Mapa final'!#REF!),"")</f>
        <v>#REF!</v>
      </c>
      <c r="Y35" s="171" t="e">
        <f>IF(AND('Mapa final'!#REF!="Media",'Mapa final'!#REF!="Moderado"),CONCATENATE("R10C",'Mapa final'!#REF!),"")</f>
        <v>#REF!</v>
      </c>
      <c r="Z35" s="171" t="e">
        <f>IF(AND('Mapa final'!#REF!="Media",'Mapa final'!#REF!="Moderado"),CONCATENATE("R10C",'Mapa final'!#REF!),"")</f>
        <v>#REF!</v>
      </c>
      <c r="AA35" s="172" t="e">
        <f>IF(AND('Mapa final'!#REF!="Media",'Mapa final'!#REF!="Moderado"),CONCATENATE("R10C",'Mapa final'!#REF!),"")</f>
        <v>#REF!</v>
      </c>
      <c r="AB35" s="152" t="e">
        <f>IF(AND('Mapa final'!#REF!="Media",'Mapa final'!#REF!="Mayor"),CONCATENATE("R10C",'Mapa final'!#REF!),"")</f>
        <v>#REF!</v>
      </c>
      <c r="AC35" s="153" t="e">
        <f>IF(AND('Mapa final'!#REF!="Media",'Mapa final'!#REF!="Mayor"),CONCATENATE("R10C",'Mapa final'!#REF!),"")</f>
        <v>#REF!</v>
      </c>
      <c r="AD35" s="153" t="e">
        <f>IF(AND('Mapa final'!#REF!="Media",'Mapa final'!#REF!="Mayor"),CONCATENATE("R10C",'Mapa final'!#REF!),"")</f>
        <v>#REF!</v>
      </c>
      <c r="AE35" s="153" t="e">
        <f>IF(AND('Mapa final'!#REF!="Media",'Mapa final'!#REF!="Mayor"),CONCATENATE("R10C",'Mapa final'!#REF!),"")</f>
        <v>#REF!</v>
      </c>
      <c r="AF35" s="153" t="e">
        <f>IF(AND('Mapa final'!#REF!="Media",'Mapa final'!#REF!="Mayor"),CONCATENATE("R10C",'Mapa final'!#REF!),"")</f>
        <v>#REF!</v>
      </c>
      <c r="AG35" s="154" t="e">
        <f>IF(AND('Mapa final'!#REF!="Media",'Mapa final'!#REF!="Mayor"),CONCATENATE("R10C",'Mapa final'!#REF!),"")</f>
        <v>#REF!</v>
      </c>
      <c r="AH35" s="155" t="e">
        <f>IF(AND('Mapa final'!#REF!="Media",'Mapa final'!#REF!="Catastrófico"),CONCATENATE("R10C",'Mapa final'!#REF!),"")</f>
        <v>#REF!</v>
      </c>
      <c r="AI35" s="156" t="e">
        <f>IF(AND('Mapa final'!#REF!="Media",'Mapa final'!#REF!="Catastrófico"),CONCATENATE("R10C",'Mapa final'!#REF!),"")</f>
        <v>#REF!</v>
      </c>
      <c r="AJ35" s="156" t="e">
        <f>IF(AND('Mapa final'!#REF!="Media",'Mapa final'!#REF!="Catastrófico"),CONCATENATE("R10C",'Mapa final'!#REF!),"")</f>
        <v>#REF!</v>
      </c>
      <c r="AK35" s="156" t="e">
        <f>IF(AND('Mapa final'!#REF!="Media",'Mapa final'!#REF!="Catastrófico"),CONCATENATE("R10C",'Mapa final'!#REF!),"")</f>
        <v>#REF!</v>
      </c>
      <c r="AL35" s="156" t="e">
        <f>IF(AND('Mapa final'!#REF!="Media",'Mapa final'!#REF!="Catastrófico"),CONCATENATE("R10C",'Mapa final'!#REF!),"")</f>
        <v>#REF!</v>
      </c>
      <c r="AM35" s="157" t="e">
        <f>IF(AND('Mapa final'!#REF!="Media",'Mapa final'!#REF!="Catastrófico"),CONCATENATE("R10C",'Mapa final'!#REF!),"")</f>
        <v>#REF!</v>
      </c>
      <c r="AN35" s="1"/>
      <c r="AO35" s="466"/>
      <c r="AP35" s="467"/>
      <c r="AQ35" s="467"/>
      <c r="AR35" s="467"/>
      <c r="AS35" s="467"/>
      <c r="AT35" s="468"/>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482"/>
      <c r="C36" s="272"/>
      <c r="D36" s="273"/>
      <c r="E36" s="490" t="s">
        <v>221</v>
      </c>
      <c r="F36" s="474"/>
      <c r="G36" s="474"/>
      <c r="H36" s="474"/>
      <c r="I36" s="474"/>
      <c r="J36" s="173" t="str">
        <f>IF(AND('Mapa final'!$AD$25="Baja",'Mapa final'!$AF$25="Leve"),CONCATENATE("R1C",'Mapa final'!$T$25),"")</f>
        <v/>
      </c>
      <c r="K36" s="174" t="str">
        <f>IF(AND('Mapa final'!$AD$26="Baja",'Mapa final'!$AF$26="Leve"),CONCATENATE("R1C",'Mapa final'!$T$26),"")</f>
        <v/>
      </c>
      <c r="L36" s="174" t="str">
        <f>IF(AND('Mapa final'!$AD$27="Baja",'Mapa final'!$AF$27="Leve"),CONCATENATE("R1C",'Mapa final'!$T$27),"")</f>
        <v/>
      </c>
      <c r="M36" s="174" t="str">
        <f ca="1">IF(AND('Mapa final'!$AD$28="Baja",'Mapa final'!$AF$28="Leve"),CONCATENATE("R1C",'Mapa final'!$T$28),"")</f>
        <v/>
      </c>
      <c r="N36" s="174" t="str">
        <f ca="1">IF(AND('Mapa final'!$AD$29="Baja",'Mapa final'!$AF$29="Leve"),CONCATENATE("R1C",'Mapa final'!$T$29),"")</f>
        <v/>
      </c>
      <c r="O36" s="175" t="str">
        <f ca="1">IF(AND('Mapa final'!$AD$30="Baja",'Mapa final'!$AF$30="Leve"),CONCATENATE("R1C",'Mapa final'!$T$30),"")</f>
        <v/>
      </c>
      <c r="P36" s="158" t="str">
        <f>IF(AND('Mapa final'!$AD$25="Baja",'Mapa final'!$AF$25="Menor"),CONCATENATE("R1C",'Mapa final'!$T$25),"")</f>
        <v/>
      </c>
      <c r="Q36" s="159" t="str">
        <f>IF(AND('Mapa final'!$AD$26="Baja",'Mapa final'!$AF$26="Menor"),CONCATENATE("R1C",'Mapa final'!$T$26),"")</f>
        <v/>
      </c>
      <c r="R36" s="159" t="str">
        <f>IF(AND('Mapa final'!$AD$27="Baja",'Mapa final'!$AF$27="Menor"),CONCATENATE("R1C",'Mapa final'!$T$27),"")</f>
        <v/>
      </c>
      <c r="S36" s="159" t="str">
        <f ca="1">IF(AND('Mapa final'!$AD$28="Baja",'Mapa final'!$AF$28="Menor"),CONCATENATE("R1C",'Mapa final'!$T$28),"")</f>
        <v/>
      </c>
      <c r="T36" s="159" t="str">
        <f ca="1">IF(AND('Mapa final'!$AD$29="Baja",'Mapa final'!$AF$29="Menor"),CONCATENATE("R1C",'Mapa final'!$T$29),"")</f>
        <v/>
      </c>
      <c r="U36" s="160" t="str">
        <f ca="1">IF(AND('Mapa final'!$AD$30="Baja",'Mapa final'!$AF$30="Menor"),CONCATENATE("R1C",'Mapa final'!$T$30),"")</f>
        <v/>
      </c>
      <c r="V36" s="158" t="str">
        <f>IF(AND('Mapa final'!$AD$25="Baja",'Mapa final'!$AF$25="Moderado"),CONCATENATE("R1C",'Mapa final'!$T$25),"")</f>
        <v/>
      </c>
      <c r="W36" s="159" t="str">
        <f>IF(AND('Mapa final'!$AD$26="Baja",'Mapa final'!$AF$26="Moderado"),CONCATENATE("R1C",'Mapa final'!$T$26),"")</f>
        <v/>
      </c>
      <c r="X36" s="159" t="str">
        <f>IF(AND('Mapa final'!$AD$27="Baja",'Mapa final'!$AF$27="Moderado"),CONCATENATE("R1C",'Mapa final'!$T$27),"")</f>
        <v/>
      </c>
      <c r="Y36" s="159" t="str">
        <f ca="1">IF(AND('Mapa final'!$AD$28="Baja",'Mapa final'!$AF$28="Moderado"),CONCATENATE("R1C",'Mapa final'!$T$28),"")</f>
        <v>R1C1</v>
      </c>
      <c r="Z36" s="159" t="str">
        <f ca="1">IF(AND('Mapa final'!$AD$29="Baja",'Mapa final'!$AF$29="Moderado"),CONCATENATE("R1C",'Mapa final'!$T$29),"")</f>
        <v/>
      </c>
      <c r="AA36" s="160" t="str">
        <f ca="1">IF(AND('Mapa final'!$AD$30="Baja",'Mapa final'!$AF$30="Moderado"),CONCATENATE("R1C",'Mapa final'!$T$30),"")</f>
        <v/>
      </c>
      <c r="AB36" s="161" t="str">
        <f>IF(AND('Mapa final'!$AD$25="Baja",'Mapa final'!$AF$25="Mayor"),CONCATENATE("R1C",'Mapa final'!$T$25),"")</f>
        <v/>
      </c>
      <c r="AC36" s="162" t="str">
        <f>IF(AND('Mapa final'!$AD$26="Baja",'Mapa final'!$AF$26="Mayor"),CONCATENATE("R1C",'Mapa final'!$T$26),"")</f>
        <v/>
      </c>
      <c r="AD36" s="162" t="str">
        <f>IF(AND('Mapa final'!$AD$27="Baja",'Mapa final'!$AF$27="Mayor"),CONCATENATE("R1C",'Mapa final'!$T$27),"")</f>
        <v/>
      </c>
      <c r="AE36" s="162" t="str">
        <f ca="1">IF(AND('Mapa final'!$AD$28="Baja",'Mapa final'!$AF$28="Mayor"),CONCATENATE("R1C",'Mapa final'!$T$28),"")</f>
        <v/>
      </c>
      <c r="AF36" s="162" t="str">
        <f ca="1">IF(AND('Mapa final'!$AD$29="Baja",'Mapa final'!$AF$29="Mayor"),CONCATENATE("R1C",'Mapa final'!$T$29),"")</f>
        <v/>
      </c>
      <c r="AG36" s="163" t="str">
        <f ca="1">IF(AND('Mapa final'!$AD$30="Baja",'Mapa final'!$AF$30="Mayor"),CONCATENATE("R1C",'Mapa final'!$T$30),"")</f>
        <v/>
      </c>
      <c r="AH36" s="164" t="str">
        <f>IF(AND('Mapa final'!$AD$25="Baja",'Mapa final'!$AF$25="Catastrófico"),CONCATENATE("R1C",'Mapa final'!$T$25),"")</f>
        <v/>
      </c>
      <c r="AI36" s="165" t="str">
        <f>IF(AND('Mapa final'!$AD$26="Baja",'Mapa final'!$AF$26="Catastrófico"),CONCATENATE("R1C",'Mapa final'!$T$26),"")</f>
        <v/>
      </c>
      <c r="AJ36" s="165" t="str">
        <f>IF(AND('Mapa final'!$AD$27="Baja",'Mapa final'!$AF$27="Catastrófico"),CONCATENATE("R1C",'Mapa final'!$T$27),"")</f>
        <v/>
      </c>
      <c r="AK36" s="165" t="str">
        <f ca="1">IF(AND('Mapa final'!$AD$28="Baja",'Mapa final'!$AF$28="Catastrófico"),CONCATENATE("R1C",'Mapa final'!$T$28),"")</f>
        <v/>
      </c>
      <c r="AL36" s="165" t="str">
        <f ca="1">IF(AND('Mapa final'!$AD$29="Baja",'Mapa final'!$AF$29="Catastrófico"),CONCATENATE("R1C",'Mapa final'!$T$29),"")</f>
        <v/>
      </c>
      <c r="AM36" s="166" t="str">
        <f ca="1">IF(AND('Mapa final'!$AD$30="Baja",'Mapa final'!$AF$30="Catastrófico"),CONCATENATE("R1C",'Mapa final'!$T$30),"")</f>
        <v/>
      </c>
      <c r="AN36" s="1"/>
      <c r="AO36" s="489" t="s">
        <v>222</v>
      </c>
      <c r="AP36" s="462"/>
      <c r="AQ36" s="462"/>
      <c r="AR36" s="462"/>
      <c r="AS36" s="462"/>
      <c r="AT36" s="463"/>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482"/>
      <c r="C37" s="272"/>
      <c r="D37" s="273"/>
      <c r="E37" s="284"/>
      <c r="F37" s="272"/>
      <c r="G37" s="272"/>
      <c r="H37" s="272"/>
      <c r="I37" s="272"/>
      <c r="J37" s="176" t="str">
        <f>IF(AND('Mapa final'!$AD$32="Baja",'Mapa final'!$AF$32="Leve"),CONCATENATE("R2C",'Mapa final'!$T$32),"")</f>
        <v/>
      </c>
      <c r="K37" s="177" t="str">
        <f ca="1">IF(AND('Mapa final'!$AD$33="Baja",'Mapa final'!$AF$33="Leve"),CONCATENATE("R2C",'Mapa final'!$T$33),"")</f>
        <v/>
      </c>
      <c r="L37" s="177" t="str">
        <f ca="1">IF(AND('Mapa final'!$AD$34="Baja",'Mapa final'!$AF$34="Leve"),CONCATENATE("R2C",'Mapa final'!$T$34),"")</f>
        <v/>
      </c>
      <c r="M37" s="177" t="str">
        <f ca="1">IF(AND('Mapa final'!$AD$36="Baja",'Mapa final'!$AF$36="Leve"),CONCATENATE("R2C",'Mapa final'!$T$36),"")</f>
        <v/>
      </c>
      <c r="N37" s="177" t="str">
        <f ca="1">IF(AND('Mapa final'!$AD$38="Baja",'Mapa final'!$AF$38="Leve"),CONCATENATE("R2C",'Mapa final'!$T$38),"")</f>
        <v/>
      </c>
      <c r="O37" s="178" t="str">
        <f ca="1">IF(AND('Mapa final'!$AD$40="Baja",'Mapa final'!$AF$40="Leve"),CONCATENATE("R2C",'Mapa final'!$T$40),"")</f>
        <v/>
      </c>
      <c r="P37" s="167" t="str">
        <f>IF(AND('Mapa final'!$AD$32="Baja",'Mapa final'!$AF$32="Menor"),CONCATENATE("R2C",'Mapa final'!$T$32),"")</f>
        <v/>
      </c>
      <c r="Q37" s="168" t="str">
        <f ca="1">IF(AND('Mapa final'!$AD$33="Baja",'Mapa final'!$AF$33="Menor"),CONCATENATE("R2C",'Mapa final'!$T$33),"")</f>
        <v/>
      </c>
      <c r="R37" s="168" t="str">
        <f ca="1">IF(AND('Mapa final'!$AD$34="Baja",'Mapa final'!$AF$34="Menor"),CONCATENATE("R2C",'Mapa final'!$T$34),"")</f>
        <v/>
      </c>
      <c r="S37" s="168" t="str">
        <f ca="1">IF(AND('Mapa final'!$AD$36="Baja",'Mapa final'!$AF$36="Menor"),CONCATENATE("R2C",'Mapa final'!$T$36),"")</f>
        <v/>
      </c>
      <c r="T37" s="168" t="str">
        <f ca="1">IF(AND('Mapa final'!$AD$38="Baja",'Mapa final'!$AF$38="Menor"),CONCATENATE("R2C",'Mapa final'!$T$38),"")</f>
        <v/>
      </c>
      <c r="U37" s="169" t="str">
        <f ca="1">IF(AND('Mapa final'!$AD$40="Baja",'Mapa final'!$AF$40="Menor"),CONCATENATE("R2C",'Mapa final'!$T$40),"")</f>
        <v/>
      </c>
      <c r="V37" s="167" t="str">
        <f>IF(AND('Mapa final'!$AD$32="Baja",'Mapa final'!$AF$32="Moderado"),CONCATENATE("R2C",'Mapa final'!$T$32),"")</f>
        <v/>
      </c>
      <c r="W37" s="168" t="str">
        <f ca="1">IF(AND('Mapa final'!$AD$33="Baja",'Mapa final'!$AF$33="Moderado"),CONCATENATE("R2C",'Mapa final'!$T$33),"")</f>
        <v/>
      </c>
      <c r="X37" s="168" t="str">
        <f ca="1">IF(AND('Mapa final'!$AD$34="Baja",'Mapa final'!$AF$34="Moderado"),CONCATENATE("R2C",'Mapa final'!$T$34),"")</f>
        <v>R2C2</v>
      </c>
      <c r="Y37" s="168" t="str">
        <f ca="1">IF(AND('Mapa final'!$AD$36="Baja",'Mapa final'!$AF$36="Moderado"),CONCATENATE("R2C",'Mapa final'!$T$36),"")</f>
        <v/>
      </c>
      <c r="Z37" s="168" t="str">
        <f ca="1">IF(AND('Mapa final'!$AD$38="Baja",'Mapa final'!$AF$38="Moderado"),CONCATENATE("R2C",'Mapa final'!$T$38),"")</f>
        <v/>
      </c>
      <c r="AA37" s="169" t="str">
        <f ca="1">IF(AND('Mapa final'!$AD$40="Baja",'Mapa final'!$AF$40="Moderado"),CONCATENATE("R2C",'Mapa final'!$T$40),"")</f>
        <v/>
      </c>
      <c r="AB37" s="146" t="str">
        <f>IF(AND('Mapa final'!$AD$32="Baja",'Mapa final'!$AF$32="Mayor"),CONCATENATE("R2C",'Mapa final'!$T$32),"")</f>
        <v/>
      </c>
      <c r="AC37" s="147" t="str">
        <f ca="1">IF(AND('Mapa final'!$AD$33="Baja",'Mapa final'!$AF$33="Mayor"),CONCATENATE("R2C",'Mapa final'!$T$33),"")</f>
        <v/>
      </c>
      <c r="AD37" s="147" t="str">
        <f ca="1">IF(AND('Mapa final'!$AD$34="Baja",'Mapa final'!$AF$34="Mayor"),CONCATENATE("R2C",'Mapa final'!$T$34),"")</f>
        <v/>
      </c>
      <c r="AE37" s="147" t="str">
        <f ca="1">IF(AND('Mapa final'!$AD$36="Baja",'Mapa final'!$AF$36="Mayor"),CONCATENATE("R2C",'Mapa final'!$T$36),"")</f>
        <v>R2C1</v>
      </c>
      <c r="AF37" s="147" t="str">
        <f ca="1">IF(AND('Mapa final'!$AD$38="Baja",'Mapa final'!$AF$38="Mayor"),CONCATENATE("R2C",'Mapa final'!$T$38),"")</f>
        <v/>
      </c>
      <c r="AG37" s="148" t="str">
        <f ca="1">IF(AND('Mapa final'!$AD$40="Baja",'Mapa final'!$AF$40="Mayor"),CONCATENATE("R2C",'Mapa final'!$T$40),"")</f>
        <v/>
      </c>
      <c r="AH37" s="149" t="str">
        <f>IF(AND('Mapa final'!$AD$32="Baja",'Mapa final'!$AF$32="Catastrófico"),CONCATENATE("R2C",'Mapa final'!$T$32),"")</f>
        <v/>
      </c>
      <c r="AI37" s="150" t="str">
        <f ca="1">IF(AND('Mapa final'!$AD$33="Baja",'Mapa final'!$AF$33="Catastrófico"),CONCATENATE("R2C",'Mapa final'!$T$33),"")</f>
        <v/>
      </c>
      <c r="AJ37" s="150" t="str">
        <f ca="1">IF(AND('Mapa final'!$AD$34="Baja",'Mapa final'!$AF$34="Catastrófico"),CONCATENATE("R2C",'Mapa final'!$T$34),"")</f>
        <v/>
      </c>
      <c r="AK37" s="150" t="str">
        <f ca="1">IF(AND('Mapa final'!$AD$36="Baja",'Mapa final'!$AF$36="Catastrófico"),CONCATENATE("R2C",'Mapa final'!$T$36),"")</f>
        <v/>
      </c>
      <c r="AL37" s="150" t="str">
        <f ca="1">IF(AND('Mapa final'!$AD$38="Baja",'Mapa final'!$AF$38="Catastrófico"),CONCATENATE("R2C",'Mapa final'!$T$38),"")</f>
        <v/>
      </c>
      <c r="AM37" s="151" t="str">
        <f ca="1">IF(AND('Mapa final'!$AD$40="Baja",'Mapa final'!$AF$40="Catastrófico"),CONCATENATE("R2C",'Mapa final'!$T$40),"")</f>
        <v/>
      </c>
      <c r="AN37" s="1"/>
      <c r="AO37" s="464"/>
      <c r="AP37" s="272"/>
      <c r="AQ37" s="272"/>
      <c r="AR37" s="272"/>
      <c r="AS37" s="272"/>
      <c r="AT37" s="465"/>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482"/>
      <c r="C38" s="272"/>
      <c r="D38" s="273"/>
      <c r="E38" s="284"/>
      <c r="F38" s="272"/>
      <c r="G38" s="272"/>
      <c r="H38" s="272"/>
      <c r="I38" s="272"/>
      <c r="J38" s="176" t="str">
        <f ca="1">IF(AND('Mapa final'!$AD$41="Baja",'Mapa final'!$AF$41="Leve"),CONCATENATE("R3C",'Mapa final'!$T$41),"")</f>
        <v/>
      </c>
      <c r="K38" s="177" t="str">
        <f>IF(AND('Mapa final'!$AD$42="Baja",'Mapa final'!$AF$42="Leve"),CONCATENATE("R3C",'Mapa final'!$T$42),"")</f>
        <v/>
      </c>
      <c r="L38" s="177" t="e">
        <f>IF(AND(#REF!="Baja",#REF!="Leve"),CONCATENATE("R3C",#REF!),"")</f>
        <v>#REF!</v>
      </c>
      <c r="M38" s="177" t="e">
        <f>IF(AND('Mapa final'!#REF!="Baja",'Mapa final'!#REF!="Leve"),CONCATENATE("R3C",'Mapa final'!#REF!),"")</f>
        <v>#REF!</v>
      </c>
      <c r="N38" s="177" t="e">
        <f>IF(AND('Mapa final'!#REF!="Baja",'Mapa final'!#REF!="Leve"),CONCATENATE("R3C",'Mapa final'!#REF!),"")</f>
        <v>#REF!</v>
      </c>
      <c r="O38" s="178" t="e">
        <f>IF(AND('Mapa final'!#REF!="Baja",'Mapa final'!#REF!="Leve"),CONCATENATE("R3C",'Mapa final'!#REF!),"")</f>
        <v>#REF!</v>
      </c>
      <c r="P38" s="167" t="str">
        <f ca="1">IF(AND('Mapa final'!$AD$41="Baja",'Mapa final'!$AF$41="Menor"),CONCATENATE("R3C",'Mapa final'!$T$41),"")</f>
        <v/>
      </c>
      <c r="Q38" s="168" t="str">
        <f>IF(AND('Mapa final'!$AD$42="Baja",'Mapa final'!$AF$42="Menor"),CONCATENATE("R3C",'Mapa final'!$T$42),"")</f>
        <v/>
      </c>
      <c r="R38" s="168" t="e">
        <f>IF(AND(#REF!="Baja",#REF!="Menor"),CONCATENATE("R3C",#REF!),"")</f>
        <v>#REF!</v>
      </c>
      <c r="S38" s="168" t="e">
        <f>IF(AND('Mapa final'!#REF!="Baja",'Mapa final'!#REF!="Menor"),CONCATENATE("R3C",'Mapa final'!#REF!),"")</f>
        <v>#REF!</v>
      </c>
      <c r="T38" s="168" t="e">
        <f>IF(AND('Mapa final'!#REF!="Baja",'Mapa final'!#REF!="Menor"),CONCATENATE("R3C",'Mapa final'!#REF!),"")</f>
        <v>#REF!</v>
      </c>
      <c r="U38" s="169" t="e">
        <f>IF(AND('Mapa final'!#REF!="Baja",'Mapa final'!#REF!="Menor"),CONCATENATE("R3C",'Mapa final'!#REF!),"")</f>
        <v>#REF!</v>
      </c>
      <c r="V38" s="167" t="str">
        <f ca="1">IF(AND('Mapa final'!$AD$41="Baja",'Mapa final'!$AF$41="Moderado"),CONCATENATE("R3C",'Mapa final'!$T$41),"")</f>
        <v/>
      </c>
      <c r="W38" s="168" t="str">
        <f>IF(AND('Mapa final'!$AD$42="Baja",'Mapa final'!$AF$42="Moderado"),CONCATENATE("R3C",'Mapa final'!$T$42),"")</f>
        <v/>
      </c>
      <c r="X38" s="168" t="e">
        <f>IF(AND(#REF!="Baja",#REF!="Moderado"),CONCATENATE("R3C",#REF!),"")</f>
        <v>#REF!</v>
      </c>
      <c r="Y38" s="168" t="e">
        <f>IF(AND('Mapa final'!#REF!="Baja",'Mapa final'!#REF!="Moderado"),CONCATENATE("R3C",'Mapa final'!#REF!),"")</f>
        <v>#REF!</v>
      </c>
      <c r="Z38" s="168" t="e">
        <f>IF(AND('Mapa final'!#REF!="Baja",'Mapa final'!#REF!="Moderado"),CONCATENATE("R3C",'Mapa final'!#REF!),"")</f>
        <v>#REF!</v>
      </c>
      <c r="AA38" s="169" t="e">
        <f>IF(AND('Mapa final'!#REF!="Baja",'Mapa final'!#REF!="Moderado"),CONCATENATE("R3C",'Mapa final'!#REF!),"")</f>
        <v>#REF!</v>
      </c>
      <c r="AB38" s="146" t="str">
        <f ca="1">IF(AND('Mapa final'!$AD$41="Baja",'Mapa final'!$AF$41="Mayor"),CONCATENATE("R3C",'Mapa final'!$T$41),"")</f>
        <v>R3C2</v>
      </c>
      <c r="AC38" s="147" t="str">
        <f>IF(AND('Mapa final'!$AD$42="Baja",'Mapa final'!$AF$42="Mayor"),CONCATENATE("R3C",'Mapa final'!$T$42),"")</f>
        <v/>
      </c>
      <c r="AD38" s="147" t="e">
        <f>IF(AND(#REF!="Baja",#REF!="Mayor"),CONCATENATE("R3C",#REF!),"")</f>
        <v>#REF!</v>
      </c>
      <c r="AE38" s="147" t="e">
        <f>IF(AND('Mapa final'!#REF!="Baja",'Mapa final'!#REF!="Mayor"),CONCATENATE("R3C",'Mapa final'!#REF!),"")</f>
        <v>#REF!</v>
      </c>
      <c r="AF38" s="147" t="e">
        <f>IF(AND('Mapa final'!#REF!="Baja",'Mapa final'!#REF!="Mayor"),CONCATENATE("R3C",'Mapa final'!#REF!),"")</f>
        <v>#REF!</v>
      </c>
      <c r="AG38" s="148" t="e">
        <f>IF(AND('Mapa final'!#REF!="Baja",'Mapa final'!#REF!="Mayor"),CONCATENATE("R3C",'Mapa final'!#REF!),"")</f>
        <v>#REF!</v>
      </c>
      <c r="AH38" s="149" t="str">
        <f ca="1">IF(AND('Mapa final'!$AD$41="Baja",'Mapa final'!$AF$41="Catastrófico"),CONCATENATE("R3C",'Mapa final'!$T$41),"")</f>
        <v/>
      </c>
      <c r="AI38" s="150" t="str">
        <f>IF(AND('Mapa final'!$AD$42="Baja",'Mapa final'!$AF$42="Catastrófico"),CONCATENATE("R3C",'Mapa final'!$T$42),"")</f>
        <v/>
      </c>
      <c r="AJ38" s="150" t="e">
        <f>IF(AND(#REF!="Baja",#REF!="Catastrófico"),CONCATENATE("R3C",#REF!),"")</f>
        <v>#REF!</v>
      </c>
      <c r="AK38" s="150" t="e">
        <f>IF(AND('Mapa final'!#REF!="Baja",'Mapa final'!#REF!="Catastrófico"),CONCATENATE("R3C",'Mapa final'!#REF!),"")</f>
        <v>#REF!</v>
      </c>
      <c r="AL38" s="150" t="e">
        <f>IF(AND('Mapa final'!#REF!="Baja",'Mapa final'!#REF!="Catastrófico"),CONCATENATE("R3C",'Mapa final'!#REF!),"")</f>
        <v>#REF!</v>
      </c>
      <c r="AM38" s="151" t="e">
        <f>IF(AND('Mapa final'!#REF!="Baja",'Mapa final'!#REF!="Catastrófico"),CONCATENATE("R3C",'Mapa final'!#REF!),"")</f>
        <v>#REF!</v>
      </c>
      <c r="AN38" s="1"/>
      <c r="AO38" s="464"/>
      <c r="AP38" s="272"/>
      <c r="AQ38" s="272"/>
      <c r="AR38" s="272"/>
      <c r="AS38" s="272"/>
      <c r="AT38" s="465"/>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482"/>
      <c r="C39" s="272"/>
      <c r="D39" s="273"/>
      <c r="E39" s="284"/>
      <c r="F39" s="272"/>
      <c r="G39" s="272"/>
      <c r="H39" s="272"/>
      <c r="I39" s="272"/>
      <c r="J39" s="176" t="e">
        <f>IF(AND('Mapa final'!#REF!="Baja",'Mapa final'!#REF!="Leve"),CONCATENATE("R4C",'Mapa final'!#REF!),"")</f>
        <v>#REF!</v>
      </c>
      <c r="K39" s="177" t="e">
        <f>IF(AND('Mapa final'!#REF!="Baja",'Mapa final'!#REF!="Leve"),CONCATENATE("R4C",'Mapa final'!#REF!),"")</f>
        <v>#REF!</v>
      </c>
      <c r="L39" s="177" t="e">
        <f>IF(AND('Mapa final'!#REF!="Baja",'Mapa final'!#REF!="Leve"),CONCATENATE("R4C",'Mapa final'!#REF!),"")</f>
        <v>#REF!</v>
      </c>
      <c r="M39" s="177" t="e">
        <f>IF(AND('Mapa final'!#REF!="Baja",'Mapa final'!#REF!="Leve"),CONCATENATE("R4C",'Mapa final'!#REF!),"")</f>
        <v>#REF!</v>
      </c>
      <c r="N39" s="177" t="e">
        <f>IF(AND('Mapa final'!#REF!="Baja",'Mapa final'!#REF!="Leve"),CONCATENATE("R4C",'Mapa final'!#REF!),"")</f>
        <v>#REF!</v>
      </c>
      <c r="O39" s="178" t="e">
        <f>IF(AND('Mapa final'!#REF!="Baja",'Mapa final'!#REF!="Leve"),CONCATENATE("R4C",'Mapa final'!#REF!),"")</f>
        <v>#REF!</v>
      </c>
      <c r="P39" s="167" t="e">
        <f>IF(AND('Mapa final'!#REF!="Baja",'Mapa final'!#REF!="Menor"),CONCATENATE("R4C",'Mapa final'!#REF!),"")</f>
        <v>#REF!</v>
      </c>
      <c r="Q39" s="168" t="e">
        <f>IF(AND('Mapa final'!#REF!="Baja",'Mapa final'!#REF!="Menor"),CONCATENATE("R4C",'Mapa final'!#REF!),"")</f>
        <v>#REF!</v>
      </c>
      <c r="R39" s="168" t="e">
        <f>IF(AND('Mapa final'!#REF!="Baja",'Mapa final'!#REF!="Menor"),CONCATENATE("R4C",'Mapa final'!#REF!),"")</f>
        <v>#REF!</v>
      </c>
      <c r="S39" s="168" t="e">
        <f>IF(AND('Mapa final'!#REF!="Baja",'Mapa final'!#REF!="Menor"),CONCATENATE("R4C",'Mapa final'!#REF!),"")</f>
        <v>#REF!</v>
      </c>
      <c r="T39" s="168" t="e">
        <f>IF(AND('Mapa final'!#REF!="Baja",'Mapa final'!#REF!="Menor"),CONCATENATE("R4C",'Mapa final'!#REF!),"")</f>
        <v>#REF!</v>
      </c>
      <c r="U39" s="169" t="e">
        <f>IF(AND('Mapa final'!#REF!="Baja",'Mapa final'!#REF!="Menor"),CONCATENATE("R4C",'Mapa final'!#REF!),"")</f>
        <v>#REF!</v>
      </c>
      <c r="V39" s="167" t="e">
        <f>IF(AND('Mapa final'!#REF!="Baja",'Mapa final'!#REF!="Moderado"),CONCATENATE("R4C",'Mapa final'!#REF!),"")</f>
        <v>#REF!</v>
      </c>
      <c r="W39" s="168" t="e">
        <f>IF(AND('Mapa final'!#REF!="Baja",'Mapa final'!#REF!="Moderado"),CONCATENATE("R4C",'Mapa final'!#REF!),"")</f>
        <v>#REF!</v>
      </c>
      <c r="X39" s="168" t="e">
        <f>IF(AND('Mapa final'!#REF!="Baja",'Mapa final'!#REF!="Moderado"),CONCATENATE("R4C",'Mapa final'!#REF!),"")</f>
        <v>#REF!</v>
      </c>
      <c r="Y39" s="168" t="e">
        <f>IF(AND('Mapa final'!#REF!="Baja",'Mapa final'!#REF!="Moderado"),CONCATENATE("R4C",'Mapa final'!#REF!),"")</f>
        <v>#REF!</v>
      </c>
      <c r="Z39" s="168" t="e">
        <f>IF(AND('Mapa final'!#REF!="Baja",'Mapa final'!#REF!="Moderado"),CONCATENATE("R4C",'Mapa final'!#REF!),"")</f>
        <v>#REF!</v>
      </c>
      <c r="AA39" s="169" t="e">
        <f>IF(AND('Mapa final'!#REF!="Baja",'Mapa final'!#REF!="Moderado"),CONCATENATE("R4C",'Mapa final'!#REF!),"")</f>
        <v>#REF!</v>
      </c>
      <c r="AB39" s="146" t="e">
        <f>IF(AND('Mapa final'!#REF!="Baja",'Mapa final'!#REF!="Mayor"),CONCATENATE("R4C",'Mapa final'!#REF!),"")</f>
        <v>#REF!</v>
      </c>
      <c r="AC39" s="147" t="e">
        <f>IF(AND('Mapa final'!#REF!="Baja",'Mapa final'!#REF!="Mayor"),CONCATENATE("R4C",'Mapa final'!#REF!),"")</f>
        <v>#REF!</v>
      </c>
      <c r="AD39" s="147" t="e">
        <f>IF(AND('Mapa final'!#REF!="Baja",'Mapa final'!#REF!="Mayor"),CONCATENATE("R4C",'Mapa final'!#REF!),"")</f>
        <v>#REF!</v>
      </c>
      <c r="AE39" s="147" t="e">
        <f>IF(AND('Mapa final'!#REF!="Baja",'Mapa final'!#REF!="Mayor"),CONCATENATE("R4C",'Mapa final'!#REF!),"")</f>
        <v>#REF!</v>
      </c>
      <c r="AF39" s="147" t="e">
        <f>IF(AND('Mapa final'!#REF!="Baja",'Mapa final'!#REF!="Mayor"),CONCATENATE("R4C",'Mapa final'!#REF!),"")</f>
        <v>#REF!</v>
      </c>
      <c r="AG39" s="148" t="e">
        <f>IF(AND('Mapa final'!#REF!="Baja",'Mapa final'!#REF!="Mayor"),CONCATENATE("R4C",'Mapa final'!#REF!),"")</f>
        <v>#REF!</v>
      </c>
      <c r="AH39" s="149" t="e">
        <f>IF(AND('Mapa final'!#REF!="Baja",'Mapa final'!#REF!="Catastrófico"),CONCATENATE("R4C",'Mapa final'!#REF!),"")</f>
        <v>#REF!</v>
      </c>
      <c r="AI39" s="150" t="e">
        <f>IF(AND('Mapa final'!#REF!="Baja",'Mapa final'!#REF!="Catastrófico"),CONCATENATE("R4C",'Mapa final'!#REF!),"")</f>
        <v>#REF!</v>
      </c>
      <c r="AJ39" s="150" t="e">
        <f>IF(AND('Mapa final'!#REF!="Baja",'Mapa final'!#REF!="Catastrófico"),CONCATENATE("R4C",'Mapa final'!#REF!),"")</f>
        <v>#REF!</v>
      </c>
      <c r="AK39" s="150" t="e">
        <f>IF(AND('Mapa final'!#REF!="Baja",'Mapa final'!#REF!="Catastrófico"),CONCATENATE("R4C",'Mapa final'!#REF!),"")</f>
        <v>#REF!</v>
      </c>
      <c r="AL39" s="150" t="e">
        <f>IF(AND('Mapa final'!#REF!="Baja",'Mapa final'!#REF!="Catastrófico"),CONCATENATE("R4C",'Mapa final'!#REF!),"")</f>
        <v>#REF!</v>
      </c>
      <c r="AM39" s="151" t="e">
        <f>IF(AND('Mapa final'!#REF!="Baja",'Mapa final'!#REF!="Catastrófico"),CONCATENATE("R4C",'Mapa final'!#REF!),"")</f>
        <v>#REF!</v>
      </c>
      <c r="AN39" s="1"/>
      <c r="AO39" s="464"/>
      <c r="AP39" s="272"/>
      <c r="AQ39" s="272"/>
      <c r="AR39" s="272"/>
      <c r="AS39" s="272"/>
      <c r="AT39" s="465"/>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482"/>
      <c r="C40" s="272"/>
      <c r="D40" s="273"/>
      <c r="E40" s="284"/>
      <c r="F40" s="272"/>
      <c r="G40" s="272"/>
      <c r="H40" s="272"/>
      <c r="I40" s="272"/>
      <c r="J40" s="176" t="e">
        <f>IF(AND('Mapa final'!#REF!="Baja",'Mapa final'!#REF!="Leve"),CONCATENATE("R5C",'Mapa final'!#REF!),"")</f>
        <v>#REF!</v>
      </c>
      <c r="K40" s="177" t="e">
        <f>IF(AND('Mapa final'!#REF!="Baja",'Mapa final'!#REF!="Leve"),CONCATENATE("R5C",'Mapa final'!#REF!),"")</f>
        <v>#REF!</v>
      </c>
      <c r="L40" s="177" t="e">
        <f>IF(AND('Mapa final'!#REF!="Baja",'Mapa final'!#REF!="Leve"),CONCATENATE("R5C",'Mapa final'!#REF!),"")</f>
        <v>#REF!</v>
      </c>
      <c r="M40" s="177" t="e">
        <f>IF(AND('Mapa final'!#REF!="Baja",'Mapa final'!#REF!="Leve"),CONCATENATE("R5C",'Mapa final'!#REF!),"")</f>
        <v>#REF!</v>
      </c>
      <c r="N40" s="177" t="e">
        <f>IF(AND('Mapa final'!#REF!="Baja",'Mapa final'!#REF!="Leve"),CONCATENATE("R5C",'Mapa final'!#REF!),"")</f>
        <v>#REF!</v>
      </c>
      <c r="O40" s="178" t="e">
        <f>IF(AND('Mapa final'!#REF!="Baja",'Mapa final'!#REF!="Leve"),CONCATENATE("R5C",'Mapa final'!#REF!),"")</f>
        <v>#REF!</v>
      </c>
      <c r="P40" s="167" t="e">
        <f>IF(AND('Mapa final'!#REF!="Baja",'Mapa final'!#REF!="Menor"),CONCATENATE("R5C",'Mapa final'!#REF!),"")</f>
        <v>#REF!</v>
      </c>
      <c r="Q40" s="168" t="e">
        <f>IF(AND('Mapa final'!#REF!="Baja",'Mapa final'!#REF!="Menor"),CONCATENATE("R5C",'Mapa final'!#REF!),"")</f>
        <v>#REF!</v>
      </c>
      <c r="R40" s="168" t="e">
        <f>IF(AND('Mapa final'!#REF!="Baja",'Mapa final'!#REF!="Menor"),CONCATENATE("R5C",'Mapa final'!#REF!),"")</f>
        <v>#REF!</v>
      </c>
      <c r="S40" s="168" t="e">
        <f>IF(AND('Mapa final'!#REF!="Baja",'Mapa final'!#REF!="Menor"),CONCATENATE("R5C",'Mapa final'!#REF!),"")</f>
        <v>#REF!</v>
      </c>
      <c r="T40" s="168" t="e">
        <f>IF(AND('Mapa final'!#REF!="Baja",'Mapa final'!#REF!="Menor"),CONCATENATE("R5C",'Mapa final'!#REF!),"")</f>
        <v>#REF!</v>
      </c>
      <c r="U40" s="169" t="e">
        <f>IF(AND('Mapa final'!#REF!="Baja",'Mapa final'!#REF!="Menor"),CONCATENATE("R5C",'Mapa final'!#REF!),"")</f>
        <v>#REF!</v>
      </c>
      <c r="V40" s="167" t="e">
        <f>IF(AND('Mapa final'!#REF!="Baja",'Mapa final'!#REF!="Moderado"),CONCATENATE("R5C",'Mapa final'!#REF!),"")</f>
        <v>#REF!</v>
      </c>
      <c r="W40" s="168" t="e">
        <f>IF(AND('Mapa final'!#REF!="Baja",'Mapa final'!#REF!="Moderado"),CONCATENATE("R5C",'Mapa final'!#REF!),"")</f>
        <v>#REF!</v>
      </c>
      <c r="X40" s="168" t="e">
        <f>IF(AND('Mapa final'!#REF!="Baja",'Mapa final'!#REF!="Moderado"),CONCATENATE("R5C",'Mapa final'!#REF!),"")</f>
        <v>#REF!</v>
      </c>
      <c r="Y40" s="168" t="e">
        <f>IF(AND('Mapa final'!#REF!="Baja",'Mapa final'!#REF!="Moderado"),CONCATENATE("R5C",'Mapa final'!#REF!),"")</f>
        <v>#REF!</v>
      </c>
      <c r="Z40" s="168" t="e">
        <f>IF(AND('Mapa final'!#REF!="Baja",'Mapa final'!#REF!="Moderado"),CONCATENATE("R5C",'Mapa final'!#REF!),"")</f>
        <v>#REF!</v>
      </c>
      <c r="AA40" s="169" t="e">
        <f>IF(AND('Mapa final'!#REF!="Baja",'Mapa final'!#REF!="Moderado"),CONCATENATE("R5C",'Mapa final'!#REF!),"")</f>
        <v>#REF!</v>
      </c>
      <c r="AB40" s="146" t="e">
        <f>IF(AND('Mapa final'!#REF!="Baja",'Mapa final'!#REF!="Mayor"),CONCATENATE("R5C",'Mapa final'!#REF!),"")</f>
        <v>#REF!</v>
      </c>
      <c r="AC40" s="147" t="e">
        <f>IF(AND('Mapa final'!#REF!="Baja",'Mapa final'!#REF!="Mayor"),CONCATENATE("R5C",'Mapa final'!#REF!),"")</f>
        <v>#REF!</v>
      </c>
      <c r="AD40" s="147" t="e">
        <f>IF(AND('Mapa final'!#REF!="Baja",'Mapa final'!#REF!="Mayor"),CONCATENATE("R5C",'Mapa final'!#REF!),"")</f>
        <v>#REF!</v>
      </c>
      <c r="AE40" s="147" t="e">
        <f>IF(AND('Mapa final'!#REF!="Baja",'Mapa final'!#REF!="Mayor"),CONCATENATE("R5C",'Mapa final'!#REF!),"")</f>
        <v>#REF!</v>
      </c>
      <c r="AF40" s="147" t="e">
        <f>IF(AND('Mapa final'!#REF!="Baja",'Mapa final'!#REF!="Mayor"),CONCATENATE("R5C",'Mapa final'!#REF!),"")</f>
        <v>#REF!</v>
      </c>
      <c r="AG40" s="148" t="e">
        <f>IF(AND('Mapa final'!#REF!="Baja",'Mapa final'!#REF!="Mayor"),CONCATENATE("R5C",'Mapa final'!#REF!),"")</f>
        <v>#REF!</v>
      </c>
      <c r="AH40" s="149" t="e">
        <f>IF(AND('Mapa final'!#REF!="Baja",'Mapa final'!#REF!="Catastrófico"),CONCATENATE("R5C",'Mapa final'!#REF!),"")</f>
        <v>#REF!</v>
      </c>
      <c r="AI40" s="150" t="e">
        <f>IF(AND('Mapa final'!#REF!="Baja",'Mapa final'!#REF!="Catastrófico"),CONCATENATE("R5C",'Mapa final'!#REF!),"")</f>
        <v>#REF!</v>
      </c>
      <c r="AJ40" s="150" t="e">
        <f>IF(AND('Mapa final'!#REF!="Baja",'Mapa final'!#REF!="Catastrófico"),CONCATENATE("R5C",'Mapa final'!#REF!),"")</f>
        <v>#REF!</v>
      </c>
      <c r="AK40" s="150" t="e">
        <f>IF(AND('Mapa final'!#REF!="Baja",'Mapa final'!#REF!="Catastrófico"),CONCATENATE("R5C",'Mapa final'!#REF!),"")</f>
        <v>#REF!</v>
      </c>
      <c r="AL40" s="150" t="e">
        <f>IF(AND('Mapa final'!#REF!="Baja",'Mapa final'!#REF!="Catastrófico"),CONCATENATE("R5C",'Mapa final'!#REF!),"")</f>
        <v>#REF!</v>
      </c>
      <c r="AM40" s="151" t="e">
        <f>IF(AND('Mapa final'!#REF!="Baja",'Mapa final'!#REF!="Catastrófico"),CONCATENATE("R5C",'Mapa final'!#REF!),"")</f>
        <v>#REF!</v>
      </c>
      <c r="AN40" s="1"/>
      <c r="AO40" s="464"/>
      <c r="AP40" s="272"/>
      <c r="AQ40" s="272"/>
      <c r="AR40" s="272"/>
      <c r="AS40" s="272"/>
      <c r="AT40" s="465"/>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482"/>
      <c r="C41" s="272"/>
      <c r="D41" s="273"/>
      <c r="E41" s="284"/>
      <c r="F41" s="272"/>
      <c r="G41" s="272"/>
      <c r="H41" s="272"/>
      <c r="I41" s="272"/>
      <c r="J41" s="176" t="e">
        <f>IF(AND('Mapa final'!#REF!="Baja",'Mapa final'!#REF!="Leve"),CONCATENATE("R6C",'Mapa final'!#REF!),"")</f>
        <v>#REF!</v>
      </c>
      <c r="K41" s="177" t="e">
        <f>IF(AND('Mapa final'!#REF!="Baja",'Mapa final'!#REF!="Leve"),CONCATENATE("R6C",'Mapa final'!#REF!),"")</f>
        <v>#REF!</v>
      </c>
      <c r="L41" s="177" t="e">
        <f>IF(AND('Mapa final'!#REF!="Baja",'Mapa final'!#REF!="Leve"),CONCATENATE("R6C",'Mapa final'!#REF!),"")</f>
        <v>#REF!</v>
      </c>
      <c r="M41" s="177" t="e">
        <f>IF(AND('Mapa final'!#REF!="Baja",'Mapa final'!#REF!="Leve"),CONCATENATE("R6C",'Mapa final'!#REF!),"")</f>
        <v>#REF!</v>
      </c>
      <c r="N41" s="177" t="e">
        <f>IF(AND('Mapa final'!#REF!="Baja",'Mapa final'!#REF!="Leve"),CONCATENATE("R6C",'Mapa final'!#REF!),"")</f>
        <v>#REF!</v>
      </c>
      <c r="O41" s="178" t="e">
        <f>IF(AND('Mapa final'!#REF!="Baja",'Mapa final'!#REF!="Leve"),CONCATENATE("R6C",'Mapa final'!#REF!),"")</f>
        <v>#REF!</v>
      </c>
      <c r="P41" s="167" t="e">
        <f>IF(AND('Mapa final'!#REF!="Baja",'Mapa final'!#REF!="Menor"),CONCATENATE("R6C",'Mapa final'!#REF!),"")</f>
        <v>#REF!</v>
      </c>
      <c r="Q41" s="168" t="e">
        <f>IF(AND('Mapa final'!#REF!="Baja",'Mapa final'!#REF!="Menor"),CONCATENATE("R6C",'Mapa final'!#REF!),"")</f>
        <v>#REF!</v>
      </c>
      <c r="R41" s="168" t="e">
        <f>IF(AND('Mapa final'!#REF!="Baja",'Mapa final'!#REF!="Menor"),CONCATENATE("R6C",'Mapa final'!#REF!),"")</f>
        <v>#REF!</v>
      </c>
      <c r="S41" s="168" t="e">
        <f>IF(AND('Mapa final'!#REF!="Baja",'Mapa final'!#REF!="Menor"),CONCATENATE("R6C",'Mapa final'!#REF!),"")</f>
        <v>#REF!</v>
      </c>
      <c r="T41" s="168" t="e">
        <f>IF(AND('Mapa final'!#REF!="Baja",'Mapa final'!#REF!="Menor"),CONCATENATE("R6C",'Mapa final'!#REF!),"")</f>
        <v>#REF!</v>
      </c>
      <c r="U41" s="169" t="e">
        <f>IF(AND('Mapa final'!#REF!="Baja",'Mapa final'!#REF!="Menor"),CONCATENATE("R6C",'Mapa final'!#REF!),"")</f>
        <v>#REF!</v>
      </c>
      <c r="V41" s="167" t="e">
        <f>IF(AND('Mapa final'!#REF!="Baja",'Mapa final'!#REF!="Moderado"),CONCATENATE("R6C",'Mapa final'!#REF!),"")</f>
        <v>#REF!</v>
      </c>
      <c r="W41" s="168" t="e">
        <f>IF(AND('Mapa final'!#REF!="Baja",'Mapa final'!#REF!="Moderado"),CONCATENATE("R6C",'Mapa final'!#REF!),"")</f>
        <v>#REF!</v>
      </c>
      <c r="X41" s="168" t="e">
        <f>IF(AND('Mapa final'!#REF!="Baja",'Mapa final'!#REF!="Moderado"),CONCATENATE("R6C",'Mapa final'!#REF!),"")</f>
        <v>#REF!</v>
      </c>
      <c r="Y41" s="168" t="e">
        <f>IF(AND('Mapa final'!#REF!="Baja",'Mapa final'!#REF!="Moderado"),CONCATENATE("R6C",'Mapa final'!#REF!),"")</f>
        <v>#REF!</v>
      </c>
      <c r="Z41" s="168" t="e">
        <f>IF(AND('Mapa final'!#REF!="Baja",'Mapa final'!#REF!="Moderado"),CONCATENATE("R6C",'Mapa final'!#REF!),"")</f>
        <v>#REF!</v>
      </c>
      <c r="AA41" s="169" t="e">
        <f>IF(AND('Mapa final'!#REF!="Baja",'Mapa final'!#REF!="Moderado"),CONCATENATE("R6C",'Mapa final'!#REF!),"")</f>
        <v>#REF!</v>
      </c>
      <c r="AB41" s="146" t="e">
        <f>IF(AND('Mapa final'!#REF!="Baja",'Mapa final'!#REF!="Mayor"),CONCATENATE("R6C",'Mapa final'!#REF!),"")</f>
        <v>#REF!</v>
      </c>
      <c r="AC41" s="147" t="e">
        <f>IF(AND('Mapa final'!#REF!="Baja",'Mapa final'!#REF!="Mayor"),CONCATENATE("R6C",'Mapa final'!#REF!),"")</f>
        <v>#REF!</v>
      </c>
      <c r="AD41" s="147" t="e">
        <f>IF(AND('Mapa final'!#REF!="Baja",'Mapa final'!#REF!="Mayor"),CONCATENATE("R6C",'Mapa final'!#REF!),"")</f>
        <v>#REF!</v>
      </c>
      <c r="AE41" s="147" t="e">
        <f>IF(AND('Mapa final'!#REF!="Baja",'Mapa final'!#REF!="Mayor"),CONCATENATE("R6C",'Mapa final'!#REF!),"")</f>
        <v>#REF!</v>
      </c>
      <c r="AF41" s="147" t="e">
        <f>IF(AND('Mapa final'!#REF!="Baja",'Mapa final'!#REF!="Mayor"),CONCATENATE("R6C",'Mapa final'!#REF!),"")</f>
        <v>#REF!</v>
      </c>
      <c r="AG41" s="148" t="e">
        <f>IF(AND('Mapa final'!#REF!="Baja",'Mapa final'!#REF!="Mayor"),CONCATENATE("R6C",'Mapa final'!#REF!),"")</f>
        <v>#REF!</v>
      </c>
      <c r="AH41" s="149" t="e">
        <f>IF(AND('Mapa final'!#REF!="Baja",'Mapa final'!#REF!="Catastrófico"),CONCATENATE("R6C",'Mapa final'!#REF!),"")</f>
        <v>#REF!</v>
      </c>
      <c r="AI41" s="150" t="e">
        <f>IF(AND('Mapa final'!#REF!="Baja",'Mapa final'!#REF!="Catastrófico"),CONCATENATE("R6C",'Mapa final'!#REF!),"")</f>
        <v>#REF!</v>
      </c>
      <c r="AJ41" s="150" t="e">
        <f>IF(AND('Mapa final'!#REF!="Baja",'Mapa final'!#REF!="Catastrófico"),CONCATENATE("R6C",'Mapa final'!#REF!),"")</f>
        <v>#REF!</v>
      </c>
      <c r="AK41" s="150" t="e">
        <f>IF(AND('Mapa final'!#REF!="Baja",'Mapa final'!#REF!="Catastrófico"),CONCATENATE("R6C",'Mapa final'!#REF!),"")</f>
        <v>#REF!</v>
      </c>
      <c r="AL41" s="150" t="e">
        <f>IF(AND('Mapa final'!#REF!="Baja",'Mapa final'!#REF!="Catastrófico"),CONCATENATE("R6C",'Mapa final'!#REF!),"")</f>
        <v>#REF!</v>
      </c>
      <c r="AM41" s="151" t="e">
        <f>IF(AND('Mapa final'!#REF!="Baja",'Mapa final'!#REF!="Catastrófico"),CONCATENATE("R6C",'Mapa final'!#REF!),"")</f>
        <v>#REF!</v>
      </c>
      <c r="AN41" s="1"/>
      <c r="AO41" s="464"/>
      <c r="AP41" s="272"/>
      <c r="AQ41" s="272"/>
      <c r="AR41" s="272"/>
      <c r="AS41" s="272"/>
      <c r="AT41" s="465"/>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482"/>
      <c r="C42" s="272"/>
      <c r="D42" s="273"/>
      <c r="E42" s="284"/>
      <c r="F42" s="272"/>
      <c r="G42" s="272"/>
      <c r="H42" s="272"/>
      <c r="I42" s="272"/>
      <c r="J42" s="176" t="e">
        <f>IF(AND('Mapa final'!#REF!="Baja",'Mapa final'!#REF!="Leve"),CONCATENATE("R7C",'Mapa final'!#REF!),"")</f>
        <v>#REF!</v>
      </c>
      <c r="K42" s="177" t="e">
        <f>IF(AND('Mapa final'!#REF!="Baja",'Mapa final'!#REF!="Leve"),CONCATENATE("R7C",'Mapa final'!#REF!),"")</f>
        <v>#REF!</v>
      </c>
      <c r="L42" s="177" t="e">
        <f>IF(AND('Mapa final'!#REF!="Baja",'Mapa final'!#REF!="Leve"),CONCATENATE("R7C",'Mapa final'!#REF!),"")</f>
        <v>#REF!</v>
      </c>
      <c r="M42" s="177" t="e">
        <f>IF(AND('Mapa final'!#REF!="Baja",'Mapa final'!#REF!="Leve"),CONCATENATE("R7C",'Mapa final'!#REF!),"")</f>
        <v>#REF!</v>
      </c>
      <c r="N42" s="177" t="e">
        <f>IF(AND('Mapa final'!#REF!="Baja",'Mapa final'!#REF!="Leve"),CONCATENATE("R7C",'Mapa final'!#REF!),"")</f>
        <v>#REF!</v>
      </c>
      <c r="O42" s="178" t="str">
        <f>IF(AND('Mapa final'!$AD$43="Baja",'Mapa final'!$AF$43="Leve"),CONCATENATE("R7C",'Mapa final'!$T$43),"")</f>
        <v/>
      </c>
      <c r="P42" s="167" t="e">
        <f>IF(AND('Mapa final'!#REF!="Baja",'Mapa final'!#REF!="Menor"),CONCATENATE("R7C",'Mapa final'!#REF!),"")</f>
        <v>#REF!</v>
      </c>
      <c r="Q42" s="168" t="e">
        <f>IF(AND('Mapa final'!#REF!="Baja",'Mapa final'!#REF!="Menor"),CONCATENATE("R7C",'Mapa final'!#REF!),"")</f>
        <v>#REF!</v>
      </c>
      <c r="R42" s="168" t="e">
        <f>IF(AND('Mapa final'!#REF!="Baja",'Mapa final'!#REF!="Menor"),CONCATENATE("R7C",'Mapa final'!#REF!),"")</f>
        <v>#REF!</v>
      </c>
      <c r="S42" s="168" t="e">
        <f>IF(AND('Mapa final'!#REF!="Baja",'Mapa final'!#REF!="Menor"),CONCATENATE("R7C",'Mapa final'!#REF!),"")</f>
        <v>#REF!</v>
      </c>
      <c r="T42" s="168" t="e">
        <f>IF(AND('Mapa final'!#REF!="Baja",'Mapa final'!#REF!="Menor"),CONCATENATE("R7C",'Mapa final'!#REF!),"")</f>
        <v>#REF!</v>
      </c>
      <c r="U42" s="169" t="str">
        <f>IF(AND('Mapa final'!$AD$43="Baja",'Mapa final'!$AF$43="Menor"),CONCATENATE("R7C",'Mapa final'!$T$43),"")</f>
        <v/>
      </c>
      <c r="V42" s="167" t="e">
        <f>IF(AND('Mapa final'!#REF!="Baja",'Mapa final'!#REF!="Moderado"),CONCATENATE("R7C",'Mapa final'!#REF!),"")</f>
        <v>#REF!</v>
      </c>
      <c r="W42" s="168" t="e">
        <f>IF(AND('Mapa final'!#REF!="Baja",'Mapa final'!#REF!="Moderado"),CONCATENATE("R7C",'Mapa final'!#REF!),"")</f>
        <v>#REF!</v>
      </c>
      <c r="X42" s="168" t="e">
        <f>IF(AND('Mapa final'!#REF!="Baja",'Mapa final'!#REF!="Moderado"),CONCATENATE("R7C",'Mapa final'!#REF!),"")</f>
        <v>#REF!</v>
      </c>
      <c r="Y42" s="168" t="e">
        <f>IF(AND('Mapa final'!#REF!="Baja",'Mapa final'!#REF!="Moderado"),CONCATENATE("R7C",'Mapa final'!#REF!),"")</f>
        <v>#REF!</v>
      </c>
      <c r="Z42" s="168" t="e">
        <f>IF(AND('Mapa final'!#REF!="Baja",'Mapa final'!#REF!="Moderado"),CONCATENATE("R7C",'Mapa final'!#REF!),"")</f>
        <v>#REF!</v>
      </c>
      <c r="AA42" s="169" t="str">
        <f>IF(AND('Mapa final'!$AD$43="Baja",'Mapa final'!$AF$43="Moderado"),CONCATENATE("R7C",'Mapa final'!$T$43),"")</f>
        <v/>
      </c>
      <c r="AB42" s="146" t="e">
        <f>IF(AND('Mapa final'!#REF!="Baja",'Mapa final'!#REF!="Mayor"),CONCATENATE("R7C",'Mapa final'!#REF!),"")</f>
        <v>#REF!</v>
      </c>
      <c r="AC42" s="147" t="e">
        <f>IF(AND('Mapa final'!#REF!="Baja",'Mapa final'!#REF!="Mayor"),CONCATENATE("R7C",'Mapa final'!#REF!),"")</f>
        <v>#REF!</v>
      </c>
      <c r="AD42" s="147" t="e">
        <f>IF(AND('Mapa final'!#REF!="Baja",'Mapa final'!#REF!="Mayor"),CONCATENATE("R7C",'Mapa final'!#REF!),"")</f>
        <v>#REF!</v>
      </c>
      <c r="AE42" s="147" t="e">
        <f>IF(AND('Mapa final'!#REF!="Baja",'Mapa final'!#REF!="Mayor"),CONCATENATE("R7C",'Mapa final'!#REF!),"")</f>
        <v>#REF!</v>
      </c>
      <c r="AF42" s="147" t="e">
        <f>IF(AND('Mapa final'!#REF!="Baja",'Mapa final'!#REF!="Mayor"),CONCATENATE("R7C",'Mapa final'!#REF!),"")</f>
        <v>#REF!</v>
      </c>
      <c r="AG42" s="148" t="str">
        <f>IF(AND('Mapa final'!$AD$43="Baja",'Mapa final'!$AF$43="Mayor"),CONCATENATE("R7C",'Mapa final'!$T$43),"")</f>
        <v/>
      </c>
      <c r="AH42" s="149" t="e">
        <f>IF(AND('Mapa final'!#REF!="Baja",'Mapa final'!#REF!="Catastrófico"),CONCATENATE("R7C",'Mapa final'!#REF!),"")</f>
        <v>#REF!</v>
      </c>
      <c r="AI42" s="150" t="e">
        <f>IF(AND('Mapa final'!#REF!="Baja",'Mapa final'!#REF!="Catastrófico"),CONCATENATE("R7C",'Mapa final'!#REF!),"")</f>
        <v>#REF!</v>
      </c>
      <c r="AJ42" s="150" t="e">
        <f>IF(AND('Mapa final'!#REF!="Baja",'Mapa final'!#REF!="Catastrófico"),CONCATENATE("R7C",'Mapa final'!#REF!),"")</f>
        <v>#REF!</v>
      </c>
      <c r="AK42" s="150" t="e">
        <f>IF(AND('Mapa final'!#REF!="Baja",'Mapa final'!#REF!="Catastrófico"),CONCATENATE("R7C",'Mapa final'!#REF!),"")</f>
        <v>#REF!</v>
      </c>
      <c r="AL42" s="150" t="e">
        <f>IF(AND('Mapa final'!#REF!="Baja",'Mapa final'!#REF!="Catastrófico"),CONCATENATE("R7C",'Mapa final'!#REF!),"")</f>
        <v>#REF!</v>
      </c>
      <c r="AM42" s="151" t="str">
        <f>IF(AND('Mapa final'!$AD$43="Baja",'Mapa final'!$AF$43="Catastrófico"),CONCATENATE("R7C",'Mapa final'!$T$43),"")</f>
        <v/>
      </c>
      <c r="AN42" s="1"/>
      <c r="AO42" s="464"/>
      <c r="AP42" s="272"/>
      <c r="AQ42" s="272"/>
      <c r="AR42" s="272"/>
      <c r="AS42" s="272"/>
      <c r="AT42" s="465"/>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482"/>
      <c r="C43" s="272"/>
      <c r="D43" s="273"/>
      <c r="E43" s="284"/>
      <c r="F43" s="272"/>
      <c r="G43" s="272"/>
      <c r="H43" s="272"/>
      <c r="I43" s="272"/>
      <c r="J43" s="176" t="str">
        <f>IF(AND('Mapa final'!$AD$44="Baja",'Mapa final'!$AF$44="Leve"),CONCATENATE("R8C",'Mapa final'!$T$44),"")</f>
        <v/>
      </c>
      <c r="K43" s="177" t="str">
        <f>IF(AND('Mapa final'!$AD$45="Baja",'Mapa final'!$AF$45="Leve"),CONCATENATE("R8C",'Mapa final'!$T$45),"")</f>
        <v/>
      </c>
      <c r="L43" s="177" t="str">
        <f>IF(AND('Mapa final'!$AD$46="Baja",'Mapa final'!$AF$46="Leve"),CONCATENATE("R8C",'Mapa final'!$T$46),"")</f>
        <v/>
      </c>
      <c r="M43" s="177" t="e">
        <f>IF(AND('Mapa final'!#REF!="Baja",'Mapa final'!#REF!="Leve"),CONCATENATE("R8C",'Mapa final'!#REF!),"")</f>
        <v>#REF!</v>
      </c>
      <c r="N43" s="177" t="e">
        <f>IF(AND('Mapa final'!#REF!="Baja",'Mapa final'!#REF!="Leve"),CONCATENATE("R8C",'Mapa final'!#REF!),"")</f>
        <v>#REF!</v>
      </c>
      <c r="O43" s="178" t="e">
        <f>IF(AND('Mapa final'!#REF!="Baja",'Mapa final'!#REF!="Leve"),CONCATENATE("R8C",'Mapa final'!#REF!),"")</f>
        <v>#REF!</v>
      </c>
      <c r="P43" s="167" t="str">
        <f>IF(AND('Mapa final'!$AD$44="Baja",'Mapa final'!$AF$44="Menor"),CONCATENATE("R8C",'Mapa final'!$T$44),"")</f>
        <v/>
      </c>
      <c r="Q43" s="168" t="str">
        <f>IF(AND('Mapa final'!$AD$45="Baja",'Mapa final'!$AF$45="Menor"),CONCATENATE("R8C",'Mapa final'!$T$45),"")</f>
        <v/>
      </c>
      <c r="R43" s="168" t="str">
        <f>IF(AND('Mapa final'!$AD$46="Baja",'Mapa final'!$AF$46="Menor"),CONCATENATE("R8C",'Mapa final'!$T$46),"")</f>
        <v/>
      </c>
      <c r="S43" s="168" t="e">
        <f>IF(AND('Mapa final'!#REF!="Baja",'Mapa final'!#REF!="Menor"),CONCATENATE("R8C",'Mapa final'!#REF!),"")</f>
        <v>#REF!</v>
      </c>
      <c r="T43" s="168" t="e">
        <f>IF(AND('Mapa final'!#REF!="Baja",'Mapa final'!#REF!="Menor"),CONCATENATE("R8C",'Mapa final'!#REF!),"")</f>
        <v>#REF!</v>
      </c>
      <c r="U43" s="169" t="e">
        <f>IF(AND('Mapa final'!#REF!="Baja",'Mapa final'!#REF!="Menor"),CONCATENATE("R8C",'Mapa final'!#REF!),"")</f>
        <v>#REF!</v>
      </c>
      <c r="V43" s="167" t="str">
        <f>IF(AND('Mapa final'!$AD$44="Baja",'Mapa final'!$AF$44="Moderado"),CONCATENATE("R8C",'Mapa final'!$T$44),"")</f>
        <v/>
      </c>
      <c r="W43" s="168" t="str">
        <f>IF(AND('Mapa final'!$AD$45="Baja",'Mapa final'!$AF$45="Moderado"),CONCATENATE("R8C",'Mapa final'!$T$45),"")</f>
        <v/>
      </c>
      <c r="X43" s="168" t="str">
        <f>IF(AND('Mapa final'!$AD$46="Baja",'Mapa final'!$AF$46="Moderado"),CONCATENATE("R8C",'Mapa final'!$T$46),"")</f>
        <v/>
      </c>
      <c r="Y43" s="168" t="e">
        <f>IF(AND('Mapa final'!#REF!="Baja",'Mapa final'!#REF!="Moderado"),CONCATENATE("R8C",'Mapa final'!#REF!),"")</f>
        <v>#REF!</v>
      </c>
      <c r="Z43" s="168" t="e">
        <f>IF(AND('Mapa final'!#REF!="Baja",'Mapa final'!#REF!="Moderado"),CONCATENATE("R8C",'Mapa final'!#REF!),"")</f>
        <v>#REF!</v>
      </c>
      <c r="AA43" s="169" t="e">
        <f>IF(AND('Mapa final'!#REF!="Baja",'Mapa final'!#REF!="Moderado"),CONCATENATE("R8C",'Mapa final'!#REF!),"")</f>
        <v>#REF!</v>
      </c>
      <c r="AB43" s="146" t="str">
        <f>IF(AND('Mapa final'!$AD$44="Baja",'Mapa final'!$AF$44="Mayor"),CONCATENATE("R8C",'Mapa final'!$T$44),"")</f>
        <v/>
      </c>
      <c r="AC43" s="147" t="str">
        <f>IF(AND('Mapa final'!$AD$45="Baja",'Mapa final'!$AF$45="Mayor"),CONCATENATE("R8C",'Mapa final'!$T$45),"")</f>
        <v/>
      </c>
      <c r="AD43" s="147" t="str">
        <f>IF(AND('Mapa final'!$AD$46="Baja",'Mapa final'!$AF$46="Mayor"),CONCATENATE("R8C",'Mapa final'!$T$46),"")</f>
        <v/>
      </c>
      <c r="AE43" s="147" t="e">
        <f>IF(AND('Mapa final'!#REF!="Baja",'Mapa final'!#REF!="Mayor"),CONCATENATE("R8C",'Mapa final'!#REF!),"")</f>
        <v>#REF!</v>
      </c>
      <c r="AF43" s="147" t="e">
        <f>IF(AND('Mapa final'!#REF!="Baja",'Mapa final'!#REF!="Mayor"),CONCATENATE("R8C",'Mapa final'!#REF!),"")</f>
        <v>#REF!</v>
      </c>
      <c r="AG43" s="148" t="e">
        <f>IF(AND('Mapa final'!#REF!="Baja",'Mapa final'!#REF!="Mayor"),CONCATENATE("R8C",'Mapa final'!#REF!),"")</f>
        <v>#REF!</v>
      </c>
      <c r="AH43" s="149" t="str">
        <f>IF(AND('Mapa final'!$AD$44="Baja",'Mapa final'!$AF$44="Catastrófico"),CONCATENATE("R8C",'Mapa final'!$T$44),"")</f>
        <v/>
      </c>
      <c r="AI43" s="150" t="str">
        <f>IF(AND('Mapa final'!$AD$45="Baja",'Mapa final'!$AF$45="Catastrófico"),CONCATENATE("R8C",'Mapa final'!$T$45),"")</f>
        <v/>
      </c>
      <c r="AJ43" s="150" t="str">
        <f>IF(AND('Mapa final'!$AD$46="Baja",'Mapa final'!$AF$46="Catastrófico"),CONCATENATE("R8C",'Mapa final'!$T$46),"")</f>
        <v/>
      </c>
      <c r="AK43" s="150" t="e">
        <f>IF(AND('Mapa final'!#REF!="Baja",'Mapa final'!#REF!="Catastrófico"),CONCATENATE("R8C",'Mapa final'!#REF!),"")</f>
        <v>#REF!</v>
      </c>
      <c r="AL43" s="150" t="e">
        <f>IF(AND('Mapa final'!#REF!="Baja",'Mapa final'!#REF!="Catastrófico"),CONCATENATE("R8C",'Mapa final'!#REF!),"")</f>
        <v>#REF!</v>
      </c>
      <c r="AM43" s="151" t="e">
        <f>IF(AND('Mapa final'!#REF!="Baja",'Mapa final'!#REF!="Catastrófico"),CONCATENATE("R8C",'Mapa final'!#REF!),"")</f>
        <v>#REF!</v>
      </c>
      <c r="AN43" s="1"/>
      <c r="AO43" s="464"/>
      <c r="AP43" s="272"/>
      <c r="AQ43" s="272"/>
      <c r="AR43" s="272"/>
      <c r="AS43" s="272"/>
      <c r="AT43" s="465"/>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482"/>
      <c r="C44" s="272"/>
      <c r="D44" s="273"/>
      <c r="E44" s="284"/>
      <c r="F44" s="272"/>
      <c r="G44" s="272"/>
      <c r="H44" s="272"/>
      <c r="I44" s="272"/>
      <c r="J44" s="176" t="e">
        <f>IF(AND('Mapa final'!#REF!="Baja",'Mapa final'!#REF!="Leve"),CONCATENATE("R9C",'Mapa final'!#REF!),"")</f>
        <v>#REF!</v>
      </c>
      <c r="K44" s="177" t="e">
        <f>IF(AND('Mapa final'!#REF!="Baja",'Mapa final'!#REF!="Leve"),CONCATENATE("R9C",'Mapa final'!#REF!),"")</f>
        <v>#REF!</v>
      </c>
      <c r="L44" s="177" t="e">
        <f>IF(AND('Mapa final'!#REF!="Baja",'Mapa final'!#REF!="Leve"),CONCATENATE("R9C",'Mapa final'!#REF!),"")</f>
        <v>#REF!</v>
      </c>
      <c r="M44" s="177" t="e">
        <f>IF(AND('Mapa final'!#REF!="Baja",'Mapa final'!#REF!="Leve"),CONCATENATE("R9C",'Mapa final'!#REF!),"")</f>
        <v>#REF!</v>
      </c>
      <c r="N44" s="177" t="e">
        <f>IF(AND('Mapa final'!#REF!="Baja",'Mapa final'!#REF!="Leve"),CONCATENATE("R9C",'Mapa final'!#REF!),"")</f>
        <v>#REF!</v>
      </c>
      <c r="O44" s="178" t="e">
        <f>IF(AND('Mapa final'!#REF!="Baja",'Mapa final'!#REF!="Leve"),CONCATENATE("R9C",'Mapa final'!#REF!),"")</f>
        <v>#REF!</v>
      </c>
      <c r="P44" s="167" t="e">
        <f>IF(AND('Mapa final'!#REF!="Baja",'Mapa final'!#REF!="Menor"),CONCATENATE("R9C",'Mapa final'!#REF!),"")</f>
        <v>#REF!</v>
      </c>
      <c r="Q44" s="168" t="e">
        <f>IF(AND('Mapa final'!#REF!="Baja",'Mapa final'!#REF!="Menor"),CONCATENATE("R9C",'Mapa final'!#REF!),"")</f>
        <v>#REF!</v>
      </c>
      <c r="R44" s="168" t="e">
        <f>IF(AND('Mapa final'!#REF!="Baja",'Mapa final'!#REF!="Menor"),CONCATENATE("R9C",'Mapa final'!#REF!),"")</f>
        <v>#REF!</v>
      </c>
      <c r="S44" s="168" t="e">
        <f>IF(AND('Mapa final'!#REF!="Baja",'Mapa final'!#REF!="Menor"),CONCATENATE("R9C",'Mapa final'!#REF!),"")</f>
        <v>#REF!</v>
      </c>
      <c r="T44" s="168" t="e">
        <f>IF(AND('Mapa final'!#REF!="Baja",'Mapa final'!#REF!="Menor"),CONCATENATE("R9C",'Mapa final'!#REF!),"")</f>
        <v>#REF!</v>
      </c>
      <c r="U44" s="169" t="e">
        <f>IF(AND('Mapa final'!#REF!="Baja",'Mapa final'!#REF!="Menor"),CONCATENATE("R9C",'Mapa final'!#REF!),"")</f>
        <v>#REF!</v>
      </c>
      <c r="V44" s="167" t="e">
        <f>IF(AND('Mapa final'!#REF!="Baja",'Mapa final'!#REF!="Moderado"),CONCATENATE("R9C",'Mapa final'!#REF!),"")</f>
        <v>#REF!</v>
      </c>
      <c r="W44" s="168" t="e">
        <f>IF(AND('Mapa final'!#REF!="Baja",'Mapa final'!#REF!="Moderado"),CONCATENATE("R9C",'Mapa final'!#REF!),"")</f>
        <v>#REF!</v>
      </c>
      <c r="X44" s="168" t="e">
        <f>IF(AND('Mapa final'!#REF!="Baja",'Mapa final'!#REF!="Moderado"),CONCATENATE("R9C",'Mapa final'!#REF!),"")</f>
        <v>#REF!</v>
      </c>
      <c r="Y44" s="168" t="e">
        <f>IF(AND('Mapa final'!#REF!="Baja",'Mapa final'!#REF!="Moderado"),CONCATENATE("R9C",'Mapa final'!#REF!),"")</f>
        <v>#REF!</v>
      </c>
      <c r="Z44" s="168" t="e">
        <f>IF(AND('Mapa final'!#REF!="Baja",'Mapa final'!#REF!="Moderado"),CONCATENATE("R9C",'Mapa final'!#REF!),"")</f>
        <v>#REF!</v>
      </c>
      <c r="AA44" s="169" t="e">
        <f>IF(AND('Mapa final'!#REF!="Baja",'Mapa final'!#REF!="Moderado"),CONCATENATE("R9C",'Mapa final'!#REF!),"")</f>
        <v>#REF!</v>
      </c>
      <c r="AB44" s="146" t="e">
        <f>IF(AND('Mapa final'!#REF!="Baja",'Mapa final'!#REF!="Mayor"),CONCATENATE("R9C",'Mapa final'!#REF!),"")</f>
        <v>#REF!</v>
      </c>
      <c r="AC44" s="147" t="e">
        <f>IF(AND('Mapa final'!#REF!="Baja",'Mapa final'!#REF!="Mayor"),CONCATENATE("R9C",'Mapa final'!#REF!),"")</f>
        <v>#REF!</v>
      </c>
      <c r="AD44" s="147" t="e">
        <f>IF(AND('Mapa final'!#REF!="Baja",'Mapa final'!#REF!="Mayor"),CONCATENATE("R9C",'Mapa final'!#REF!),"")</f>
        <v>#REF!</v>
      </c>
      <c r="AE44" s="147" t="e">
        <f>IF(AND('Mapa final'!#REF!="Baja",'Mapa final'!#REF!="Mayor"),CONCATENATE("R9C",'Mapa final'!#REF!),"")</f>
        <v>#REF!</v>
      </c>
      <c r="AF44" s="147" t="e">
        <f>IF(AND('Mapa final'!#REF!="Baja",'Mapa final'!#REF!="Mayor"),CONCATENATE("R9C",'Mapa final'!#REF!),"")</f>
        <v>#REF!</v>
      </c>
      <c r="AG44" s="148" t="e">
        <f>IF(AND('Mapa final'!#REF!="Baja",'Mapa final'!#REF!="Mayor"),CONCATENATE("R9C",'Mapa final'!#REF!),"")</f>
        <v>#REF!</v>
      </c>
      <c r="AH44" s="149" t="e">
        <f>IF(AND('Mapa final'!#REF!="Baja",'Mapa final'!#REF!="Catastrófico"),CONCATENATE("R9C",'Mapa final'!#REF!),"")</f>
        <v>#REF!</v>
      </c>
      <c r="AI44" s="150" t="e">
        <f>IF(AND('Mapa final'!#REF!="Baja",'Mapa final'!#REF!="Catastrófico"),CONCATENATE("R9C",'Mapa final'!#REF!),"")</f>
        <v>#REF!</v>
      </c>
      <c r="AJ44" s="150" t="e">
        <f>IF(AND('Mapa final'!#REF!="Baja",'Mapa final'!#REF!="Catastrófico"),CONCATENATE("R9C",'Mapa final'!#REF!),"")</f>
        <v>#REF!</v>
      </c>
      <c r="AK44" s="150" t="e">
        <f>IF(AND('Mapa final'!#REF!="Baja",'Mapa final'!#REF!="Catastrófico"),CONCATENATE("R9C",'Mapa final'!#REF!),"")</f>
        <v>#REF!</v>
      </c>
      <c r="AL44" s="150" t="e">
        <f>IF(AND('Mapa final'!#REF!="Baja",'Mapa final'!#REF!="Catastrófico"),CONCATENATE("R9C",'Mapa final'!#REF!),"")</f>
        <v>#REF!</v>
      </c>
      <c r="AM44" s="151" t="e">
        <f>IF(AND('Mapa final'!#REF!="Baja",'Mapa final'!#REF!="Catastrófico"),CONCATENATE("R9C",'Mapa final'!#REF!),"")</f>
        <v>#REF!</v>
      </c>
      <c r="AN44" s="1"/>
      <c r="AO44" s="464"/>
      <c r="AP44" s="272"/>
      <c r="AQ44" s="272"/>
      <c r="AR44" s="272"/>
      <c r="AS44" s="272"/>
      <c r="AT44" s="465"/>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482"/>
      <c r="C45" s="272"/>
      <c r="D45" s="273"/>
      <c r="E45" s="450"/>
      <c r="F45" s="475"/>
      <c r="G45" s="475"/>
      <c r="H45" s="475"/>
      <c r="I45" s="475"/>
      <c r="J45" s="179" t="e">
        <f>IF(AND('Mapa final'!#REF!="Baja",'Mapa final'!#REF!="Leve"),CONCATENATE("R10C",'Mapa final'!#REF!),"")</f>
        <v>#REF!</v>
      </c>
      <c r="K45" s="180" t="e">
        <f>IF(AND('Mapa final'!#REF!="Baja",'Mapa final'!#REF!="Leve"),CONCATENATE("R10C",'Mapa final'!#REF!),"")</f>
        <v>#REF!</v>
      </c>
      <c r="L45" s="180" t="e">
        <f>IF(AND('Mapa final'!#REF!="Baja",'Mapa final'!#REF!="Leve"),CONCATENATE("R10C",'Mapa final'!#REF!),"")</f>
        <v>#REF!</v>
      </c>
      <c r="M45" s="180" t="e">
        <f>IF(AND('Mapa final'!#REF!="Baja",'Mapa final'!#REF!="Leve"),CONCATENATE("R10C",'Mapa final'!#REF!),"")</f>
        <v>#REF!</v>
      </c>
      <c r="N45" s="180" t="e">
        <f>IF(AND('Mapa final'!#REF!="Baja",'Mapa final'!#REF!="Leve"),CONCATENATE("R10C",'Mapa final'!#REF!),"")</f>
        <v>#REF!</v>
      </c>
      <c r="O45" s="181" t="e">
        <f>IF(AND('Mapa final'!#REF!="Baja",'Mapa final'!#REF!="Leve"),CONCATENATE("R10C",'Mapa final'!#REF!),"")</f>
        <v>#REF!</v>
      </c>
      <c r="P45" s="170" t="e">
        <f>IF(AND('Mapa final'!#REF!="Baja",'Mapa final'!#REF!="Menor"),CONCATENATE("R10C",'Mapa final'!#REF!),"")</f>
        <v>#REF!</v>
      </c>
      <c r="Q45" s="171" t="e">
        <f>IF(AND('Mapa final'!#REF!="Baja",'Mapa final'!#REF!="Menor"),CONCATENATE("R10C",'Mapa final'!#REF!),"")</f>
        <v>#REF!</v>
      </c>
      <c r="R45" s="171" t="e">
        <f>IF(AND('Mapa final'!#REF!="Baja",'Mapa final'!#REF!="Menor"),CONCATENATE("R10C",'Mapa final'!#REF!),"")</f>
        <v>#REF!</v>
      </c>
      <c r="S45" s="171" t="e">
        <f>IF(AND('Mapa final'!#REF!="Baja",'Mapa final'!#REF!="Menor"),CONCATENATE("R10C",'Mapa final'!#REF!),"")</f>
        <v>#REF!</v>
      </c>
      <c r="T45" s="171" t="e">
        <f>IF(AND('Mapa final'!#REF!="Baja",'Mapa final'!#REF!="Menor"),CONCATENATE("R10C",'Mapa final'!#REF!),"")</f>
        <v>#REF!</v>
      </c>
      <c r="U45" s="172" t="e">
        <f>IF(AND('Mapa final'!#REF!="Baja",'Mapa final'!#REF!="Menor"),CONCATENATE("R10C",'Mapa final'!#REF!),"")</f>
        <v>#REF!</v>
      </c>
      <c r="V45" s="170" t="e">
        <f>IF(AND('Mapa final'!#REF!="Baja",'Mapa final'!#REF!="Moderado"),CONCATENATE("R10C",'Mapa final'!#REF!),"")</f>
        <v>#REF!</v>
      </c>
      <c r="W45" s="171" t="e">
        <f>IF(AND('Mapa final'!#REF!="Baja",'Mapa final'!#REF!="Moderado"),CONCATENATE("R10C",'Mapa final'!#REF!),"")</f>
        <v>#REF!</v>
      </c>
      <c r="X45" s="171" t="e">
        <f>IF(AND('Mapa final'!#REF!="Baja",'Mapa final'!#REF!="Moderado"),CONCATENATE("R10C",'Mapa final'!#REF!),"")</f>
        <v>#REF!</v>
      </c>
      <c r="Y45" s="171" t="e">
        <f>IF(AND('Mapa final'!#REF!="Baja",'Mapa final'!#REF!="Moderado"),CONCATENATE("R10C",'Mapa final'!#REF!),"")</f>
        <v>#REF!</v>
      </c>
      <c r="Z45" s="171" t="e">
        <f>IF(AND('Mapa final'!#REF!="Baja",'Mapa final'!#REF!="Moderado"),CONCATENATE("R10C",'Mapa final'!#REF!),"")</f>
        <v>#REF!</v>
      </c>
      <c r="AA45" s="172" t="e">
        <f>IF(AND('Mapa final'!#REF!="Baja",'Mapa final'!#REF!="Moderado"),CONCATENATE("R10C",'Mapa final'!#REF!),"")</f>
        <v>#REF!</v>
      </c>
      <c r="AB45" s="152" t="e">
        <f>IF(AND('Mapa final'!#REF!="Baja",'Mapa final'!#REF!="Mayor"),CONCATENATE("R10C",'Mapa final'!#REF!),"")</f>
        <v>#REF!</v>
      </c>
      <c r="AC45" s="153" t="e">
        <f>IF(AND('Mapa final'!#REF!="Baja",'Mapa final'!#REF!="Mayor"),CONCATENATE("R10C",'Mapa final'!#REF!),"")</f>
        <v>#REF!</v>
      </c>
      <c r="AD45" s="153" t="e">
        <f>IF(AND('Mapa final'!#REF!="Baja",'Mapa final'!#REF!="Mayor"),CONCATENATE("R10C",'Mapa final'!#REF!),"")</f>
        <v>#REF!</v>
      </c>
      <c r="AE45" s="153" t="e">
        <f>IF(AND('Mapa final'!#REF!="Baja",'Mapa final'!#REF!="Mayor"),CONCATENATE("R10C",'Mapa final'!#REF!),"")</f>
        <v>#REF!</v>
      </c>
      <c r="AF45" s="153" t="e">
        <f>IF(AND('Mapa final'!#REF!="Baja",'Mapa final'!#REF!="Mayor"),CONCATENATE("R10C",'Mapa final'!#REF!),"")</f>
        <v>#REF!</v>
      </c>
      <c r="AG45" s="154" t="e">
        <f>IF(AND('Mapa final'!#REF!="Baja",'Mapa final'!#REF!="Mayor"),CONCATENATE("R10C",'Mapa final'!#REF!),"")</f>
        <v>#REF!</v>
      </c>
      <c r="AH45" s="155" t="e">
        <f>IF(AND('Mapa final'!#REF!="Baja",'Mapa final'!#REF!="Catastrófico"),CONCATENATE("R10C",'Mapa final'!#REF!),"")</f>
        <v>#REF!</v>
      </c>
      <c r="AI45" s="156" t="e">
        <f>IF(AND('Mapa final'!#REF!="Baja",'Mapa final'!#REF!="Catastrófico"),CONCATENATE("R10C",'Mapa final'!#REF!),"")</f>
        <v>#REF!</v>
      </c>
      <c r="AJ45" s="156" t="e">
        <f>IF(AND('Mapa final'!#REF!="Baja",'Mapa final'!#REF!="Catastrófico"),CONCATENATE("R10C",'Mapa final'!#REF!),"")</f>
        <v>#REF!</v>
      </c>
      <c r="AK45" s="156" t="e">
        <f>IF(AND('Mapa final'!#REF!="Baja",'Mapa final'!#REF!="Catastrófico"),CONCATENATE("R10C",'Mapa final'!#REF!),"")</f>
        <v>#REF!</v>
      </c>
      <c r="AL45" s="156" t="e">
        <f>IF(AND('Mapa final'!#REF!="Baja",'Mapa final'!#REF!="Catastrófico"),CONCATENATE("R10C",'Mapa final'!#REF!),"")</f>
        <v>#REF!</v>
      </c>
      <c r="AM45" s="157" t="e">
        <f>IF(AND('Mapa final'!#REF!="Baja",'Mapa final'!#REF!="Catastrófico"),CONCATENATE("R10C",'Mapa final'!#REF!),"")</f>
        <v>#REF!</v>
      </c>
      <c r="AN45" s="1"/>
      <c r="AO45" s="466"/>
      <c r="AP45" s="467"/>
      <c r="AQ45" s="467"/>
      <c r="AR45" s="467"/>
      <c r="AS45" s="467"/>
      <c r="AT45" s="468"/>
    </row>
    <row r="46" spans="1:76" ht="46.5" customHeight="1">
      <c r="A46" s="1"/>
      <c r="B46" s="482"/>
      <c r="C46" s="272"/>
      <c r="D46" s="273"/>
      <c r="E46" s="490" t="s">
        <v>223</v>
      </c>
      <c r="F46" s="474"/>
      <c r="G46" s="474"/>
      <c r="H46" s="474"/>
      <c r="I46" s="455"/>
      <c r="J46" s="173" t="str">
        <f>IF(AND('Mapa final'!$AD$25="Muy Baja",'Mapa final'!$AF$25="Leve"),CONCATENATE("R1C",'Mapa final'!$T$25),"")</f>
        <v/>
      </c>
      <c r="K46" s="174" t="str">
        <f>IF(AND('Mapa final'!$AD$26="Muy Baja",'Mapa final'!$AF$26="Leve"),CONCATENATE("R1C",'Mapa final'!$T$26),"")</f>
        <v/>
      </c>
      <c r="L46" s="174" t="str">
        <f>IF(AND('Mapa final'!$AD$27="Muy Baja",'Mapa final'!$AF$27="Leve"),CONCATENATE("R1C",'Mapa final'!$T$27),"")</f>
        <v/>
      </c>
      <c r="M46" s="174" t="str">
        <f ca="1">IF(AND('Mapa final'!$AD$28="Muy Baja",'Mapa final'!$AF$28="Leve"),CONCATENATE("R1C",'Mapa final'!$T$28),"")</f>
        <v/>
      </c>
      <c r="N46" s="174" t="str">
        <f ca="1">IF(AND('Mapa final'!$AD$29="Muy Baja",'Mapa final'!$AF$29="Leve"),CONCATENATE("R1C",'Mapa final'!$T$29),"")</f>
        <v/>
      </c>
      <c r="O46" s="175" t="str">
        <f ca="1">IF(AND('Mapa final'!$AD$30="Muy Baja",'Mapa final'!$AF$30="Leve"),CONCATENATE("R1C",'Mapa final'!$T$30),"")</f>
        <v/>
      </c>
      <c r="P46" s="173" t="str">
        <f>IF(AND('Mapa final'!$AD$25="Muy Baja",'Mapa final'!$AF$25="Menor"),CONCATENATE("R1C",'Mapa final'!$T$25),"")</f>
        <v/>
      </c>
      <c r="Q46" s="174" t="str">
        <f>IF(AND('Mapa final'!$AD$26="Muy Baja",'Mapa final'!$AF$26="Menor"),CONCATENATE("R1C",'Mapa final'!$T$26),"")</f>
        <v/>
      </c>
      <c r="R46" s="174" t="str">
        <f>IF(AND('Mapa final'!$AD$27="Muy Baja",'Mapa final'!$AF$27="Menor"),CONCATENATE("R1C",'Mapa final'!$T$27),"")</f>
        <v/>
      </c>
      <c r="S46" s="174" t="str">
        <f ca="1">IF(AND('Mapa final'!$AD$28="Muy Baja",'Mapa final'!$AF$28="Menor"),CONCATENATE("R1C",'Mapa final'!$T$28),"")</f>
        <v/>
      </c>
      <c r="T46" s="174" t="str">
        <f ca="1">IF(AND('Mapa final'!$AD$29="Muy Baja",'Mapa final'!$AF$29="Menor"),CONCATENATE("R1C",'Mapa final'!$T$29),"")</f>
        <v/>
      </c>
      <c r="U46" s="174" t="str">
        <f ca="1">IF(AND('Mapa final'!$AD$30="Muy Baja",'Mapa final'!$AF$30="Menor"),CONCATENATE("R1C",'Mapa final'!$T$30),"")</f>
        <v/>
      </c>
      <c r="V46" s="158" t="str">
        <f>IF(AND('Mapa final'!$AD$25="Muy Baja",'Mapa final'!$AF$25="Moderado"),CONCATENATE("R1C",'Mapa final'!$T$25),"")</f>
        <v/>
      </c>
      <c r="W46" s="159" t="str">
        <f>IF(AND('Mapa final'!$AD$26="Muy Baja",'Mapa final'!$AF$26="Moderado"),CONCATENATE("R1C",'Mapa final'!$T$26),"")</f>
        <v/>
      </c>
      <c r="X46" s="159" t="str">
        <f>IF(AND('Mapa final'!$AD$27="Muy Baja",'Mapa final'!$AF$27="Moderado"),CONCATENATE("R1C",'Mapa final'!$T$27),"")</f>
        <v/>
      </c>
      <c r="Y46" s="159" t="str">
        <f ca="1">IF(AND('Mapa final'!$AD$28="Muy Baja",'Mapa final'!$AF$28="Moderado"),CONCATENATE("R1C",'Mapa final'!$T$28),"")</f>
        <v/>
      </c>
      <c r="Z46" s="159" t="str">
        <f ca="1">IF(AND('Mapa final'!$AD$29="Muy Baja",'Mapa final'!$AF$29="Moderado"),CONCATENATE("R1C",'Mapa final'!$T$29),"")</f>
        <v>R1C2</v>
      </c>
      <c r="AA46" s="160" t="str">
        <f ca="1">IF(AND('Mapa final'!$AD$30="Muy Baja",'Mapa final'!$AF$30="Moderado"),CONCATENATE("R1C",'Mapa final'!$T$30),"")</f>
        <v>R1C3</v>
      </c>
      <c r="AB46" s="161" t="str">
        <f>IF(AND('Mapa final'!$AD$25="Muy Baja",'Mapa final'!$AF$25="Mayor"),CONCATENATE("R1C",'Mapa final'!$T$25),"")</f>
        <v/>
      </c>
      <c r="AC46" s="162" t="str">
        <f>IF(AND('Mapa final'!$AD$26="Muy Baja",'Mapa final'!$AF$26="Mayor"),CONCATENATE("R1C",'Mapa final'!$T$26),"")</f>
        <v/>
      </c>
      <c r="AD46" s="162" t="str">
        <f>IF(AND('Mapa final'!$AD$27="Muy Baja",'Mapa final'!$AF$27="Mayor"),CONCATENATE("R1C",'Mapa final'!$T$27),"")</f>
        <v/>
      </c>
      <c r="AE46" s="162" t="str">
        <f ca="1">IF(AND('Mapa final'!$AD$28="Muy Baja",'Mapa final'!$AF$28="Mayor"),CONCATENATE("R1C",'Mapa final'!$T$28),"")</f>
        <v/>
      </c>
      <c r="AF46" s="162" t="str">
        <f ca="1">IF(AND('Mapa final'!$AD$29="Muy Baja",'Mapa final'!$AF$29="Mayor"),CONCATENATE("R1C",'Mapa final'!$T$29),"")</f>
        <v/>
      </c>
      <c r="AG46" s="163" t="str">
        <f ca="1">IF(AND('Mapa final'!$AD$30="Muy Baja",'Mapa final'!$AF$30="Mayor"),CONCATENATE("R1C",'Mapa final'!$T$30),"")</f>
        <v/>
      </c>
      <c r="AH46" s="150" t="str">
        <f>IF(AND('Mapa final'!$AD$25="Muy Baja",'Mapa final'!$AF$25="Catastrófico"),CONCATENATE("R1C",'Mapa final'!$T$25),"")</f>
        <v/>
      </c>
      <c r="AI46" s="150" t="str">
        <f>IF(AND('Mapa final'!$AD$26="Muy Baja",'Mapa final'!$AF$26="Catastrófico"),CONCATENATE("R1C",'Mapa final'!$T$26),"")</f>
        <v/>
      </c>
      <c r="AJ46" s="150" t="str">
        <f>IF(AND('Mapa final'!$AD$27="Muy Baja",'Mapa final'!$AF$27="Catastrófico"),CONCATENATE("R1C",'Mapa final'!$T$27),"")</f>
        <v/>
      </c>
      <c r="AK46" s="150" t="str">
        <f ca="1">IF(AND('Mapa final'!$AD$28="Muy Baja",'Mapa final'!$AF$28="Catastrófico"),CONCATENATE("R1C",'Mapa final'!$T$28),"")</f>
        <v/>
      </c>
      <c r="AL46" s="150" t="str">
        <f ca="1">IF(AND('Mapa final'!$AD$29="Muy Baja",'Mapa final'!$AF$29="Catastrófico"),CONCATENATE("R1C",'Mapa final'!$T$29),"")</f>
        <v/>
      </c>
      <c r="AM46" s="150" t="str">
        <f ca="1">IF(AND('Mapa final'!$AD$30="Muy Baja",'Mapa final'!$AF$30="Catastrófico"),CONCATENATE("R1C",'Mapa final'!$T$30),"")</f>
        <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482"/>
      <c r="C47" s="272"/>
      <c r="D47" s="273"/>
      <c r="E47" s="284"/>
      <c r="F47" s="272"/>
      <c r="G47" s="272"/>
      <c r="H47" s="272"/>
      <c r="I47" s="273"/>
      <c r="J47" s="176" t="str">
        <f>IF(AND('Mapa final'!$AD$32="Muy Baja",'Mapa final'!$AF$32="Leve"),CONCATENATE("R2C",'Mapa final'!$T$32),"")</f>
        <v/>
      </c>
      <c r="K47" s="177" t="str">
        <f ca="1">IF(AND('Mapa final'!$AD$33="Muy Baja",'Mapa final'!$AF$33="Leve"),CONCATENATE("R2C",'Mapa final'!$T$33),"")</f>
        <v/>
      </c>
      <c r="L47" s="177" t="str">
        <f ca="1">IF(AND('Mapa final'!$AD$34="Muy Baja",'Mapa final'!$AF$34="Leve"),CONCATENATE("R2C",'Mapa final'!$T$34),"")</f>
        <v/>
      </c>
      <c r="M47" s="177" t="str">
        <f ca="1">IF(AND('Mapa final'!$AD$36="Muy Baja",'Mapa final'!$AF$36="Leve"),CONCATENATE("R2C",'Mapa final'!$T$36),"")</f>
        <v/>
      </c>
      <c r="N47" s="177" t="str">
        <f ca="1">IF(AND('Mapa final'!$AD$38="Muy Baja",'Mapa final'!$AF$38="Leve"),CONCATENATE("R2C",'Mapa final'!$T$38),"")</f>
        <v/>
      </c>
      <c r="O47" s="178" t="str">
        <f ca="1">IF(AND('Mapa final'!$AD$40="Muy Baja",'Mapa final'!$AF$40="Leve"),CONCATENATE("R2C",'Mapa final'!$T$40),"")</f>
        <v/>
      </c>
      <c r="P47" s="176" t="str">
        <f>IF(AND('Mapa final'!$AD$32="Muy Baja",'Mapa final'!$AF$32="Menor"),CONCATENATE("R2C",'Mapa final'!$T$32),"")</f>
        <v/>
      </c>
      <c r="Q47" s="177" t="str">
        <f ca="1">IF(AND('Mapa final'!$AD$33="Muy Baja",'Mapa final'!$AF$33="Menor"),CONCATENATE("R2C",'Mapa final'!$T$33),"")</f>
        <v/>
      </c>
      <c r="R47" s="177" t="str">
        <f ca="1">IF(AND('Mapa final'!$AD$34="Muy Baja",'Mapa final'!$AF$34="Menor"),CONCATENATE("R2C",'Mapa final'!$T$34),"")</f>
        <v/>
      </c>
      <c r="S47" s="177" t="str">
        <f ca="1">IF(AND('Mapa final'!$AD$36="Muy Baja",'Mapa final'!$AF$36="Menor"),CONCATENATE("R2C",'Mapa final'!$T$36),"")</f>
        <v/>
      </c>
      <c r="T47" s="177" t="str">
        <f ca="1">IF(AND('Mapa final'!$AD$38="Muy Baja",'Mapa final'!$AF$38="Menor"),CONCATENATE("R2C",'Mapa final'!$T$38),"")</f>
        <v/>
      </c>
      <c r="U47" s="177" t="str">
        <f ca="1">IF(AND('Mapa final'!$AD$40="Muy Baja",'Mapa final'!$AF$40="Menor"),CONCATENATE("R2C",'Mapa final'!$T$40),"")</f>
        <v/>
      </c>
      <c r="V47" s="167" t="str">
        <f>IF(AND('Mapa final'!$AD$32="Muy Baja",'Mapa final'!$AF$32="Moderado"),CONCATENATE("R2C",'Mapa final'!$T$32),"")</f>
        <v/>
      </c>
      <c r="W47" s="168" t="str">
        <f ca="1">IF(AND('Mapa final'!$AD$33="Muy Baja",'Mapa final'!$AF$33="Moderado"),CONCATENATE("R2C",'Mapa final'!$T$33),"")</f>
        <v/>
      </c>
      <c r="X47" s="168" t="str">
        <f ca="1">IF(AND('Mapa final'!$AD$34="Muy Baja",'Mapa final'!$AF$34="Moderado"),CONCATENATE("R2C",'Mapa final'!$T$34),"")</f>
        <v/>
      </c>
      <c r="Y47" s="168" t="str">
        <f ca="1">IF(AND('Mapa final'!$AD$36="Muy Baja",'Mapa final'!$AF$36="Moderado"),CONCATENATE("R2C",'Mapa final'!$T$36),"")</f>
        <v/>
      </c>
      <c r="Z47" s="168" t="str">
        <f ca="1">IF(AND('Mapa final'!$AD$38="Muy Baja",'Mapa final'!$AF$38="Moderado"),CONCATENATE("R2C",'Mapa final'!$T$38),"")</f>
        <v/>
      </c>
      <c r="AA47" s="169" t="str">
        <f ca="1">IF(AND('Mapa final'!$AD$40="Muy Baja",'Mapa final'!$AF$40="Moderado"),CONCATENATE("R2C",'Mapa final'!$T$40),"")</f>
        <v/>
      </c>
      <c r="AB47" s="146" t="str">
        <f>IF(AND('Mapa final'!$AD$32="Muy Baja",'Mapa final'!$AF$32="Mayor"),CONCATENATE("R2C",'Mapa final'!$T$32),"")</f>
        <v/>
      </c>
      <c r="AC47" s="147" t="str">
        <f ca="1">IF(AND('Mapa final'!$AD$33="Muy Baja",'Mapa final'!$AF$33="Mayor"),CONCATENATE("R2C",'Mapa final'!$T$33),"")</f>
        <v/>
      </c>
      <c r="AD47" s="147" t="str">
        <f ca="1">IF(AND('Mapa final'!$AD$34="Muy Baja",'Mapa final'!$AF$34="Mayor"),CONCATENATE("R2C",'Mapa final'!$T$34),"")</f>
        <v/>
      </c>
      <c r="AE47" s="147" t="str">
        <f ca="1">IF(AND('Mapa final'!$AD$36="Muy Baja",'Mapa final'!$AF$36="Mayor"),CONCATENATE("R2C",'Mapa final'!$T$36),"")</f>
        <v/>
      </c>
      <c r="AF47" s="147" t="str">
        <f ca="1">IF(AND('Mapa final'!$AD$38="Muy Baja",'Mapa final'!$AF$38="Mayor"),CONCATENATE("R2C",'Mapa final'!$T$38),"")</f>
        <v>R2C3</v>
      </c>
      <c r="AG47" s="148" t="str">
        <f ca="1">IF(AND('Mapa final'!$AD$40="Muy Baja",'Mapa final'!$AF$40="Mayor"),CONCATENATE("R2C",'Mapa final'!$T$40),"")</f>
        <v/>
      </c>
      <c r="AH47" s="150" t="str">
        <f>IF(AND('Mapa final'!$AD$32="Muy Baja",'Mapa final'!$AF$32="Catastrófico"),CONCATENATE("R2C",'Mapa final'!$T$32),"")</f>
        <v/>
      </c>
      <c r="AI47" s="150" t="str">
        <f ca="1">IF(AND('Mapa final'!$AD$33="Muy Baja",'Mapa final'!$AF$33="Catastrófico"),CONCATENATE("R2C",'Mapa final'!$T$33),"")</f>
        <v/>
      </c>
      <c r="AJ47" s="150" t="str">
        <f ca="1">IF(AND('Mapa final'!$AD$34="Muy Baja",'Mapa final'!$AF$34="Catastrófico"),CONCATENATE("R2C",'Mapa final'!$T$34),"")</f>
        <v/>
      </c>
      <c r="AK47" s="150" t="str">
        <f ca="1">IF(AND('Mapa final'!$AD$36="Muy Baja",'Mapa final'!$AF$36="Catastrófico"),CONCATENATE("R2C",'Mapa final'!$T$36),"")</f>
        <v/>
      </c>
      <c r="AL47" s="150" t="str">
        <f ca="1">IF(AND('Mapa final'!$AD$38="Muy Baja",'Mapa final'!$AF$38="Catastrófico"),CONCATENATE("R2C",'Mapa final'!$T$38),"")</f>
        <v/>
      </c>
      <c r="AM47" s="150" t="str">
        <f ca="1">IF(AND('Mapa final'!$AD$40="Muy Baja",'Mapa final'!$AF$40="Catastrófico"),CONCATENATE("R2C",'Mapa final'!$T$40),"")</f>
        <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482"/>
      <c r="C48" s="272"/>
      <c r="D48" s="273"/>
      <c r="E48" s="284"/>
      <c r="F48" s="272"/>
      <c r="G48" s="272"/>
      <c r="H48" s="272"/>
      <c r="I48" s="273"/>
      <c r="J48" s="176" t="str">
        <f ca="1">IF(AND('Mapa final'!$AD$41="Muy Baja",'Mapa final'!$AF$41="Leve"),CONCATENATE("R3C",'Mapa final'!$T$41),"")</f>
        <v/>
      </c>
      <c r="K48" s="177" t="str">
        <f>IF(AND('Mapa final'!$AD$42="Muy Baja",'Mapa final'!$AF$42="Leve"),CONCATENATE("R3C",'Mapa final'!$T$42),"")</f>
        <v/>
      </c>
      <c r="L48" s="177" t="e">
        <f>IF(AND(#REF!="Muy Baja",#REF!="Leve"),CONCATENATE("R3C",#REF!),"")</f>
        <v>#REF!</v>
      </c>
      <c r="M48" s="177" t="e">
        <f>IF(AND('Mapa final'!#REF!="Muy Baja",'Mapa final'!#REF!="Leve"),CONCATENATE("R3C",'Mapa final'!#REF!),"")</f>
        <v>#REF!</v>
      </c>
      <c r="N48" s="177" t="e">
        <f>IF(AND('Mapa final'!#REF!="Muy Baja",'Mapa final'!#REF!="Leve"),CONCATENATE("R3C",'Mapa final'!#REF!),"")</f>
        <v>#REF!</v>
      </c>
      <c r="O48" s="178" t="e">
        <f>IF(AND('Mapa final'!#REF!="Muy Baja",'Mapa final'!#REF!="Leve"),CONCATENATE("R3C",'Mapa final'!#REF!),"")</f>
        <v>#REF!</v>
      </c>
      <c r="P48" s="176" t="str">
        <f ca="1">IF(AND('Mapa final'!$AD$41="Muy Baja",'Mapa final'!$AF$41="Menor"),CONCATENATE("R3C",'Mapa final'!$T$41),"")</f>
        <v/>
      </c>
      <c r="Q48" s="177" t="str">
        <f>IF(AND('Mapa final'!$AD$42="Muy Baja",'Mapa final'!$AF$42="Menor"),CONCATENATE("R3C",'Mapa final'!$T$42),"")</f>
        <v/>
      </c>
      <c r="R48" s="177" t="e">
        <f>IF(AND(#REF!="Muy Baja",#REF!="Menor"),CONCATENATE("R3C",#REF!),"")</f>
        <v>#REF!</v>
      </c>
      <c r="S48" s="177" t="e">
        <f>IF(AND('Mapa final'!#REF!="Muy Baja",'Mapa final'!#REF!="Menor"),CONCATENATE("R3C",'Mapa final'!#REF!),"")</f>
        <v>#REF!</v>
      </c>
      <c r="T48" s="177" t="e">
        <f>IF(AND('Mapa final'!#REF!="Muy Baja",'Mapa final'!#REF!="Menor"),CONCATENATE("R3C",'Mapa final'!#REF!),"")</f>
        <v>#REF!</v>
      </c>
      <c r="U48" s="177" t="e">
        <f>IF(AND('Mapa final'!#REF!="Muy Baja",'Mapa final'!#REF!="Menor"),CONCATENATE("R3C",'Mapa final'!#REF!),"")</f>
        <v>#REF!</v>
      </c>
      <c r="V48" s="167" t="str">
        <f ca="1">IF(AND('Mapa final'!$AD$41="Muy Baja",'Mapa final'!$AF$41="Moderado"),CONCATENATE("R3C",'Mapa final'!$T$41),"")</f>
        <v/>
      </c>
      <c r="W48" s="168" t="str">
        <f>IF(AND('Mapa final'!$AD$42="Muy Baja",'Mapa final'!$AF$42="Moderado"),CONCATENATE("R3C",'Mapa final'!$T$42),"")</f>
        <v/>
      </c>
      <c r="X48" s="168" t="e">
        <f>IF(AND(#REF!="Muy Baja",#REF!="Moderado"),CONCATENATE("R3C",#REF!),"")</f>
        <v>#REF!</v>
      </c>
      <c r="Y48" s="168" t="e">
        <f>IF(AND('Mapa final'!#REF!="Muy Baja",'Mapa final'!#REF!="Moderado"),CONCATENATE("R3C",'Mapa final'!#REF!),"")</f>
        <v>#REF!</v>
      </c>
      <c r="Z48" s="168" t="e">
        <f>IF(AND('Mapa final'!#REF!="Muy Baja",'Mapa final'!#REF!="Moderado"),CONCATENATE("R3C",'Mapa final'!#REF!),"")</f>
        <v>#REF!</v>
      </c>
      <c r="AA48" s="169" t="e">
        <f>IF(AND('Mapa final'!#REF!="Muy Baja",'Mapa final'!#REF!="Moderado"),CONCATENATE("R3C",'Mapa final'!#REF!),"")</f>
        <v>#REF!</v>
      </c>
      <c r="AB48" s="146" t="str">
        <f ca="1">IF(AND('Mapa final'!$AD$41="Muy Baja",'Mapa final'!$AF$41="Mayor"),CONCATENATE("R3C",'Mapa final'!$T$41),"")</f>
        <v/>
      </c>
      <c r="AC48" s="147" t="str">
        <f>IF(AND('Mapa final'!$AD$42="Muy Baja",'Mapa final'!$AF$42="Mayor"),CONCATENATE("R3C",'Mapa final'!$T$42),"")</f>
        <v>R3C3</v>
      </c>
      <c r="AD48" s="147" t="e">
        <f>IF(AND(#REF!="Muy Baja",#REF!="Mayor"),CONCATENATE("R3C",#REF!),"")</f>
        <v>#REF!</v>
      </c>
      <c r="AE48" s="147" t="e">
        <f>IF(AND('Mapa final'!#REF!="Muy Baja",'Mapa final'!#REF!="Mayor"),CONCATENATE("R3C",'Mapa final'!#REF!),"")</f>
        <v>#REF!</v>
      </c>
      <c r="AF48" s="147" t="e">
        <f>IF(AND('Mapa final'!#REF!="Muy Baja",'Mapa final'!#REF!="Mayor"),CONCATENATE("R3C",'Mapa final'!#REF!),"")</f>
        <v>#REF!</v>
      </c>
      <c r="AG48" s="148" t="e">
        <f>IF(AND('Mapa final'!#REF!="Muy Baja",'Mapa final'!#REF!="Mayor"),CONCATENATE("R3C",'Mapa final'!#REF!),"")</f>
        <v>#REF!</v>
      </c>
      <c r="AH48" s="150" t="str">
        <f ca="1">IF(AND('Mapa final'!$AD$41="Muy Baja",'Mapa final'!$AF$41="Catastrófico"),CONCATENATE("R3C",'Mapa final'!$T$41),"")</f>
        <v/>
      </c>
      <c r="AI48" s="150" t="str">
        <f>IF(AND('Mapa final'!$AD$42="Muy Baja",'Mapa final'!$AF$42="Catastrófico"),CONCATENATE("R3C",'Mapa final'!$T$42),"")</f>
        <v/>
      </c>
      <c r="AJ48" s="150" t="e">
        <f>IF(AND(#REF!="Muy Baja",#REF!="Catastrófico"),CONCATENATE("R3C",#REF!),"")</f>
        <v>#REF!</v>
      </c>
      <c r="AK48" s="150" t="e">
        <f>IF(AND('Mapa final'!#REF!="Muy Baja",'Mapa final'!#REF!="Catastrófico"),CONCATENATE("R3C",'Mapa final'!#REF!),"")</f>
        <v>#REF!</v>
      </c>
      <c r="AL48" s="150" t="e">
        <f>IF(AND('Mapa final'!#REF!="Muy Baja",'Mapa final'!#REF!="Catastrófico"),CONCATENATE("R3C",'Mapa final'!#REF!),"")</f>
        <v>#REF!</v>
      </c>
      <c r="AM48" s="150"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482"/>
      <c r="C49" s="272"/>
      <c r="D49" s="273"/>
      <c r="E49" s="284"/>
      <c r="F49" s="272"/>
      <c r="G49" s="272"/>
      <c r="H49" s="272"/>
      <c r="I49" s="273"/>
      <c r="J49" s="176" t="e">
        <f>IF(AND('Mapa final'!#REF!="Muy Baja",'Mapa final'!#REF!="Leve"),CONCATENATE("R4C",'Mapa final'!#REF!),"")</f>
        <v>#REF!</v>
      </c>
      <c r="K49" s="177" t="e">
        <f>IF(AND('Mapa final'!#REF!="Muy Baja",'Mapa final'!#REF!="Leve"),CONCATENATE("R4C",'Mapa final'!#REF!),"")</f>
        <v>#REF!</v>
      </c>
      <c r="L49" s="177" t="e">
        <f>IF(AND('Mapa final'!#REF!="Muy Baja",'Mapa final'!#REF!="Leve"),CONCATENATE("R4C",'Mapa final'!#REF!),"")</f>
        <v>#REF!</v>
      </c>
      <c r="M49" s="177" t="e">
        <f>IF(AND('Mapa final'!#REF!="Muy Baja",'Mapa final'!#REF!="Leve"),CONCATENATE("R4C",'Mapa final'!#REF!),"")</f>
        <v>#REF!</v>
      </c>
      <c r="N49" s="177" t="e">
        <f>IF(AND('Mapa final'!#REF!="Muy Baja",'Mapa final'!#REF!="Leve"),CONCATENATE("R4C",'Mapa final'!#REF!),"")</f>
        <v>#REF!</v>
      </c>
      <c r="O49" s="178" t="e">
        <f>IF(AND('Mapa final'!#REF!="Muy Baja",'Mapa final'!#REF!="Leve"),CONCATENATE("R4C",'Mapa final'!#REF!),"")</f>
        <v>#REF!</v>
      </c>
      <c r="P49" s="176" t="e">
        <f>IF(AND('Mapa final'!#REF!="Muy Baja",'Mapa final'!#REF!="Menor"),CONCATENATE("R4C",'Mapa final'!#REF!),"")</f>
        <v>#REF!</v>
      </c>
      <c r="Q49" s="177" t="e">
        <f>IF(AND('Mapa final'!#REF!="Muy Baja",'Mapa final'!#REF!="Menor"),CONCATENATE("R4C",'Mapa final'!#REF!),"")</f>
        <v>#REF!</v>
      </c>
      <c r="R49" s="177" t="e">
        <f>IF(AND('Mapa final'!#REF!="Muy Baja",'Mapa final'!#REF!="Menor"),CONCATENATE("R4C",'Mapa final'!#REF!),"")</f>
        <v>#REF!</v>
      </c>
      <c r="S49" s="177" t="e">
        <f>IF(AND('Mapa final'!#REF!="Muy Baja",'Mapa final'!#REF!="Menor"),CONCATENATE("R4C",'Mapa final'!#REF!),"")</f>
        <v>#REF!</v>
      </c>
      <c r="T49" s="177" t="e">
        <f>IF(AND('Mapa final'!#REF!="Muy Baja",'Mapa final'!#REF!="Menor"),CONCATENATE("R4C",'Mapa final'!#REF!),"")</f>
        <v>#REF!</v>
      </c>
      <c r="U49" s="177" t="e">
        <f>IF(AND('Mapa final'!#REF!="Muy Baja",'Mapa final'!#REF!="Menor"),CONCATENATE("R4C",'Mapa final'!#REF!),"")</f>
        <v>#REF!</v>
      </c>
      <c r="V49" s="167" t="e">
        <f>IF(AND('Mapa final'!#REF!="Muy Baja",'Mapa final'!#REF!="Moderado"),CONCATENATE("R4C",'Mapa final'!#REF!),"")</f>
        <v>#REF!</v>
      </c>
      <c r="W49" s="168" t="e">
        <f>IF(AND('Mapa final'!#REF!="Muy Baja",'Mapa final'!#REF!="Moderado"),CONCATENATE("R4C",'Mapa final'!#REF!),"")</f>
        <v>#REF!</v>
      </c>
      <c r="X49" s="168" t="e">
        <f>IF(AND('Mapa final'!#REF!="Muy Baja",'Mapa final'!#REF!="Moderado"),CONCATENATE("R4C",'Mapa final'!#REF!),"")</f>
        <v>#REF!</v>
      </c>
      <c r="Y49" s="168" t="e">
        <f>IF(AND('Mapa final'!#REF!="Muy Baja",'Mapa final'!#REF!="Moderado"),CONCATENATE("R4C",'Mapa final'!#REF!),"")</f>
        <v>#REF!</v>
      </c>
      <c r="Z49" s="168" t="e">
        <f>IF(AND('Mapa final'!#REF!="Muy Baja",'Mapa final'!#REF!="Moderado"),CONCATENATE("R4C",'Mapa final'!#REF!),"")</f>
        <v>#REF!</v>
      </c>
      <c r="AA49" s="169" t="e">
        <f>IF(AND('Mapa final'!#REF!="Muy Baja",'Mapa final'!#REF!="Moderado"),CONCATENATE("R4C",'Mapa final'!#REF!),"")</f>
        <v>#REF!</v>
      </c>
      <c r="AB49" s="146" t="e">
        <f>IF(AND('Mapa final'!#REF!="Muy Baja",'Mapa final'!#REF!="Mayor"),CONCATENATE("R4C",'Mapa final'!#REF!),"")</f>
        <v>#REF!</v>
      </c>
      <c r="AC49" s="147" t="e">
        <f>IF(AND('Mapa final'!#REF!="Muy Baja",'Mapa final'!#REF!="Mayor"),CONCATENATE("R4C",'Mapa final'!#REF!),"")</f>
        <v>#REF!</v>
      </c>
      <c r="AD49" s="147" t="e">
        <f>IF(AND('Mapa final'!#REF!="Muy Baja",'Mapa final'!#REF!="Mayor"),CONCATENATE("R4C",'Mapa final'!#REF!),"")</f>
        <v>#REF!</v>
      </c>
      <c r="AE49" s="147" t="e">
        <f>IF(AND('Mapa final'!#REF!="Muy Baja",'Mapa final'!#REF!="Mayor"),CONCATENATE("R4C",'Mapa final'!#REF!),"")</f>
        <v>#REF!</v>
      </c>
      <c r="AF49" s="147" t="e">
        <f>IF(AND('Mapa final'!#REF!="Muy Baja",'Mapa final'!#REF!="Mayor"),CONCATENATE("R4C",'Mapa final'!#REF!),"")</f>
        <v>#REF!</v>
      </c>
      <c r="AG49" s="148" t="e">
        <f>IF(AND('Mapa final'!#REF!="Muy Baja",'Mapa final'!#REF!="Mayor"),CONCATENATE("R4C",'Mapa final'!#REF!),"")</f>
        <v>#REF!</v>
      </c>
      <c r="AH49" s="150" t="e">
        <f>IF(AND('Mapa final'!#REF!="Muy Baja",'Mapa final'!#REF!="Catastrófico"),CONCATENATE("R4C",'Mapa final'!#REF!),"")</f>
        <v>#REF!</v>
      </c>
      <c r="AI49" s="150" t="e">
        <f>IF(AND('Mapa final'!#REF!="Muy Baja",'Mapa final'!#REF!="Catastrófico"),CONCATENATE("R4C",'Mapa final'!#REF!),"")</f>
        <v>#REF!</v>
      </c>
      <c r="AJ49" s="150" t="e">
        <f>IF(AND('Mapa final'!#REF!="Muy Baja",'Mapa final'!#REF!="Catastrófico"),CONCATENATE("R4C",'Mapa final'!#REF!),"")</f>
        <v>#REF!</v>
      </c>
      <c r="AK49" s="150" t="e">
        <f>IF(AND('Mapa final'!#REF!="Muy Baja",'Mapa final'!#REF!="Catastrófico"),CONCATENATE("R4C",'Mapa final'!#REF!),"")</f>
        <v>#REF!</v>
      </c>
      <c r="AL49" s="150" t="e">
        <f>IF(AND('Mapa final'!#REF!="Muy Baja",'Mapa final'!#REF!="Catastrófico"),CONCATENATE("R4C",'Mapa final'!#REF!),"")</f>
        <v>#REF!</v>
      </c>
      <c r="AM49" s="150"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482"/>
      <c r="C50" s="272"/>
      <c r="D50" s="273"/>
      <c r="E50" s="284"/>
      <c r="F50" s="272"/>
      <c r="G50" s="272"/>
      <c r="H50" s="272"/>
      <c r="I50" s="273"/>
      <c r="J50" s="176" t="e">
        <f>IF(AND('Mapa final'!#REF!="Muy Baja",'Mapa final'!#REF!="Leve"),CONCATENATE("R5C",'Mapa final'!#REF!),"")</f>
        <v>#REF!</v>
      </c>
      <c r="K50" s="177" t="e">
        <f>IF(AND('Mapa final'!#REF!="Muy Baja",'Mapa final'!#REF!="Leve"),CONCATENATE("R5C",'Mapa final'!#REF!),"")</f>
        <v>#REF!</v>
      </c>
      <c r="L50" s="177" t="e">
        <f>IF(AND('Mapa final'!#REF!="Muy Baja",'Mapa final'!#REF!="Leve"),CONCATENATE("R5C",'Mapa final'!#REF!),"")</f>
        <v>#REF!</v>
      </c>
      <c r="M50" s="177" t="e">
        <f>IF(AND('Mapa final'!#REF!="Muy Baja",'Mapa final'!#REF!="Leve"),CONCATENATE("R5C",'Mapa final'!#REF!),"")</f>
        <v>#REF!</v>
      </c>
      <c r="N50" s="177" t="e">
        <f>IF(AND('Mapa final'!#REF!="Muy Baja",'Mapa final'!#REF!="Leve"),CONCATENATE("R5C",'Mapa final'!#REF!),"")</f>
        <v>#REF!</v>
      </c>
      <c r="O50" s="178" t="e">
        <f>IF(AND('Mapa final'!#REF!="Muy Baja",'Mapa final'!#REF!="Leve"),CONCATENATE("R5C",'Mapa final'!#REF!),"")</f>
        <v>#REF!</v>
      </c>
      <c r="P50" s="176" t="e">
        <f>IF(AND('Mapa final'!#REF!="Muy Baja",'Mapa final'!#REF!="Menor"),CONCATENATE("R5C",'Mapa final'!#REF!),"")</f>
        <v>#REF!</v>
      </c>
      <c r="Q50" s="177" t="e">
        <f>IF(AND('Mapa final'!#REF!="Muy Baja",'Mapa final'!#REF!="Menor"),CONCATENATE("R5C",'Mapa final'!#REF!),"")</f>
        <v>#REF!</v>
      </c>
      <c r="R50" s="177" t="e">
        <f>IF(AND('Mapa final'!#REF!="Muy Baja",'Mapa final'!#REF!="Menor"),CONCATENATE("R5C",'Mapa final'!#REF!),"")</f>
        <v>#REF!</v>
      </c>
      <c r="S50" s="177" t="e">
        <f>IF(AND('Mapa final'!#REF!="Muy Baja",'Mapa final'!#REF!="Menor"),CONCATENATE("R5C",'Mapa final'!#REF!),"")</f>
        <v>#REF!</v>
      </c>
      <c r="T50" s="177" t="e">
        <f>IF(AND('Mapa final'!#REF!="Muy Baja",'Mapa final'!#REF!="Menor"),CONCATENATE("R5C",'Mapa final'!#REF!),"")</f>
        <v>#REF!</v>
      </c>
      <c r="U50" s="177" t="e">
        <f>IF(AND('Mapa final'!#REF!="Muy Baja",'Mapa final'!#REF!="Menor"),CONCATENATE("R5C",'Mapa final'!#REF!),"")</f>
        <v>#REF!</v>
      </c>
      <c r="V50" s="167" t="e">
        <f>IF(AND('Mapa final'!#REF!="Muy Baja",'Mapa final'!#REF!="Moderado"),CONCATENATE("R5C",'Mapa final'!#REF!),"")</f>
        <v>#REF!</v>
      </c>
      <c r="W50" s="168" t="e">
        <f>IF(AND('Mapa final'!#REF!="Muy Baja",'Mapa final'!#REF!="Moderado"),CONCATENATE("R5C",'Mapa final'!#REF!),"")</f>
        <v>#REF!</v>
      </c>
      <c r="X50" s="168" t="e">
        <f>IF(AND('Mapa final'!#REF!="Muy Baja",'Mapa final'!#REF!="Moderado"),CONCATENATE("R5C",'Mapa final'!#REF!),"")</f>
        <v>#REF!</v>
      </c>
      <c r="Y50" s="168" t="e">
        <f>IF(AND('Mapa final'!#REF!="Muy Baja",'Mapa final'!#REF!="Moderado"),CONCATENATE("R5C",'Mapa final'!#REF!),"")</f>
        <v>#REF!</v>
      </c>
      <c r="Z50" s="168" t="e">
        <f>IF(AND('Mapa final'!#REF!="Muy Baja",'Mapa final'!#REF!="Moderado"),CONCATENATE("R5C",'Mapa final'!#REF!),"")</f>
        <v>#REF!</v>
      </c>
      <c r="AA50" s="169" t="e">
        <f>IF(AND('Mapa final'!#REF!="Muy Baja",'Mapa final'!#REF!="Moderado"),CONCATENATE("R5C",'Mapa final'!#REF!),"")</f>
        <v>#REF!</v>
      </c>
      <c r="AB50" s="146" t="e">
        <f>IF(AND('Mapa final'!#REF!="Muy Baja",'Mapa final'!#REF!="Mayor"),CONCATENATE("R5C",'Mapa final'!#REF!),"")</f>
        <v>#REF!</v>
      </c>
      <c r="AC50" s="147" t="e">
        <f>IF(AND('Mapa final'!#REF!="Muy Baja",'Mapa final'!#REF!="Mayor"),CONCATENATE("R5C",'Mapa final'!#REF!),"")</f>
        <v>#REF!</v>
      </c>
      <c r="AD50" s="147" t="e">
        <f>IF(AND('Mapa final'!#REF!="Muy Baja",'Mapa final'!#REF!="Mayor"),CONCATENATE("R5C",'Mapa final'!#REF!),"")</f>
        <v>#REF!</v>
      </c>
      <c r="AE50" s="147" t="e">
        <f>IF(AND('Mapa final'!#REF!="Muy Baja",'Mapa final'!#REF!="Mayor"),CONCATENATE("R5C",'Mapa final'!#REF!),"")</f>
        <v>#REF!</v>
      </c>
      <c r="AF50" s="147" t="e">
        <f>IF(AND('Mapa final'!#REF!="Muy Baja",'Mapa final'!#REF!="Mayor"),CONCATENATE("R5C",'Mapa final'!#REF!),"")</f>
        <v>#REF!</v>
      </c>
      <c r="AG50" s="148" t="e">
        <f>IF(AND('Mapa final'!#REF!="Muy Baja",'Mapa final'!#REF!="Mayor"),CONCATENATE("R5C",'Mapa final'!#REF!),"")</f>
        <v>#REF!</v>
      </c>
      <c r="AH50" s="150" t="e">
        <f>IF(AND('Mapa final'!#REF!="Muy Baja",'Mapa final'!#REF!="Catastrófico"),CONCATENATE("R5C",'Mapa final'!#REF!),"")</f>
        <v>#REF!</v>
      </c>
      <c r="AI50" s="150" t="e">
        <f>IF(AND('Mapa final'!#REF!="Muy Baja",'Mapa final'!#REF!="Catastrófico"),CONCATENATE("R5C",'Mapa final'!#REF!),"")</f>
        <v>#REF!</v>
      </c>
      <c r="AJ50" s="150" t="e">
        <f>IF(AND('Mapa final'!#REF!="Muy Baja",'Mapa final'!#REF!="Catastrófico"),CONCATENATE("R5C",'Mapa final'!#REF!),"")</f>
        <v>#REF!</v>
      </c>
      <c r="AK50" s="150" t="e">
        <f>IF(AND('Mapa final'!#REF!="Muy Baja",'Mapa final'!#REF!="Catastrófico"),CONCATENATE("R5C",'Mapa final'!#REF!),"")</f>
        <v>#REF!</v>
      </c>
      <c r="AL50" s="150" t="e">
        <f>IF(AND('Mapa final'!#REF!="Muy Baja",'Mapa final'!#REF!="Catastrófico"),CONCATENATE("R5C",'Mapa final'!#REF!),"")</f>
        <v>#REF!</v>
      </c>
      <c r="AM50" s="150"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482"/>
      <c r="C51" s="272"/>
      <c r="D51" s="273"/>
      <c r="E51" s="284"/>
      <c r="F51" s="272"/>
      <c r="G51" s="272"/>
      <c r="H51" s="272"/>
      <c r="I51" s="273"/>
      <c r="J51" s="176" t="e">
        <f>IF(AND('Mapa final'!#REF!="Muy Baja",'Mapa final'!#REF!="Leve"),CONCATENATE("R6C",'Mapa final'!#REF!),"")</f>
        <v>#REF!</v>
      </c>
      <c r="K51" s="177" t="e">
        <f>IF(AND('Mapa final'!#REF!="Muy Baja",'Mapa final'!#REF!="Leve"),CONCATENATE("R6C",'Mapa final'!#REF!),"")</f>
        <v>#REF!</v>
      </c>
      <c r="L51" s="177" t="e">
        <f>IF(AND('Mapa final'!#REF!="Muy Baja",'Mapa final'!#REF!="Leve"),CONCATENATE("R6C",'Mapa final'!#REF!),"")</f>
        <v>#REF!</v>
      </c>
      <c r="M51" s="177" t="e">
        <f>IF(AND('Mapa final'!#REF!="Muy Baja",'Mapa final'!#REF!="Leve"),CONCATENATE("R6C",'Mapa final'!#REF!),"")</f>
        <v>#REF!</v>
      </c>
      <c r="N51" s="177" t="e">
        <f>IF(AND('Mapa final'!#REF!="Muy Baja",'Mapa final'!#REF!="Leve"),CONCATENATE("R6C",'Mapa final'!#REF!),"")</f>
        <v>#REF!</v>
      </c>
      <c r="O51" s="178" t="e">
        <f>IF(AND('Mapa final'!#REF!="Muy Baja",'Mapa final'!#REF!="Leve"),CONCATENATE("R6C",'Mapa final'!#REF!),"")</f>
        <v>#REF!</v>
      </c>
      <c r="P51" s="176" t="e">
        <f>IF(AND('Mapa final'!#REF!="Muy Baja",'Mapa final'!#REF!="Menor"),CONCATENATE("R6C",'Mapa final'!#REF!),"")</f>
        <v>#REF!</v>
      </c>
      <c r="Q51" s="177" t="e">
        <f>IF(AND('Mapa final'!#REF!="Muy Baja",'Mapa final'!#REF!="Menor"),CONCATENATE("R6C",'Mapa final'!#REF!),"")</f>
        <v>#REF!</v>
      </c>
      <c r="R51" s="177" t="e">
        <f>IF(AND('Mapa final'!#REF!="Muy Baja",'Mapa final'!#REF!="Menor"),CONCATENATE("R6C",'Mapa final'!#REF!),"")</f>
        <v>#REF!</v>
      </c>
      <c r="S51" s="177" t="e">
        <f>IF(AND('Mapa final'!#REF!="Muy Baja",'Mapa final'!#REF!="Menor"),CONCATENATE("R6C",'Mapa final'!#REF!),"")</f>
        <v>#REF!</v>
      </c>
      <c r="T51" s="177" t="e">
        <f>IF(AND('Mapa final'!#REF!="Muy Baja",'Mapa final'!#REF!="Menor"),CONCATENATE("R6C",'Mapa final'!#REF!),"")</f>
        <v>#REF!</v>
      </c>
      <c r="U51" s="177" t="e">
        <f>IF(AND('Mapa final'!#REF!="Muy Baja",'Mapa final'!#REF!="Menor"),CONCATENATE("R6C",'Mapa final'!#REF!),"")</f>
        <v>#REF!</v>
      </c>
      <c r="V51" s="167" t="e">
        <f>IF(AND('Mapa final'!#REF!="Muy Baja",'Mapa final'!#REF!="Moderado"),CONCATENATE("R6C",'Mapa final'!#REF!),"")</f>
        <v>#REF!</v>
      </c>
      <c r="W51" s="168" t="e">
        <f>IF(AND('Mapa final'!#REF!="Muy Baja",'Mapa final'!#REF!="Moderado"),CONCATENATE("R6C",'Mapa final'!#REF!),"")</f>
        <v>#REF!</v>
      </c>
      <c r="X51" s="168" t="e">
        <f>IF(AND('Mapa final'!#REF!="Muy Baja",'Mapa final'!#REF!="Moderado"),CONCATENATE("R6C",'Mapa final'!#REF!),"")</f>
        <v>#REF!</v>
      </c>
      <c r="Y51" s="168" t="e">
        <f>IF(AND('Mapa final'!#REF!="Muy Baja",'Mapa final'!#REF!="Moderado"),CONCATENATE("R6C",'Mapa final'!#REF!),"")</f>
        <v>#REF!</v>
      </c>
      <c r="Z51" s="168" t="e">
        <f>IF(AND('Mapa final'!#REF!="Muy Baja",'Mapa final'!#REF!="Moderado"),CONCATENATE("R6C",'Mapa final'!#REF!),"")</f>
        <v>#REF!</v>
      </c>
      <c r="AA51" s="169" t="e">
        <f>IF(AND('Mapa final'!#REF!="Muy Baja",'Mapa final'!#REF!="Moderado"),CONCATENATE("R6C",'Mapa final'!#REF!),"")</f>
        <v>#REF!</v>
      </c>
      <c r="AB51" s="146" t="e">
        <f>IF(AND('Mapa final'!#REF!="Muy Baja",'Mapa final'!#REF!="Mayor"),CONCATENATE("R6C",'Mapa final'!#REF!),"")</f>
        <v>#REF!</v>
      </c>
      <c r="AC51" s="147" t="e">
        <f>IF(AND('Mapa final'!#REF!="Muy Baja",'Mapa final'!#REF!="Mayor"),CONCATENATE("R6C",'Mapa final'!#REF!),"")</f>
        <v>#REF!</v>
      </c>
      <c r="AD51" s="147" t="e">
        <f>IF(AND('Mapa final'!#REF!="Muy Baja",'Mapa final'!#REF!="Mayor"),CONCATENATE("R6C",'Mapa final'!#REF!),"")</f>
        <v>#REF!</v>
      </c>
      <c r="AE51" s="147" t="e">
        <f>IF(AND('Mapa final'!#REF!="Muy Baja",'Mapa final'!#REF!="Mayor"),CONCATENATE("R6C",'Mapa final'!#REF!),"")</f>
        <v>#REF!</v>
      </c>
      <c r="AF51" s="147" t="e">
        <f>IF(AND('Mapa final'!#REF!="Muy Baja",'Mapa final'!#REF!="Mayor"),CONCATENATE("R6C",'Mapa final'!#REF!),"")</f>
        <v>#REF!</v>
      </c>
      <c r="AG51" s="148" t="e">
        <f>IF(AND('Mapa final'!#REF!="Muy Baja",'Mapa final'!#REF!="Mayor"),CONCATENATE("R6C",'Mapa final'!#REF!),"")</f>
        <v>#REF!</v>
      </c>
      <c r="AH51" s="150" t="e">
        <f>IF(AND('Mapa final'!#REF!="Muy Baja",'Mapa final'!#REF!="Catastrófico"),CONCATENATE("R6C",'Mapa final'!#REF!),"")</f>
        <v>#REF!</v>
      </c>
      <c r="AI51" s="150" t="e">
        <f>IF(AND('Mapa final'!#REF!="Muy Baja",'Mapa final'!#REF!="Catastrófico"),CONCATENATE("R6C",'Mapa final'!#REF!),"")</f>
        <v>#REF!</v>
      </c>
      <c r="AJ51" s="150" t="e">
        <f>IF(AND('Mapa final'!#REF!="Muy Baja",'Mapa final'!#REF!="Catastrófico"),CONCATENATE("R6C",'Mapa final'!#REF!),"")</f>
        <v>#REF!</v>
      </c>
      <c r="AK51" s="150" t="e">
        <f>IF(AND('Mapa final'!#REF!="Muy Baja",'Mapa final'!#REF!="Catastrófico"),CONCATENATE("R6C",'Mapa final'!#REF!),"")</f>
        <v>#REF!</v>
      </c>
      <c r="AL51" s="150" t="e">
        <f>IF(AND('Mapa final'!#REF!="Muy Baja",'Mapa final'!#REF!="Catastrófico"),CONCATENATE("R6C",'Mapa final'!#REF!),"")</f>
        <v>#REF!</v>
      </c>
      <c r="AM51" s="150" t="e">
        <f>IF(AND('Mapa final'!#REF!="Muy Baja",'Mapa final'!#REF!="Catastrófico"),CONCATENATE("R6C",'Mapa final'!#REF!),"")</f>
        <v>#REF!</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482"/>
      <c r="C52" s="272"/>
      <c r="D52" s="273"/>
      <c r="E52" s="284"/>
      <c r="F52" s="272"/>
      <c r="G52" s="272"/>
      <c r="H52" s="272"/>
      <c r="I52" s="273"/>
      <c r="J52" s="176" t="e">
        <f>IF(AND('Mapa final'!#REF!="Muy Baja",'Mapa final'!#REF!="Leve"),CONCATENATE("R7C",'Mapa final'!#REF!),"")</f>
        <v>#REF!</v>
      </c>
      <c r="K52" s="177" t="e">
        <f>IF(AND('Mapa final'!#REF!="Muy Baja",'Mapa final'!#REF!="Leve"),CONCATENATE("R7C",'Mapa final'!#REF!),"")</f>
        <v>#REF!</v>
      </c>
      <c r="L52" s="177" t="e">
        <f>IF(AND('Mapa final'!#REF!="Muy Baja",'Mapa final'!#REF!="Leve"),CONCATENATE("R7C",'Mapa final'!#REF!),"")</f>
        <v>#REF!</v>
      </c>
      <c r="M52" s="177" t="e">
        <f>IF(AND('Mapa final'!#REF!="Muy Baja",'Mapa final'!#REF!="Leve"),CONCATENATE("R7C",'Mapa final'!#REF!),"")</f>
        <v>#REF!</v>
      </c>
      <c r="N52" s="177" t="e">
        <f>IF(AND('Mapa final'!#REF!="Muy Baja",'Mapa final'!#REF!="Leve"),CONCATENATE("R7C",'Mapa final'!#REF!),"")</f>
        <v>#REF!</v>
      </c>
      <c r="O52" s="178" t="str">
        <f>IF(AND('Mapa final'!$AD$43="Muy Baja",'Mapa final'!$AF$43="Leve"),CONCATENATE("R7C",'Mapa final'!$T$43),"")</f>
        <v/>
      </c>
      <c r="P52" s="176" t="e">
        <f>IF(AND('Mapa final'!#REF!="Muy Baja",'Mapa final'!#REF!="Menor"),CONCATENATE("R7C",'Mapa final'!#REF!),"")</f>
        <v>#REF!</v>
      </c>
      <c r="Q52" s="177" t="e">
        <f>IF(AND('Mapa final'!#REF!="Muy Baja",'Mapa final'!#REF!="Menor"),CONCATENATE("R7C",'Mapa final'!#REF!),"")</f>
        <v>#REF!</v>
      </c>
      <c r="R52" s="177" t="e">
        <f>IF(AND('Mapa final'!#REF!="Muy Baja",'Mapa final'!#REF!="Menor"),CONCATENATE("R7C",'Mapa final'!#REF!),"")</f>
        <v>#REF!</v>
      </c>
      <c r="S52" s="177" t="e">
        <f>IF(AND('Mapa final'!#REF!="Muy Baja",'Mapa final'!#REF!="Menor"),CONCATENATE("R7C",'Mapa final'!#REF!),"")</f>
        <v>#REF!</v>
      </c>
      <c r="T52" s="177" t="e">
        <f>IF(AND('Mapa final'!#REF!="Muy Baja",'Mapa final'!#REF!="Menor"),CONCATENATE("R7C",'Mapa final'!#REF!),"")</f>
        <v>#REF!</v>
      </c>
      <c r="U52" s="177" t="str">
        <f>IF(AND('Mapa final'!$AD$43="Muy Baja",'Mapa final'!$AF$43="Menor"),CONCATENATE("R7C",'Mapa final'!$T$43),"")</f>
        <v/>
      </c>
      <c r="V52" s="167" t="e">
        <f>IF(AND('Mapa final'!#REF!="Muy Baja",'Mapa final'!#REF!="Moderado"),CONCATENATE("R7C",'Mapa final'!#REF!),"")</f>
        <v>#REF!</v>
      </c>
      <c r="W52" s="168" t="e">
        <f>IF(AND('Mapa final'!#REF!="Muy Baja",'Mapa final'!#REF!="Moderado"),CONCATENATE("R7C",'Mapa final'!#REF!),"")</f>
        <v>#REF!</v>
      </c>
      <c r="X52" s="168" t="e">
        <f>IF(AND('Mapa final'!#REF!="Muy Baja",'Mapa final'!#REF!="Moderado"),CONCATENATE("R7C",'Mapa final'!#REF!),"")</f>
        <v>#REF!</v>
      </c>
      <c r="Y52" s="168" t="e">
        <f>IF(AND('Mapa final'!#REF!="Muy Baja",'Mapa final'!#REF!="Moderado"),CONCATENATE("R7C",'Mapa final'!#REF!),"")</f>
        <v>#REF!</v>
      </c>
      <c r="Z52" s="168" t="e">
        <f>IF(AND('Mapa final'!#REF!="Muy Baja",'Mapa final'!#REF!="Moderado"),CONCATENATE("R7C",'Mapa final'!#REF!),"")</f>
        <v>#REF!</v>
      </c>
      <c r="AA52" s="169" t="str">
        <f>IF(AND('Mapa final'!$AD$43="Muy Baja",'Mapa final'!$AF$43="Moderado"),CONCATENATE("R7C",'Mapa final'!$T$43),"")</f>
        <v/>
      </c>
      <c r="AB52" s="146" t="e">
        <f>IF(AND('Mapa final'!#REF!="Muy Baja",'Mapa final'!#REF!="Mayor"),CONCATENATE("R7C",'Mapa final'!#REF!),"")</f>
        <v>#REF!</v>
      </c>
      <c r="AC52" s="147" t="e">
        <f>IF(AND('Mapa final'!#REF!="Muy Baja",'Mapa final'!#REF!="Mayor"),CONCATENATE("R7C",'Mapa final'!#REF!),"")</f>
        <v>#REF!</v>
      </c>
      <c r="AD52" s="147" t="e">
        <f>IF(AND('Mapa final'!#REF!="Muy Baja",'Mapa final'!#REF!="Mayor"),CONCATENATE("R7C",'Mapa final'!#REF!),"")</f>
        <v>#REF!</v>
      </c>
      <c r="AE52" s="147" t="e">
        <f>IF(AND('Mapa final'!#REF!="Muy Baja",'Mapa final'!#REF!="Mayor"),CONCATENATE("R7C",'Mapa final'!#REF!),"")</f>
        <v>#REF!</v>
      </c>
      <c r="AF52" s="147" t="e">
        <f>IF(AND('Mapa final'!#REF!="Muy Baja",'Mapa final'!#REF!="Mayor"),CONCATENATE("R7C",'Mapa final'!#REF!),"")</f>
        <v>#REF!</v>
      </c>
      <c r="AG52" s="148" t="str">
        <f>IF(AND('Mapa final'!$AD$43="Muy Baja",'Mapa final'!$AF$43="Mayor"),CONCATENATE("R7C",'Mapa final'!$T$43),"")</f>
        <v/>
      </c>
      <c r="AH52" s="150" t="e">
        <f>IF(AND('Mapa final'!#REF!="Muy Baja",'Mapa final'!#REF!="Catastrófico"),CONCATENATE("R7C",'Mapa final'!#REF!),"")</f>
        <v>#REF!</v>
      </c>
      <c r="AI52" s="150" t="e">
        <f>IF(AND('Mapa final'!#REF!="Muy Baja",'Mapa final'!#REF!="Catastrófico"),CONCATENATE("R7C",'Mapa final'!#REF!),"")</f>
        <v>#REF!</v>
      </c>
      <c r="AJ52" s="150" t="e">
        <f>IF(AND('Mapa final'!#REF!="Muy Baja",'Mapa final'!#REF!="Catastrófico"),CONCATENATE("R7C",'Mapa final'!#REF!),"")</f>
        <v>#REF!</v>
      </c>
      <c r="AK52" s="150" t="e">
        <f>IF(AND('Mapa final'!#REF!="Muy Baja",'Mapa final'!#REF!="Catastrófico"),CONCATENATE("R7C",'Mapa final'!#REF!),"")</f>
        <v>#REF!</v>
      </c>
      <c r="AL52" s="150" t="e">
        <f>IF(AND('Mapa final'!#REF!="Muy Baja",'Mapa final'!#REF!="Catastrófico"),CONCATENATE("R7C",'Mapa final'!#REF!),"")</f>
        <v>#REF!</v>
      </c>
      <c r="AM52" s="150" t="str">
        <f>IF(AND('Mapa final'!$AD$43="Muy Baja",'Mapa final'!$AF$43="Catastrófico"),CONCATENATE("R7C",'Mapa final'!$T$43),"")</f>
        <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482"/>
      <c r="C53" s="272"/>
      <c r="D53" s="273"/>
      <c r="E53" s="284"/>
      <c r="F53" s="272"/>
      <c r="G53" s="272"/>
      <c r="H53" s="272"/>
      <c r="I53" s="273"/>
      <c r="J53" s="176" t="str">
        <f>IF(AND('Mapa final'!$AD$44="Muy Baja",'Mapa final'!$AF$44="Leve"),CONCATENATE("R8C",'Mapa final'!$T$44),"")</f>
        <v/>
      </c>
      <c r="K53" s="177" t="str">
        <f>IF(AND('Mapa final'!$AD$45="Muy Baja",'Mapa final'!$AF$45="Leve"),CONCATENATE("R8C",'Mapa final'!$T$45),"")</f>
        <v/>
      </c>
      <c r="L53" s="177" t="str">
        <f>IF(AND('Mapa final'!$AD$46="Muy Baja",'Mapa final'!$AF$46="Leve"),CONCATENATE("R8C",'Mapa final'!$T$46),"")</f>
        <v/>
      </c>
      <c r="M53" s="177" t="e">
        <f>IF(AND('Mapa final'!#REF!="Muy Baja",'Mapa final'!#REF!="Leve"),CONCATENATE("R8C",'Mapa final'!#REF!),"")</f>
        <v>#REF!</v>
      </c>
      <c r="N53" s="177" t="e">
        <f>IF(AND('Mapa final'!#REF!="Muy Baja",'Mapa final'!#REF!="Leve"),CONCATENATE("R8C",'Mapa final'!#REF!),"")</f>
        <v>#REF!</v>
      </c>
      <c r="O53" s="178" t="e">
        <f>IF(AND('Mapa final'!#REF!="Muy Baja",'Mapa final'!#REF!="Leve"),CONCATENATE("R8C",'Mapa final'!#REF!),"")</f>
        <v>#REF!</v>
      </c>
      <c r="P53" s="176" t="str">
        <f>IF(AND('Mapa final'!$AD$44="Muy Baja",'Mapa final'!$AF$44="Menor"),CONCATENATE("R8C",'Mapa final'!$T$44),"")</f>
        <v/>
      </c>
      <c r="Q53" s="177" t="str">
        <f>IF(AND('Mapa final'!$AD$45="Muy Baja",'Mapa final'!$AF$45="Menor"),CONCATENATE("R8C",'Mapa final'!$T$45),"")</f>
        <v/>
      </c>
      <c r="R53" s="177" t="str">
        <f>IF(AND('Mapa final'!$AD$46="Muy Baja",'Mapa final'!$AF$46="Menor"),CONCATENATE("R8C",'Mapa final'!$T$46),"")</f>
        <v/>
      </c>
      <c r="S53" s="177" t="e">
        <f>IF(AND('Mapa final'!#REF!="Muy Baja",'Mapa final'!#REF!="Menor"),CONCATENATE("R8C",'Mapa final'!#REF!),"")</f>
        <v>#REF!</v>
      </c>
      <c r="T53" s="177" t="e">
        <f>IF(AND('Mapa final'!#REF!="Muy Baja",'Mapa final'!#REF!="Menor"),CONCATENATE("R8C",'Mapa final'!#REF!),"")</f>
        <v>#REF!</v>
      </c>
      <c r="U53" s="177" t="e">
        <f>IF(AND('Mapa final'!#REF!="Muy Baja",'Mapa final'!#REF!="Menor"),CONCATENATE("R8C",'Mapa final'!#REF!),"")</f>
        <v>#REF!</v>
      </c>
      <c r="V53" s="167" t="str">
        <f>IF(AND('Mapa final'!$AD$44="Muy Baja",'Mapa final'!$AF$44="Moderado"),CONCATENATE("R8C",'Mapa final'!$T$44),"")</f>
        <v/>
      </c>
      <c r="W53" s="168" t="str">
        <f>IF(AND('Mapa final'!$AD$45="Muy Baja",'Mapa final'!$AF$45="Moderado"),CONCATENATE("R8C",'Mapa final'!$T$45),"")</f>
        <v/>
      </c>
      <c r="X53" s="168" t="str">
        <f>IF(AND('Mapa final'!$AD$46="Muy Baja",'Mapa final'!$AF$46="Moderado"),CONCATENATE("R8C",'Mapa final'!$T$46),"")</f>
        <v/>
      </c>
      <c r="Y53" s="168" t="e">
        <f>IF(AND('Mapa final'!#REF!="Muy Baja",'Mapa final'!#REF!="Moderado"),CONCATENATE("R8C",'Mapa final'!#REF!),"")</f>
        <v>#REF!</v>
      </c>
      <c r="Z53" s="168" t="e">
        <f>IF(AND('Mapa final'!#REF!="Muy Baja",'Mapa final'!#REF!="Moderado"),CONCATENATE("R8C",'Mapa final'!#REF!),"")</f>
        <v>#REF!</v>
      </c>
      <c r="AA53" s="169" t="e">
        <f>IF(AND('Mapa final'!#REF!="Muy Baja",'Mapa final'!#REF!="Moderado"),CONCATENATE("R8C",'Mapa final'!#REF!),"")</f>
        <v>#REF!</v>
      </c>
      <c r="AB53" s="146" t="str">
        <f>IF(AND('Mapa final'!$AD$44="Muy Baja",'Mapa final'!$AF$44="Mayor"),CONCATENATE("R8C",'Mapa final'!$T$44),"")</f>
        <v/>
      </c>
      <c r="AC53" s="147" t="str">
        <f>IF(AND('Mapa final'!$AD$45="Muy Baja",'Mapa final'!$AF$45="Mayor"),CONCATENATE("R8C",'Mapa final'!$T$45),"")</f>
        <v/>
      </c>
      <c r="AD53" s="147" t="str">
        <f>IF(AND('Mapa final'!$AD$46="Muy Baja",'Mapa final'!$AF$46="Mayor"),CONCATENATE("R8C",'Mapa final'!$T$46),"")</f>
        <v/>
      </c>
      <c r="AE53" s="147" t="e">
        <f>IF(AND('Mapa final'!#REF!="Muy Baja",'Mapa final'!#REF!="Mayor"),CONCATENATE("R8C",'Mapa final'!#REF!),"")</f>
        <v>#REF!</v>
      </c>
      <c r="AF53" s="147" t="e">
        <f>IF(AND('Mapa final'!#REF!="Muy Baja",'Mapa final'!#REF!="Mayor"),CONCATENATE("R8C",'Mapa final'!#REF!),"")</f>
        <v>#REF!</v>
      </c>
      <c r="AG53" s="148" t="e">
        <f>IF(AND('Mapa final'!#REF!="Muy Baja",'Mapa final'!#REF!="Mayor"),CONCATENATE("R8C",'Mapa final'!#REF!),"")</f>
        <v>#REF!</v>
      </c>
      <c r="AH53" s="150" t="str">
        <f>IF(AND('Mapa final'!$AD$44="Muy Baja",'Mapa final'!$AF$44="Catastrófico"),CONCATENATE("R8C",'Mapa final'!$T$44),"")</f>
        <v/>
      </c>
      <c r="AI53" s="150" t="str">
        <f>IF(AND('Mapa final'!$AD$45="Muy Baja",'Mapa final'!$AF$45="Catastrófico"),CONCATENATE("R8C",'Mapa final'!$T$45),"")</f>
        <v/>
      </c>
      <c r="AJ53" s="150" t="str">
        <f>IF(AND('Mapa final'!$AD$46="Muy Baja",'Mapa final'!$AF$46="Catastrófico"),CONCATENATE("R8C",'Mapa final'!$T$46),"")</f>
        <v/>
      </c>
      <c r="AK53" s="150" t="e">
        <f>IF(AND('Mapa final'!#REF!="Muy Baja",'Mapa final'!#REF!="Catastrófico"),CONCATENATE("R8C",'Mapa final'!#REF!),"")</f>
        <v>#REF!</v>
      </c>
      <c r="AL53" s="150" t="e">
        <f>IF(AND('Mapa final'!#REF!="Muy Baja",'Mapa final'!#REF!="Catastrófico"),CONCATENATE("R8C",'Mapa final'!#REF!),"")</f>
        <v>#REF!</v>
      </c>
      <c r="AM53" s="150"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482"/>
      <c r="C54" s="272"/>
      <c r="D54" s="273"/>
      <c r="E54" s="284"/>
      <c r="F54" s="272"/>
      <c r="G54" s="272"/>
      <c r="H54" s="272"/>
      <c r="I54" s="273"/>
      <c r="J54" s="176" t="e">
        <f>IF(AND('Mapa final'!#REF!="Muy Baja",'Mapa final'!#REF!="Leve"),CONCATENATE("R9C",'Mapa final'!#REF!),"")</f>
        <v>#REF!</v>
      </c>
      <c r="K54" s="177" t="e">
        <f>IF(AND('Mapa final'!#REF!="Muy Baja",'Mapa final'!#REF!="Leve"),CONCATENATE("R9C",'Mapa final'!#REF!),"")</f>
        <v>#REF!</v>
      </c>
      <c r="L54" s="177" t="e">
        <f>IF(AND('Mapa final'!#REF!="Muy Baja",'Mapa final'!#REF!="Leve"),CONCATENATE("R9C",'Mapa final'!#REF!),"")</f>
        <v>#REF!</v>
      </c>
      <c r="M54" s="177" t="e">
        <f>IF(AND('Mapa final'!#REF!="Muy Baja",'Mapa final'!#REF!="Leve"),CONCATENATE("R9C",'Mapa final'!#REF!),"")</f>
        <v>#REF!</v>
      </c>
      <c r="N54" s="177" t="e">
        <f>IF(AND('Mapa final'!#REF!="Muy Baja",'Mapa final'!#REF!="Leve"),CONCATENATE("R9C",'Mapa final'!#REF!),"")</f>
        <v>#REF!</v>
      </c>
      <c r="O54" s="178" t="e">
        <f>IF(AND('Mapa final'!#REF!="Muy Baja",'Mapa final'!#REF!="Leve"),CONCATENATE("R9C",'Mapa final'!#REF!),"")</f>
        <v>#REF!</v>
      </c>
      <c r="P54" s="176" t="e">
        <f>IF(AND('Mapa final'!#REF!="Muy Baja",'Mapa final'!#REF!="Menor"),CONCATENATE("R9C",'Mapa final'!#REF!),"")</f>
        <v>#REF!</v>
      </c>
      <c r="Q54" s="177" t="e">
        <f>IF(AND('Mapa final'!#REF!="Muy Baja",'Mapa final'!#REF!="Menor"),CONCATENATE("R9C",'Mapa final'!#REF!),"")</f>
        <v>#REF!</v>
      </c>
      <c r="R54" s="177" t="e">
        <f>IF(AND('Mapa final'!#REF!="Muy Baja",'Mapa final'!#REF!="Menor"),CONCATENATE("R9C",'Mapa final'!#REF!),"")</f>
        <v>#REF!</v>
      </c>
      <c r="S54" s="177" t="e">
        <f>IF(AND('Mapa final'!#REF!="Muy Baja",'Mapa final'!#REF!="Menor"),CONCATENATE("R9C",'Mapa final'!#REF!),"")</f>
        <v>#REF!</v>
      </c>
      <c r="T54" s="177" t="e">
        <f>IF(AND('Mapa final'!#REF!="Muy Baja",'Mapa final'!#REF!="Menor"),CONCATENATE("R9C",'Mapa final'!#REF!),"")</f>
        <v>#REF!</v>
      </c>
      <c r="U54" s="177" t="e">
        <f>IF(AND('Mapa final'!#REF!="Muy Baja",'Mapa final'!#REF!="Menor"),CONCATENATE("R9C",'Mapa final'!#REF!),"")</f>
        <v>#REF!</v>
      </c>
      <c r="V54" s="167" t="e">
        <f>IF(AND('Mapa final'!#REF!="Muy Baja",'Mapa final'!#REF!="Moderado"),CONCATENATE("R9C",'Mapa final'!#REF!),"")</f>
        <v>#REF!</v>
      </c>
      <c r="W54" s="168" t="e">
        <f>IF(AND('Mapa final'!#REF!="Muy Baja",'Mapa final'!#REF!="Moderado"),CONCATENATE("R9C",'Mapa final'!#REF!),"")</f>
        <v>#REF!</v>
      </c>
      <c r="X54" s="168" t="e">
        <f>IF(AND('Mapa final'!#REF!="Muy Baja",'Mapa final'!#REF!="Moderado"),CONCATENATE("R9C",'Mapa final'!#REF!),"")</f>
        <v>#REF!</v>
      </c>
      <c r="Y54" s="168" t="e">
        <f>IF(AND('Mapa final'!#REF!="Muy Baja",'Mapa final'!#REF!="Moderado"),CONCATENATE("R9C",'Mapa final'!#REF!),"")</f>
        <v>#REF!</v>
      </c>
      <c r="Z54" s="168" t="e">
        <f>IF(AND('Mapa final'!#REF!="Muy Baja",'Mapa final'!#REF!="Moderado"),CONCATENATE("R9C",'Mapa final'!#REF!),"")</f>
        <v>#REF!</v>
      </c>
      <c r="AA54" s="169" t="e">
        <f>IF(AND('Mapa final'!#REF!="Muy Baja",'Mapa final'!#REF!="Moderado"),CONCATENATE("R9C",'Mapa final'!#REF!),"")</f>
        <v>#REF!</v>
      </c>
      <c r="AB54" s="146" t="e">
        <f>IF(AND('Mapa final'!#REF!="Muy Baja",'Mapa final'!#REF!="Mayor"),CONCATENATE("R9C",'Mapa final'!#REF!),"")</f>
        <v>#REF!</v>
      </c>
      <c r="AC54" s="147" t="e">
        <f>IF(AND('Mapa final'!#REF!="Muy Baja",'Mapa final'!#REF!="Mayor"),CONCATENATE("R9C",'Mapa final'!#REF!),"")</f>
        <v>#REF!</v>
      </c>
      <c r="AD54" s="147" t="e">
        <f>IF(AND('Mapa final'!#REF!="Muy Baja",'Mapa final'!#REF!="Mayor"),CONCATENATE("R9C",'Mapa final'!#REF!),"")</f>
        <v>#REF!</v>
      </c>
      <c r="AE54" s="147" t="e">
        <f>IF(AND('Mapa final'!#REF!="Muy Baja",'Mapa final'!#REF!="Mayor"),CONCATENATE("R9C",'Mapa final'!#REF!),"")</f>
        <v>#REF!</v>
      </c>
      <c r="AF54" s="147" t="e">
        <f>IF(AND('Mapa final'!#REF!="Muy Baja",'Mapa final'!#REF!="Mayor"),CONCATENATE("R9C",'Mapa final'!#REF!),"")</f>
        <v>#REF!</v>
      </c>
      <c r="AG54" s="148" t="e">
        <f>IF(AND('Mapa final'!#REF!="Muy Baja",'Mapa final'!#REF!="Mayor"),CONCATENATE("R9C",'Mapa final'!#REF!),"")</f>
        <v>#REF!</v>
      </c>
      <c r="AH54" s="150" t="e">
        <f>IF(AND('Mapa final'!#REF!="Muy Baja",'Mapa final'!#REF!="Catastrófico"),CONCATENATE("R9C",'Mapa final'!#REF!),"")</f>
        <v>#REF!</v>
      </c>
      <c r="AI54" s="150" t="e">
        <f>IF(AND('Mapa final'!#REF!="Muy Baja",'Mapa final'!#REF!="Catastrófico"),CONCATENATE("R9C",'Mapa final'!#REF!),"")</f>
        <v>#REF!</v>
      </c>
      <c r="AJ54" s="150" t="e">
        <f>IF(AND('Mapa final'!#REF!="Muy Baja",'Mapa final'!#REF!="Catastrófico"),CONCATENATE("R9C",'Mapa final'!#REF!),"")</f>
        <v>#REF!</v>
      </c>
      <c r="AK54" s="150" t="e">
        <f>IF(AND('Mapa final'!#REF!="Muy Baja",'Mapa final'!#REF!="Catastrófico"),CONCATENATE("R9C",'Mapa final'!#REF!),"")</f>
        <v>#REF!</v>
      </c>
      <c r="AL54" s="150" t="e">
        <f>IF(AND('Mapa final'!#REF!="Muy Baja",'Mapa final'!#REF!="Catastrófico"),CONCATENATE("R9C",'Mapa final'!#REF!),"")</f>
        <v>#REF!</v>
      </c>
      <c r="AM54" s="150"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439"/>
      <c r="C55" s="484"/>
      <c r="D55" s="440"/>
      <c r="E55" s="450"/>
      <c r="F55" s="475"/>
      <c r="G55" s="475"/>
      <c r="H55" s="475"/>
      <c r="I55" s="453"/>
      <c r="J55" s="182" t="e">
        <f>IF(AND('Mapa final'!#REF!="Muy Baja",'Mapa final'!#REF!="Leve"),CONCATENATE("R10C",'Mapa final'!#REF!),"")</f>
        <v>#REF!</v>
      </c>
      <c r="K55" s="183" t="e">
        <f>IF(AND('Mapa final'!#REF!="Muy Baja",'Mapa final'!#REF!="Leve"),CONCATENATE("R10C",'Mapa final'!#REF!),"")</f>
        <v>#REF!</v>
      </c>
      <c r="L55" s="183" t="e">
        <f>IF(AND('Mapa final'!#REF!="Muy Baja",'Mapa final'!#REF!="Leve"),CONCATENATE("R10C",'Mapa final'!#REF!),"")</f>
        <v>#REF!</v>
      </c>
      <c r="M55" s="183" t="e">
        <f>IF(AND('Mapa final'!#REF!="Muy Baja",'Mapa final'!#REF!="Leve"),CONCATENATE("R10C",'Mapa final'!#REF!),"")</f>
        <v>#REF!</v>
      </c>
      <c r="N55" s="183" t="e">
        <f>IF(AND('Mapa final'!#REF!="Muy Baja",'Mapa final'!#REF!="Leve"),CONCATENATE("R10C",'Mapa final'!#REF!),"")</f>
        <v>#REF!</v>
      </c>
      <c r="O55" s="184" t="e">
        <f>IF(AND('Mapa final'!#REF!="Muy Baja",'Mapa final'!#REF!="Leve"),CONCATENATE("R10C",'Mapa final'!#REF!),"")</f>
        <v>#REF!</v>
      </c>
      <c r="P55" s="182" t="e">
        <f>IF(AND('Mapa final'!#REF!="Muy Baja",'Mapa final'!#REF!="Menor"),CONCATENATE("R10C",'Mapa final'!#REF!),"")</f>
        <v>#REF!</v>
      </c>
      <c r="Q55" s="183" t="e">
        <f>IF(AND('Mapa final'!#REF!="Muy Baja",'Mapa final'!#REF!="Menor"),CONCATENATE("R10C",'Mapa final'!#REF!),"")</f>
        <v>#REF!</v>
      </c>
      <c r="R55" s="183" t="e">
        <f>IF(AND('Mapa final'!#REF!="Muy Baja",'Mapa final'!#REF!="Menor"),CONCATENATE("R10C",'Mapa final'!#REF!),"")</f>
        <v>#REF!</v>
      </c>
      <c r="S55" s="183" t="e">
        <f>IF(AND('Mapa final'!#REF!="Muy Baja",'Mapa final'!#REF!="Menor"),CONCATENATE("R10C",'Mapa final'!#REF!),"")</f>
        <v>#REF!</v>
      </c>
      <c r="T55" s="183" t="e">
        <f>IF(AND('Mapa final'!#REF!="Muy Baja",'Mapa final'!#REF!="Menor"),CONCATENATE("R10C",'Mapa final'!#REF!),"")</f>
        <v>#REF!</v>
      </c>
      <c r="U55" s="183" t="e">
        <f>IF(AND('Mapa final'!#REF!="Muy Baja",'Mapa final'!#REF!="Menor"),CONCATENATE("R10C",'Mapa final'!#REF!),"")</f>
        <v>#REF!</v>
      </c>
      <c r="V55" s="185" t="e">
        <f>IF(AND('Mapa final'!#REF!="Muy Baja",'Mapa final'!#REF!="Moderado"),CONCATENATE("R10C",'Mapa final'!#REF!),"")</f>
        <v>#REF!</v>
      </c>
      <c r="W55" s="186" t="e">
        <f>IF(AND('Mapa final'!#REF!="Muy Baja",'Mapa final'!#REF!="Moderado"),CONCATENATE("R10C",'Mapa final'!#REF!),"")</f>
        <v>#REF!</v>
      </c>
      <c r="X55" s="186" t="e">
        <f>IF(AND('Mapa final'!#REF!="Muy Baja",'Mapa final'!#REF!="Moderado"),CONCATENATE("R10C",'Mapa final'!#REF!),"")</f>
        <v>#REF!</v>
      </c>
      <c r="Y55" s="186" t="e">
        <f>IF(AND('Mapa final'!#REF!="Muy Baja",'Mapa final'!#REF!="Moderado"),CONCATENATE("R10C",'Mapa final'!#REF!),"")</f>
        <v>#REF!</v>
      </c>
      <c r="Z55" s="186" t="e">
        <f>IF(AND('Mapa final'!#REF!="Muy Baja",'Mapa final'!#REF!="Moderado"),CONCATENATE("R10C",'Mapa final'!#REF!),"")</f>
        <v>#REF!</v>
      </c>
      <c r="AA55" s="187" t="e">
        <f>IF(AND('Mapa final'!#REF!="Muy Baja",'Mapa final'!#REF!="Moderado"),CONCATENATE("R10C",'Mapa final'!#REF!),"")</f>
        <v>#REF!</v>
      </c>
      <c r="AB55" s="188" t="e">
        <f>IF(AND('Mapa final'!#REF!="Muy Baja",'Mapa final'!#REF!="Mayor"),CONCATENATE("R10C",'Mapa final'!#REF!),"")</f>
        <v>#REF!</v>
      </c>
      <c r="AC55" s="189" t="e">
        <f>IF(AND('Mapa final'!#REF!="Muy Baja",'Mapa final'!#REF!="Mayor"),CONCATENATE("R10C",'Mapa final'!#REF!),"")</f>
        <v>#REF!</v>
      </c>
      <c r="AD55" s="189" t="e">
        <f>IF(AND('Mapa final'!#REF!="Muy Baja",'Mapa final'!#REF!="Mayor"),CONCATENATE("R10C",'Mapa final'!#REF!),"")</f>
        <v>#REF!</v>
      </c>
      <c r="AE55" s="189" t="e">
        <f>IF(AND('Mapa final'!#REF!="Muy Baja",'Mapa final'!#REF!="Mayor"),CONCATENATE("R10C",'Mapa final'!#REF!),"")</f>
        <v>#REF!</v>
      </c>
      <c r="AF55" s="189" t="e">
        <f>IF(AND('Mapa final'!#REF!="Muy Baja",'Mapa final'!#REF!="Mayor"),CONCATENATE("R10C",'Mapa final'!#REF!),"")</f>
        <v>#REF!</v>
      </c>
      <c r="AG55" s="190" t="e">
        <f>IF(AND('Mapa final'!#REF!="Muy Baja",'Mapa final'!#REF!="Mayor"),CONCATENATE("R10C",'Mapa final'!#REF!),"")</f>
        <v>#REF!</v>
      </c>
      <c r="AH55" s="144" t="e">
        <f>IF(AND('Mapa final'!#REF!="Muy Baja",'Mapa final'!#REF!="Catastrófico"),CONCATENATE("R10C",'Mapa final'!#REF!),"")</f>
        <v>#REF!</v>
      </c>
      <c r="AI55" s="144" t="e">
        <f>IF(AND('Mapa final'!#REF!="Muy Baja",'Mapa final'!#REF!="Catastrófico"),CONCATENATE("R10C",'Mapa final'!#REF!),"")</f>
        <v>#REF!</v>
      </c>
      <c r="AJ55" s="144" t="e">
        <f>IF(AND('Mapa final'!#REF!="Muy Baja",'Mapa final'!#REF!="Catastrófico"),CONCATENATE("R10C",'Mapa final'!#REF!),"")</f>
        <v>#REF!</v>
      </c>
      <c r="AK55" s="144" t="e">
        <f>IF(AND('Mapa final'!#REF!="Muy Baja",'Mapa final'!#REF!="Catastrófico"),CONCATENATE("R10C",'Mapa final'!#REF!),"")</f>
        <v>#REF!</v>
      </c>
      <c r="AL55" s="144" t="e">
        <f>IF(AND('Mapa final'!#REF!="Muy Baja",'Mapa final'!#REF!="Catastrófico"),CONCATENATE("R10C",'Mapa final'!#REF!),"")</f>
        <v>#REF!</v>
      </c>
      <c r="AM55" s="144"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491" t="s">
        <v>224</v>
      </c>
      <c r="K56" s="272"/>
      <c r="L56" s="272"/>
      <c r="M56" s="272"/>
      <c r="N56" s="272"/>
      <c r="O56" s="273"/>
      <c r="P56" s="491" t="s">
        <v>225</v>
      </c>
      <c r="Q56" s="272"/>
      <c r="R56" s="272"/>
      <c r="S56" s="272"/>
      <c r="T56" s="272"/>
      <c r="U56" s="273"/>
      <c r="V56" s="491" t="s">
        <v>226</v>
      </c>
      <c r="W56" s="272"/>
      <c r="X56" s="272"/>
      <c r="Y56" s="272"/>
      <c r="Z56" s="272"/>
      <c r="AA56" s="273"/>
      <c r="AB56" s="491" t="s">
        <v>227</v>
      </c>
      <c r="AC56" s="272"/>
      <c r="AD56" s="272"/>
      <c r="AE56" s="272"/>
      <c r="AF56" s="272"/>
      <c r="AG56" s="273"/>
      <c r="AH56" s="491" t="s">
        <v>228</v>
      </c>
      <c r="AI56" s="272"/>
      <c r="AJ56" s="272"/>
      <c r="AK56" s="272"/>
      <c r="AL56" s="272"/>
      <c r="AM56" s="273"/>
      <c r="AN56" s="1"/>
      <c r="AO56" s="1"/>
      <c r="AP56" s="1"/>
      <c r="AQ56" s="1"/>
      <c r="AR56" s="1"/>
      <c r="AS56" s="1"/>
      <c r="AT56" s="1"/>
      <c r="AU56" s="134"/>
      <c r="AV56" s="135"/>
      <c r="AW56" s="135"/>
      <c r="AX56" s="135"/>
      <c r="AY56" s="135"/>
      <c r="AZ56" s="136"/>
      <c r="BA56" s="134"/>
      <c r="BB56" s="135"/>
      <c r="BC56" s="135"/>
      <c r="BD56" s="135"/>
      <c r="BE56" s="135"/>
      <c r="BF56" s="136"/>
      <c r="BG56" s="134"/>
      <c r="BH56" s="135"/>
      <c r="BI56" s="135"/>
      <c r="BJ56" s="135"/>
      <c r="BK56" s="135"/>
      <c r="BL56" s="136"/>
      <c r="BM56" s="134"/>
      <c r="BN56" s="135"/>
      <c r="BO56" s="135"/>
      <c r="BP56" s="135"/>
      <c r="BQ56" s="135"/>
      <c r="BR56" s="136"/>
      <c r="BS56" s="137"/>
      <c r="BT56" s="138"/>
      <c r="BU56" s="138"/>
      <c r="BV56" s="138"/>
      <c r="BW56" s="138"/>
      <c r="BX56" s="139"/>
    </row>
    <row r="57" spans="1:76" ht="14.25" customHeight="1">
      <c r="A57" s="1"/>
      <c r="B57" s="1"/>
      <c r="C57" s="1"/>
      <c r="D57" s="1"/>
      <c r="E57" s="1"/>
      <c r="F57" s="1"/>
      <c r="G57" s="1"/>
      <c r="H57" s="1"/>
      <c r="I57" s="1"/>
      <c r="J57" s="284"/>
      <c r="K57" s="272"/>
      <c r="L57" s="272"/>
      <c r="M57" s="272"/>
      <c r="N57" s="272"/>
      <c r="O57" s="273"/>
      <c r="P57" s="284"/>
      <c r="Q57" s="272"/>
      <c r="R57" s="272"/>
      <c r="S57" s="272"/>
      <c r="T57" s="272"/>
      <c r="U57" s="273"/>
      <c r="V57" s="284"/>
      <c r="W57" s="272"/>
      <c r="X57" s="272"/>
      <c r="Y57" s="272"/>
      <c r="Z57" s="272"/>
      <c r="AA57" s="273"/>
      <c r="AB57" s="284"/>
      <c r="AC57" s="272"/>
      <c r="AD57" s="272"/>
      <c r="AE57" s="272"/>
      <c r="AF57" s="272"/>
      <c r="AG57" s="273"/>
      <c r="AH57" s="284"/>
      <c r="AI57" s="272"/>
      <c r="AJ57" s="272"/>
      <c r="AK57" s="272"/>
      <c r="AL57" s="272"/>
      <c r="AM57" s="273"/>
      <c r="AN57" s="1"/>
      <c r="AO57" s="1"/>
      <c r="AP57" s="1"/>
      <c r="AQ57" s="1"/>
      <c r="AR57" s="1"/>
      <c r="AS57" s="1"/>
      <c r="AT57" s="1"/>
      <c r="AU57" s="140"/>
      <c r="AV57" s="141"/>
      <c r="AW57" s="141"/>
      <c r="AX57" s="141"/>
      <c r="AY57" s="141"/>
      <c r="AZ57" s="142"/>
      <c r="BA57" s="140"/>
      <c r="BB57" s="141"/>
      <c r="BC57" s="141"/>
      <c r="BD57" s="141"/>
      <c r="BE57" s="141"/>
      <c r="BF57" s="142"/>
      <c r="BG57" s="140"/>
      <c r="BH57" s="141"/>
      <c r="BI57" s="141"/>
      <c r="BJ57" s="141"/>
      <c r="BK57" s="141"/>
      <c r="BL57" s="142"/>
      <c r="BM57" s="140"/>
      <c r="BN57" s="141"/>
      <c r="BO57" s="141"/>
      <c r="BP57" s="141"/>
      <c r="BQ57" s="141"/>
      <c r="BR57" s="142"/>
      <c r="BS57" s="143"/>
      <c r="BT57" s="144"/>
      <c r="BU57" s="144"/>
      <c r="BV57" s="144"/>
      <c r="BW57" s="144"/>
      <c r="BX57" s="145"/>
    </row>
    <row r="58" spans="1:76" ht="14.25" customHeight="1">
      <c r="A58" s="1"/>
      <c r="B58" s="1"/>
      <c r="C58" s="1"/>
      <c r="D58" s="1"/>
      <c r="E58" s="1"/>
      <c r="F58" s="1"/>
      <c r="G58" s="1"/>
      <c r="H58" s="1"/>
      <c r="I58" s="1"/>
      <c r="J58" s="284"/>
      <c r="K58" s="272"/>
      <c r="L58" s="272"/>
      <c r="M58" s="272"/>
      <c r="N58" s="272"/>
      <c r="O58" s="273"/>
      <c r="P58" s="284"/>
      <c r="Q58" s="272"/>
      <c r="R58" s="272"/>
      <c r="S58" s="272"/>
      <c r="T58" s="272"/>
      <c r="U58" s="273"/>
      <c r="V58" s="284"/>
      <c r="W58" s="272"/>
      <c r="X58" s="272"/>
      <c r="Y58" s="272"/>
      <c r="Z58" s="272"/>
      <c r="AA58" s="273"/>
      <c r="AB58" s="284"/>
      <c r="AC58" s="272"/>
      <c r="AD58" s="272"/>
      <c r="AE58" s="272"/>
      <c r="AF58" s="272"/>
      <c r="AG58" s="273"/>
      <c r="AH58" s="284"/>
      <c r="AI58" s="272"/>
      <c r="AJ58" s="272"/>
      <c r="AK58" s="272"/>
      <c r="AL58" s="272"/>
      <c r="AM58" s="273"/>
      <c r="AN58" s="1"/>
      <c r="AO58" s="1"/>
      <c r="AP58" s="1"/>
      <c r="AQ58" s="1"/>
      <c r="AR58" s="1"/>
      <c r="AS58" s="1"/>
      <c r="AT58" s="1"/>
      <c r="AU58" s="140"/>
      <c r="AV58" s="141"/>
      <c r="AW58" s="141"/>
      <c r="AX58" s="141"/>
      <c r="AY58" s="141"/>
      <c r="AZ58" s="142"/>
      <c r="BA58" s="140"/>
      <c r="BB58" s="141"/>
      <c r="BC58" s="141"/>
      <c r="BD58" s="141"/>
      <c r="BE58" s="141"/>
      <c r="BF58" s="142"/>
      <c r="BG58" s="140"/>
      <c r="BH58" s="141"/>
      <c r="BI58" s="141"/>
      <c r="BJ58" s="141"/>
      <c r="BK58" s="141"/>
      <c r="BL58" s="142"/>
      <c r="BM58" s="140"/>
      <c r="BN58" s="141"/>
      <c r="BO58" s="141"/>
      <c r="BP58" s="141"/>
      <c r="BQ58" s="141"/>
      <c r="BR58" s="142"/>
      <c r="BS58" s="143"/>
      <c r="BT58" s="144"/>
      <c r="BU58" s="144"/>
      <c r="BV58" s="144"/>
      <c r="BW58" s="144"/>
      <c r="BX58" s="145"/>
    </row>
    <row r="59" spans="1:76" ht="14.25" customHeight="1">
      <c r="A59" s="1"/>
      <c r="B59" s="1"/>
      <c r="C59" s="1"/>
      <c r="D59" s="1"/>
      <c r="E59" s="1"/>
      <c r="F59" s="1"/>
      <c r="G59" s="1"/>
      <c r="H59" s="1"/>
      <c r="I59" s="1"/>
      <c r="J59" s="284"/>
      <c r="K59" s="272"/>
      <c r="L59" s="272"/>
      <c r="M59" s="272"/>
      <c r="N59" s="272"/>
      <c r="O59" s="273"/>
      <c r="P59" s="284"/>
      <c r="Q59" s="272"/>
      <c r="R59" s="272"/>
      <c r="S59" s="272"/>
      <c r="T59" s="272"/>
      <c r="U59" s="273"/>
      <c r="V59" s="284"/>
      <c r="W59" s="272"/>
      <c r="X59" s="272"/>
      <c r="Y59" s="272"/>
      <c r="Z59" s="272"/>
      <c r="AA59" s="273"/>
      <c r="AB59" s="284"/>
      <c r="AC59" s="272"/>
      <c r="AD59" s="272"/>
      <c r="AE59" s="272"/>
      <c r="AF59" s="272"/>
      <c r="AG59" s="273"/>
      <c r="AH59" s="284"/>
      <c r="AI59" s="272"/>
      <c r="AJ59" s="272"/>
      <c r="AK59" s="272"/>
      <c r="AL59" s="272"/>
      <c r="AM59" s="273"/>
      <c r="AN59" s="1"/>
      <c r="AO59" s="1"/>
      <c r="AP59" s="1"/>
      <c r="AQ59" s="1"/>
      <c r="AR59" s="1"/>
      <c r="AS59" s="1"/>
      <c r="AT59" s="1"/>
      <c r="AU59" s="140"/>
      <c r="AV59" s="141"/>
      <c r="AW59" s="141"/>
      <c r="AX59" s="141"/>
      <c r="AY59" s="141"/>
      <c r="AZ59" s="142"/>
      <c r="BA59" s="140"/>
      <c r="BB59" s="141"/>
      <c r="BC59" s="141"/>
      <c r="BD59" s="141"/>
      <c r="BE59" s="141"/>
      <c r="BF59" s="142"/>
      <c r="BG59" s="140"/>
      <c r="BH59" s="141"/>
      <c r="BI59" s="141"/>
      <c r="BJ59" s="141"/>
      <c r="BK59" s="141"/>
      <c r="BL59" s="142"/>
      <c r="BM59" s="140"/>
      <c r="BN59" s="141"/>
      <c r="BO59" s="141"/>
      <c r="BP59" s="141"/>
      <c r="BQ59" s="141"/>
      <c r="BR59" s="142"/>
      <c r="BS59" s="143"/>
      <c r="BT59" s="144"/>
      <c r="BU59" s="144"/>
      <c r="BV59" s="144"/>
      <c r="BW59" s="144"/>
      <c r="BX59" s="145"/>
    </row>
    <row r="60" spans="1:76" ht="14.25" customHeight="1">
      <c r="A60" s="1"/>
      <c r="B60" s="1"/>
      <c r="C60" s="1"/>
      <c r="D60" s="1"/>
      <c r="E60" s="1"/>
      <c r="F60" s="1"/>
      <c r="G60" s="1"/>
      <c r="H60" s="1"/>
      <c r="I60" s="1"/>
      <c r="J60" s="284"/>
      <c r="K60" s="272"/>
      <c r="L60" s="272"/>
      <c r="M60" s="272"/>
      <c r="N60" s="272"/>
      <c r="O60" s="273"/>
      <c r="P60" s="284"/>
      <c r="Q60" s="272"/>
      <c r="R60" s="272"/>
      <c r="S60" s="272"/>
      <c r="T60" s="272"/>
      <c r="U60" s="273"/>
      <c r="V60" s="284"/>
      <c r="W60" s="272"/>
      <c r="X60" s="272"/>
      <c r="Y60" s="272"/>
      <c r="Z60" s="272"/>
      <c r="AA60" s="273"/>
      <c r="AB60" s="284"/>
      <c r="AC60" s="272"/>
      <c r="AD60" s="272"/>
      <c r="AE60" s="272"/>
      <c r="AF60" s="272"/>
      <c r="AG60" s="273"/>
      <c r="AH60" s="284"/>
      <c r="AI60" s="272"/>
      <c r="AJ60" s="272"/>
      <c r="AK60" s="272"/>
      <c r="AL60" s="272"/>
      <c r="AM60" s="273"/>
      <c r="AN60" s="1"/>
      <c r="AO60" s="1"/>
      <c r="AP60" s="1"/>
      <c r="AQ60" s="1"/>
      <c r="AR60" s="1"/>
      <c r="AS60" s="1"/>
      <c r="AT60" s="1"/>
      <c r="AU60" s="140"/>
      <c r="AV60" s="141"/>
      <c r="AW60" s="141"/>
      <c r="AX60" s="141"/>
      <c r="AY60" s="141"/>
      <c r="AZ60" s="142"/>
      <c r="BA60" s="140"/>
      <c r="BB60" s="141"/>
      <c r="BC60" s="141"/>
      <c r="BD60" s="141"/>
      <c r="BE60" s="141"/>
      <c r="BF60" s="142"/>
      <c r="BG60" s="140"/>
      <c r="BH60" s="141"/>
      <c r="BI60" s="141"/>
      <c r="BJ60" s="141"/>
      <c r="BK60" s="141"/>
      <c r="BL60" s="142"/>
      <c r="BM60" s="140"/>
      <c r="BN60" s="141"/>
      <c r="BO60" s="141"/>
      <c r="BP60" s="141"/>
      <c r="BQ60" s="141"/>
      <c r="BR60" s="142"/>
      <c r="BS60" s="143"/>
      <c r="BT60" s="144"/>
      <c r="BU60" s="144"/>
      <c r="BV60" s="144"/>
      <c r="BW60" s="144"/>
      <c r="BX60" s="145"/>
    </row>
    <row r="61" spans="1:76" ht="14.25" customHeight="1">
      <c r="A61" s="1"/>
      <c r="B61" s="1"/>
      <c r="C61" s="1"/>
      <c r="D61" s="1"/>
      <c r="E61" s="1"/>
      <c r="F61" s="1"/>
      <c r="G61" s="1"/>
      <c r="H61" s="1"/>
      <c r="I61" s="1"/>
      <c r="J61" s="450"/>
      <c r="K61" s="475"/>
      <c r="L61" s="475"/>
      <c r="M61" s="475"/>
      <c r="N61" s="475"/>
      <c r="O61" s="453"/>
      <c r="P61" s="450"/>
      <c r="Q61" s="475"/>
      <c r="R61" s="475"/>
      <c r="S61" s="475"/>
      <c r="T61" s="475"/>
      <c r="U61" s="453"/>
      <c r="V61" s="450"/>
      <c r="W61" s="475"/>
      <c r="X61" s="475"/>
      <c r="Y61" s="475"/>
      <c r="Z61" s="475"/>
      <c r="AA61" s="453"/>
      <c r="AB61" s="450"/>
      <c r="AC61" s="475"/>
      <c r="AD61" s="475"/>
      <c r="AE61" s="475"/>
      <c r="AF61" s="475"/>
      <c r="AG61" s="453"/>
      <c r="AH61" s="450"/>
      <c r="AI61" s="475"/>
      <c r="AJ61" s="475"/>
      <c r="AK61" s="475"/>
      <c r="AL61" s="475"/>
      <c r="AM61" s="453"/>
      <c r="AN61" s="1"/>
      <c r="AO61" s="1"/>
      <c r="AP61" s="1"/>
      <c r="AQ61" s="1"/>
      <c r="AR61" s="1"/>
      <c r="AS61" s="1"/>
      <c r="AT61" s="1"/>
      <c r="AU61" s="140"/>
      <c r="AV61" s="141"/>
      <c r="AW61" s="141"/>
      <c r="AX61" s="141"/>
      <c r="AY61" s="141"/>
      <c r="AZ61" s="142"/>
      <c r="BA61" s="140"/>
      <c r="BB61" s="141"/>
      <c r="BC61" s="141"/>
      <c r="BD61" s="141"/>
      <c r="BE61" s="141"/>
      <c r="BF61" s="142"/>
      <c r="BG61" s="140"/>
      <c r="BH61" s="141"/>
      <c r="BI61" s="141"/>
      <c r="BJ61" s="141"/>
      <c r="BK61" s="141"/>
      <c r="BL61" s="142"/>
      <c r="BM61" s="140"/>
      <c r="BN61" s="141"/>
      <c r="BO61" s="141"/>
      <c r="BP61" s="141"/>
      <c r="BQ61" s="141"/>
      <c r="BR61" s="142"/>
      <c r="BS61" s="143"/>
      <c r="BT61" s="144"/>
      <c r="BU61" s="144"/>
      <c r="BV61" s="144"/>
      <c r="BW61" s="144"/>
      <c r="BX61" s="145"/>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40"/>
      <c r="AV62" s="141"/>
      <c r="AW62" s="141"/>
      <c r="AX62" s="141"/>
      <c r="AY62" s="141"/>
      <c r="AZ62" s="142"/>
      <c r="BA62" s="140"/>
      <c r="BB62" s="141"/>
      <c r="BC62" s="141"/>
      <c r="BD62" s="141"/>
      <c r="BE62" s="141"/>
      <c r="BF62" s="142"/>
      <c r="BG62" s="140"/>
      <c r="BH62" s="141"/>
      <c r="BI62" s="141"/>
      <c r="BJ62" s="141"/>
      <c r="BK62" s="141"/>
      <c r="BL62" s="142"/>
      <c r="BM62" s="140"/>
      <c r="BN62" s="141"/>
      <c r="BO62" s="141"/>
      <c r="BP62" s="141"/>
      <c r="BQ62" s="141"/>
      <c r="BR62" s="142"/>
      <c r="BS62" s="143"/>
      <c r="BT62" s="144"/>
      <c r="BU62" s="144"/>
      <c r="BV62" s="144"/>
      <c r="BW62" s="144"/>
      <c r="BX62" s="145"/>
    </row>
    <row r="63" spans="1:76" ht="15" customHeight="1">
      <c r="A63" s="1"/>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40"/>
      <c r="AV63" s="141"/>
      <c r="AW63" s="141"/>
      <c r="AX63" s="141"/>
      <c r="AY63" s="141"/>
      <c r="AZ63" s="142"/>
      <c r="BA63" s="140"/>
      <c r="BB63" s="141"/>
      <c r="BC63" s="141"/>
      <c r="BD63" s="141"/>
      <c r="BE63" s="141"/>
      <c r="BF63" s="142"/>
      <c r="BG63" s="140"/>
      <c r="BH63" s="141"/>
      <c r="BI63" s="141"/>
      <c r="BJ63" s="141"/>
      <c r="BK63" s="141"/>
      <c r="BL63" s="142"/>
      <c r="BM63" s="140"/>
      <c r="BN63" s="141"/>
      <c r="BO63" s="141"/>
      <c r="BP63" s="141"/>
      <c r="BQ63" s="141"/>
      <c r="BR63" s="142"/>
      <c r="BS63" s="143"/>
      <c r="BT63" s="144"/>
      <c r="BU63" s="144"/>
      <c r="BV63" s="144"/>
      <c r="BW63" s="144"/>
      <c r="BX63" s="145"/>
    </row>
    <row r="64" spans="1:76" ht="15" customHeight="1">
      <c r="A64" s="1"/>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40"/>
      <c r="AV64" s="141"/>
      <c r="AW64" s="141"/>
      <c r="AX64" s="141"/>
      <c r="AY64" s="141"/>
      <c r="AZ64" s="142"/>
      <c r="BA64" s="140"/>
      <c r="BB64" s="141"/>
      <c r="BC64" s="141"/>
      <c r="BD64" s="141"/>
      <c r="BE64" s="141"/>
      <c r="BF64" s="142"/>
      <c r="BG64" s="140"/>
      <c r="BH64" s="141"/>
      <c r="BI64" s="141"/>
      <c r="BJ64" s="141"/>
      <c r="BK64" s="141"/>
      <c r="BL64" s="142"/>
      <c r="BM64" s="140"/>
      <c r="BN64" s="141"/>
      <c r="BO64" s="141"/>
      <c r="BP64" s="141"/>
      <c r="BQ64" s="141"/>
      <c r="BR64" s="142"/>
      <c r="BS64" s="143"/>
      <c r="BT64" s="144"/>
      <c r="BU64" s="144"/>
      <c r="BV64" s="144"/>
      <c r="BW64" s="144"/>
      <c r="BX64" s="145"/>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88"/>
      <c r="AV65" s="189"/>
      <c r="AW65" s="189"/>
      <c r="AX65" s="189"/>
      <c r="AY65" s="189"/>
      <c r="AZ65" s="190"/>
      <c r="BA65" s="188"/>
      <c r="BB65" s="189"/>
      <c r="BC65" s="189"/>
      <c r="BD65" s="189"/>
      <c r="BE65" s="189"/>
      <c r="BF65" s="190"/>
      <c r="BG65" s="188"/>
      <c r="BH65" s="189"/>
      <c r="BI65" s="189"/>
      <c r="BJ65" s="189"/>
      <c r="BK65" s="189"/>
      <c r="BL65" s="190"/>
      <c r="BM65" s="188"/>
      <c r="BN65" s="189"/>
      <c r="BO65" s="189"/>
      <c r="BP65" s="189"/>
      <c r="BQ65" s="189"/>
      <c r="BR65" s="190"/>
      <c r="BS65" s="191"/>
      <c r="BT65" s="192"/>
      <c r="BU65" s="192"/>
      <c r="BV65" s="192"/>
      <c r="BW65" s="192"/>
      <c r="BX65" s="193"/>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94"/>
      <c r="AV66" s="195"/>
      <c r="AW66" s="195"/>
      <c r="AX66" s="195"/>
      <c r="AY66" s="195"/>
      <c r="AZ66" s="196"/>
      <c r="BA66" s="194"/>
      <c r="BB66" s="195"/>
      <c r="BC66" s="195"/>
      <c r="BD66" s="195"/>
      <c r="BE66" s="195"/>
      <c r="BF66" s="196"/>
      <c r="BG66" s="134"/>
      <c r="BH66" s="135"/>
      <c r="BI66" s="135"/>
      <c r="BJ66" s="135"/>
      <c r="BK66" s="135"/>
      <c r="BL66" s="136"/>
      <c r="BM66" s="141"/>
      <c r="BN66" s="141"/>
      <c r="BO66" s="141"/>
      <c r="BP66" s="141"/>
      <c r="BQ66" s="141"/>
      <c r="BR66" s="141"/>
      <c r="BS66" s="137"/>
      <c r="BT66" s="138"/>
      <c r="BU66" s="138"/>
      <c r="BV66" s="138"/>
      <c r="BW66" s="138"/>
      <c r="BX66" s="139"/>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97"/>
      <c r="AV67" s="198"/>
      <c r="AW67" s="198"/>
      <c r="AX67" s="198"/>
      <c r="AY67" s="198"/>
      <c r="AZ67" s="199"/>
      <c r="BA67" s="197"/>
      <c r="BB67" s="198"/>
      <c r="BC67" s="198"/>
      <c r="BD67" s="198"/>
      <c r="BE67" s="198"/>
      <c r="BF67" s="199"/>
      <c r="BG67" s="140"/>
      <c r="BH67" s="141"/>
      <c r="BI67" s="141"/>
      <c r="BJ67" s="141"/>
      <c r="BK67" s="141"/>
      <c r="BL67" s="142"/>
      <c r="BM67" s="141"/>
      <c r="BN67" s="141"/>
      <c r="BO67" s="141"/>
      <c r="BP67" s="141"/>
      <c r="BQ67" s="141"/>
      <c r="BR67" s="141"/>
      <c r="BS67" s="143"/>
      <c r="BT67" s="144"/>
      <c r="BU67" s="144"/>
      <c r="BV67" s="144"/>
      <c r="BW67" s="144"/>
      <c r="BX67" s="145"/>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97"/>
      <c r="AV68" s="198"/>
      <c r="AW68" s="198"/>
      <c r="AX68" s="198"/>
      <c r="AY68" s="198"/>
      <c r="AZ68" s="199"/>
      <c r="BA68" s="197"/>
      <c r="BB68" s="198"/>
      <c r="BC68" s="198"/>
      <c r="BD68" s="198"/>
      <c r="BE68" s="198"/>
      <c r="BF68" s="199"/>
      <c r="BG68" s="140"/>
      <c r="BH68" s="141"/>
      <c r="BI68" s="141"/>
      <c r="BJ68" s="141"/>
      <c r="BK68" s="141"/>
      <c r="BL68" s="142"/>
      <c r="BM68" s="141"/>
      <c r="BN68" s="141"/>
      <c r="BO68" s="141"/>
      <c r="BP68" s="141"/>
      <c r="BQ68" s="141"/>
      <c r="BR68" s="141"/>
      <c r="BS68" s="143"/>
      <c r="BT68" s="144"/>
      <c r="BU68" s="144"/>
      <c r="BV68" s="144"/>
      <c r="BW68" s="144"/>
      <c r="BX68" s="145"/>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97"/>
      <c r="AV69" s="198"/>
      <c r="AW69" s="198"/>
      <c r="AX69" s="198"/>
      <c r="AY69" s="198"/>
      <c r="AZ69" s="199"/>
      <c r="BA69" s="197"/>
      <c r="BB69" s="198"/>
      <c r="BC69" s="198"/>
      <c r="BD69" s="198"/>
      <c r="BE69" s="198"/>
      <c r="BF69" s="199"/>
      <c r="BG69" s="140"/>
      <c r="BH69" s="141"/>
      <c r="BI69" s="141"/>
      <c r="BJ69" s="141"/>
      <c r="BK69" s="141"/>
      <c r="BL69" s="142"/>
      <c r="BM69" s="141"/>
      <c r="BN69" s="141"/>
      <c r="BO69" s="141"/>
      <c r="BP69" s="141"/>
      <c r="BQ69" s="141"/>
      <c r="BR69" s="141"/>
      <c r="BS69" s="143"/>
      <c r="BT69" s="144"/>
      <c r="BU69" s="144"/>
      <c r="BV69" s="144"/>
      <c r="BW69" s="144"/>
      <c r="BX69" s="145"/>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97"/>
      <c r="AV70" s="198"/>
      <c r="AW70" s="198"/>
      <c r="AX70" s="198"/>
      <c r="AY70" s="198"/>
      <c r="AZ70" s="199"/>
      <c r="BA70" s="197"/>
      <c r="BB70" s="198"/>
      <c r="BC70" s="198"/>
      <c r="BD70" s="198"/>
      <c r="BE70" s="198"/>
      <c r="BF70" s="199"/>
      <c r="BG70" s="140"/>
      <c r="BH70" s="141"/>
      <c r="BI70" s="141"/>
      <c r="BJ70" s="141"/>
      <c r="BK70" s="141"/>
      <c r="BL70" s="142"/>
      <c r="BM70" s="141"/>
      <c r="BN70" s="141"/>
      <c r="BO70" s="141"/>
      <c r="BP70" s="141"/>
      <c r="BQ70" s="141"/>
      <c r="BR70" s="141"/>
      <c r="BS70" s="143"/>
      <c r="BT70" s="144"/>
      <c r="BU70" s="144"/>
      <c r="BV70" s="144"/>
      <c r="BW70" s="144"/>
      <c r="BX70" s="145"/>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97"/>
      <c r="AV71" s="198"/>
      <c r="AW71" s="198"/>
      <c r="AX71" s="198"/>
      <c r="AY71" s="198"/>
      <c r="AZ71" s="199"/>
      <c r="BA71" s="197"/>
      <c r="BB71" s="198"/>
      <c r="BC71" s="198"/>
      <c r="BD71" s="198"/>
      <c r="BE71" s="198"/>
      <c r="BF71" s="199"/>
      <c r="BG71" s="140"/>
      <c r="BH71" s="141"/>
      <c r="BI71" s="141"/>
      <c r="BJ71" s="141"/>
      <c r="BK71" s="141"/>
      <c r="BL71" s="142"/>
      <c r="BM71" s="141"/>
      <c r="BN71" s="141"/>
      <c r="BO71" s="141"/>
      <c r="BP71" s="141"/>
      <c r="BQ71" s="141"/>
      <c r="BR71" s="141"/>
      <c r="BS71" s="143"/>
      <c r="BT71" s="144"/>
      <c r="BU71" s="144"/>
      <c r="BV71" s="144"/>
      <c r="BW71" s="144"/>
      <c r="BX71" s="145"/>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97"/>
      <c r="AV72" s="198"/>
      <c r="AW72" s="198"/>
      <c r="AX72" s="198"/>
      <c r="AY72" s="198"/>
      <c r="AZ72" s="199"/>
      <c r="BA72" s="197"/>
      <c r="BB72" s="198"/>
      <c r="BC72" s="198"/>
      <c r="BD72" s="198"/>
      <c r="BE72" s="198"/>
      <c r="BF72" s="199"/>
      <c r="BG72" s="140"/>
      <c r="BH72" s="141"/>
      <c r="BI72" s="141"/>
      <c r="BJ72" s="141"/>
      <c r="BK72" s="141"/>
      <c r="BL72" s="142"/>
      <c r="BM72" s="141"/>
      <c r="BN72" s="141"/>
      <c r="BO72" s="141"/>
      <c r="BP72" s="141"/>
      <c r="BQ72" s="141"/>
      <c r="BR72" s="141"/>
      <c r="BS72" s="143"/>
      <c r="BT72" s="144"/>
      <c r="BU72" s="144"/>
      <c r="BV72" s="144"/>
      <c r="BW72" s="144"/>
      <c r="BX72" s="145"/>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97"/>
      <c r="AV73" s="198"/>
      <c r="AW73" s="198"/>
      <c r="AX73" s="198"/>
      <c r="AY73" s="198"/>
      <c r="AZ73" s="199"/>
      <c r="BA73" s="197"/>
      <c r="BB73" s="198"/>
      <c r="BC73" s="198"/>
      <c r="BD73" s="198"/>
      <c r="BE73" s="198"/>
      <c r="BF73" s="199"/>
      <c r="BG73" s="140"/>
      <c r="BH73" s="141"/>
      <c r="BI73" s="141"/>
      <c r="BJ73" s="141"/>
      <c r="BK73" s="141"/>
      <c r="BL73" s="142"/>
      <c r="BM73" s="141"/>
      <c r="BN73" s="141"/>
      <c r="BO73" s="141"/>
      <c r="BP73" s="141"/>
      <c r="BQ73" s="141"/>
      <c r="BR73" s="141"/>
      <c r="BS73" s="143"/>
      <c r="BT73" s="144"/>
      <c r="BU73" s="144"/>
      <c r="BV73" s="144"/>
      <c r="BW73" s="144"/>
      <c r="BX73" s="145"/>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97"/>
      <c r="AV74" s="198"/>
      <c r="AW74" s="198"/>
      <c r="AX74" s="198"/>
      <c r="AY74" s="198"/>
      <c r="AZ74" s="199"/>
      <c r="BA74" s="197"/>
      <c r="BB74" s="198"/>
      <c r="BC74" s="198"/>
      <c r="BD74" s="198"/>
      <c r="BE74" s="198"/>
      <c r="BF74" s="199"/>
      <c r="BG74" s="140"/>
      <c r="BH74" s="141"/>
      <c r="BI74" s="141"/>
      <c r="BJ74" s="141"/>
      <c r="BK74" s="141"/>
      <c r="BL74" s="142"/>
      <c r="BM74" s="141"/>
      <c r="BN74" s="141"/>
      <c r="BO74" s="141"/>
      <c r="BP74" s="141"/>
      <c r="BQ74" s="141"/>
      <c r="BR74" s="141"/>
      <c r="BS74" s="143"/>
      <c r="BT74" s="144"/>
      <c r="BU74" s="144"/>
      <c r="BV74" s="144"/>
      <c r="BW74" s="144"/>
      <c r="BX74" s="145"/>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85"/>
      <c r="AV75" s="186"/>
      <c r="AW75" s="186"/>
      <c r="AX75" s="186"/>
      <c r="AY75" s="186"/>
      <c r="AZ75" s="187"/>
      <c r="BA75" s="185"/>
      <c r="BB75" s="186"/>
      <c r="BC75" s="186"/>
      <c r="BD75" s="186"/>
      <c r="BE75" s="186"/>
      <c r="BF75" s="187"/>
      <c r="BG75" s="188"/>
      <c r="BH75" s="189"/>
      <c r="BI75" s="189"/>
      <c r="BJ75" s="189"/>
      <c r="BK75" s="189"/>
      <c r="BL75" s="190"/>
      <c r="BM75" s="141"/>
      <c r="BN75" s="141"/>
      <c r="BO75" s="141"/>
      <c r="BP75" s="141"/>
      <c r="BQ75" s="141"/>
      <c r="BR75" s="141"/>
      <c r="BS75" s="191"/>
      <c r="BT75" s="192"/>
      <c r="BU75" s="192"/>
      <c r="BV75" s="192"/>
      <c r="BW75" s="192"/>
      <c r="BX75" s="193"/>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94"/>
      <c r="AV76" s="195"/>
      <c r="AW76" s="195"/>
      <c r="AX76" s="195"/>
      <c r="AY76" s="195"/>
      <c r="AZ76" s="196"/>
      <c r="BA76" s="194"/>
      <c r="BB76" s="195"/>
      <c r="BC76" s="195"/>
      <c r="BD76" s="195"/>
      <c r="BE76" s="195"/>
      <c r="BF76" s="196"/>
      <c r="BG76" s="194"/>
      <c r="BH76" s="195"/>
      <c r="BI76" s="195"/>
      <c r="BJ76" s="195"/>
      <c r="BK76" s="195"/>
      <c r="BL76" s="196"/>
      <c r="BM76" s="134"/>
      <c r="BN76" s="135"/>
      <c r="BO76" s="135"/>
      <c r="BP76" s="135"/>
      <c r="BQ76" s="135"/>
      <c r="BR76" s="136"/>
      <c r="BS76" s="137"/>
      <c r="BT76" s="138"/>
      <c r="BU76" s="138"/>
      <c r="BV76" s="138"/>
      <c r="BW76" s="138"/>
      <c r="BX76" s="139"/>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97"/>
      <c r="AV77" s="198"/>
      <c r="AW77" s="198"/>
      <c r="AX77" s="198"/>
      <c r="AY77" s="198"/>
      <c r="AZ77" s="199"/>
      <c r="BA77" s="197"/>
      <c r="BB77" s="198"/>
      <c r="BC77" s="198"/>
      <c r="BD77" s="198"/>
      <c r="BE77" s="198"/>
      <c r="BF77" s="199"/>
      <c r="BG77" s="197"/>
      <c r="BH77" s="198"/>
      <c r="BI77" s="198"/>
      <c r="BJ77" s="198"/>
      <c r="BK77" s="198"/>
      <c r="BL77" s="199"/>
      <c r="BM77" s="140"/>
      <c r="BN77" s="141"/>
      <c r="BO77" s="141"/>
      <c r="BP77" s="141"/>
      <c r="BQ77" s="141"/>
      <c r="BR77" s="142"/>
      <c r="BS77" s="143"/>
      <c r="BT77" s="144"/>
      <c r="BU77" s="144"/>
      <c r="BV77" s="144"/>
      <c r="BW77" s="144"/>
      <c r="BX77" s="145"/>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97"/>
      <c r="AV78" s="198"/>
      <c r="AW78" s="198"/>
      <c r="AX78" s="198"/>
      <c r="AY78" s="198"/>
      <c r="AZ78" s="199"/>
      <c r="BA78" s="197"/>
      <c r="BB78" s="198"/>
      <c r="BC78" s="198"/>
      <c r="BD78" s="198"/>
      <c r="BE78" s="198"/>
      <c r="BF78" s="199"/>
      <c r="BG78" s="197"/>
      <c r="BH78" s="198"/>
      <c r="BI78" s="198"/>
      <c r="BJ78" s="198"/>
      <c r="BK78" s="198"/>
      <c r="BL78" s="199"/>
      <c r="BM78" s="140"/>
      <c r="BN78" s="141"/>
      <c r="BO78" s="141"/>
      <c r="BP78" s="141"/>
      <c r="BQ78" s="141"/>
      <c r="BR78" s="142"/>
      <c r="BS78" s="143"/>
      <c r="BT78" s="144"/>
      <c r="BU78" s="144"/>
      <c r="BV78" s="144"/>
      <c r="BW78" s="144"/>
      <c r="BX78" s="145"/>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97"/>
      <c r="AV79" s="198"/>
      <c r="AW79" s="198"/>
      <c r="AX79" s="198"/>
      <c r="AY79" s="198"/>
      <c r="AZ79" s="199"/>
      <c r="BA79" s="197"/>
      <c r="BB79" s="198"/>
      <c r="BC79" s="198"/>
      <c r="BD79" s="198"/>
      <c r="BE79" s="198"/>
      <c r="BF79" s="199"/>
      <c r="BG79" s="197"/>
      <c r="BH79" s="198"/>
      <c r="BI79" s="198"/>
      <c r="BJ79" s="198"/>
      <c r="BK79" s="198"/>
      <c r="BL79" s="199"/>
      <c r="BM79" s="140"/>
      <c r="BN79" s="141"/>
      <c r="BO79" s="141"/>
      <c r="BP79" s="141"/>
      <c r="BQ79" s="141"/>
      <c r="BR79" s="142"/>
      <c r="BS79" s="143"/>
      <c r="BT79" s="144"/>
      <c r="BU79" s="144"/>
      <c r="BV79" s="144"/>
      <c r="BW79" s="144"/>
      <c r="BX79" s="145"/>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97"/>
      <c r="AV80" s="198"/>
      <c r="AW80" s="198"/>
      <c r="AX80" s="198"/>
      <c r="AY80" s="198"/>
      <c r="AZ80" s="199"/>
      <c r="BA80" s="197"/>
      <c r="BB80" s="198"/>
      <c r="BC80" s="198"/>
      <c r="BD80" s="198"/>
      <c r="BE80" s="198"/>
      <c r="BF80" s="199"/>
      <c r="BG80" s="197"/>
      <c r="BH80" s="198"/>
      <c r="BI80" s="198"/>
      <c r="BJ80" s="198"/>
      <c r="BK80" s="198"/>
      <c r="BL80" s="199"/>
      <c r="BM80" s="140"/>
      <c r="BN80" s="141"/>
      <c r="BO80" s="141"/>
      <c r="BP80" s="141"/>
      <c r="BQ80" s="141"/>
      <c r="BR80" s="142"/>
      <c r="BS80" s="143"/>
      <c r="BT80" s="144"/>
      <c r="BU80" s="144"/>
      <c r="BV80" s="144"/>
      <c r="BW80" s="144"/>
      <c r="BX80" s="145"/>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97"/>
      <c r="AV81" s="198"/>
      <c r="AW81" s="198"/>
      <c r="AX81" s="198"/>
      <c r="AY81" s="198"/>
      <c r="AZ81" s="199"/>
      <c r="BA81" s="197"/>
      <c r="BB81" s="198"/>
      <c r="BC81" s="198"/>
      <c r="BD81" s="198"/>
      <c r="BE81" s="198"/>
      <c r="BF81" s="199"/>
      <c r="BG81" s="197"/>
      <c r="BH81" s="198"/>
      <c r="BI81" s="198"/>
      <c r="BJ81" s="198"/>
      <c r="BK81" s="198"/>
      <c r="BL81" s="199"/>
      <c r="BM81" s="140"/>
      <c r="BN81" s="141"/>
      <c r="BO81" s="141"/>
      <c r="BP81" s="141"/>
      <c r="BQ81" s="141"/>
      <c r="BR81" s="142"/>
      <c r="BS81" s="143"/>
      <c r="BT81" s="144"/>
      <c r="BU81" s="144"/>
      <c r="BV81" s="144"/>
      <c r="BW81" s="144"/>
      <c r="BX81" s="145"/>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97"/>
      <c r="AV82" s="198"/>
      <c r="AW82" s="198"/>
      <c r="AX82" s="198"/>
      <c r="AY82" s="198"/>
      <c r="AZ82" s="199"/>
      <c r="BA82" s="197"/>
      <c r="BB82" s="198"/>
      <c r="BC82" s="198"/>
      <c r="BD82" s="198"/>
      <c r="BE82" s="198"/>
      <c r="BF82" s="199"/>
      <c r="BG82" s="197"/>
      <c r="BH82" s="198"/>
      <c r="BI82" s="198"/>
      <c r="BJ82" s="198"/>
      <c r="BK82" s="198"/>
      <c r="BL82" s="199"/>
      <c r="BM82" s="140"/>
      <c r="BN82" s="141"/>
      <c r="BO82" s="141"/>
      <c r="BP82" s="141"/>
      <c r="BQ82" s="141"/>
      <c r="BR82" s="142"/>
      <c r="BS82" s="143"/>
      <c r="BT82" s="144"/>
      <c r="BU82" s="144"/>
      <c r="BV82" s="144"/>
      <c r="BW82" s="144"/>
      <c r="BX82" s="145"/>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97"/>
      <c r="AV83" s="198"/>
      <c r="AW83" s="198"/>
      <c r="AX83" s="198"/>
      <c r="AY83" s="198"/>
      <c r="AZ83" s="199"/>
      <c r="BA83" s="197"/>
      <c r="BB83" s="198"/>
      <c r="BC83" s="198"/>
      <c r="BD83" s="198"/>
      <c r="BE83" s="198"/>
      <c r="BF83" s="199"/>
      <c r="BG83" s="197"/>
      <c r="BH83" s="198"/>
      <c r="BI83" s="198"/>
      <c r="BJ83" s="198"/>
      <c r="BK83" s="198"/>
      <c r="BL83" s="199"/>
      <c r="BM83" s="140"/>
      <c r="BN83" s="141"/>
      <c r="BO83" s="141"/>
      <c r="BP83" s="141"/>
      <c r="BQ83" s="141"/>
      <c r="BR83" s="142"/>
      <c r="BS83" s="143"/>
      <c r="BT83" s="144"/>
      <c r="BU83" s="144"/>
      <c r="BV83" s="144"/>
      <c r="BW83" s="144"/>
      <c r="BX83" s="145"/>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97"/>
      <c r="AV84" s="198"/>
      <c r="AW84" s="198"/>
      <c r="AX84" s="198"/>
      <c r="AY84" s="198"/>
      <c r="AZ84" s="199"/>
      <c r="BA84" s="197"/>
      <c r="BB84" s="198"/>
      <c r="BC84" s="198"/>
      <c r="BD84" s="198"/>
      <c r="BE84" s="198"/>
      <c r="BF84" s="199"/>
      <c r="BG84" s="197"/>
      <c r="BH84" s="198"/>
      <c r="BI84" s="198"/>
      <c r="BJ84" s="198"/>
      <c r="BK84" s="198"/>
      <c r="BL84" s="199"/>
      <c r="BM84" s="140"/>
      <c r="BN84" s="141"/>
      <c r="BO84" s="141"/>
      <c r="BP84" s="141"/>
      <c r="BQ84" s="141"/>
      <c r="BR84" s="142"/>
      <c r="BS84" s="143"/>
      <c r="BT84" s="144"/>
      <c r="BU84" s="144"/>
      <c r="BV84" s="144"/>
      <c r="BW84" s="144"/>
      <c r="BX84" s="145"/>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85"/>
      <c r="AV85" s="186"/>
      <c r="AW85" s="186"/>
      <c r="AX85" s="186"/>
      <c r="AY85" s="186"/>
      <c r="AZ85" s="187"/>
      <c r="BA85" s="185"/>
      <c r="BB85" s="186"/>
      <c r="BC85" s="186"/>
      <c r="BD85" s="186"/>
      <c r="BE85" s="186"/>
      <c r="BF85" s="187"/>
      <c r="BG85" s="185"/>
      <c r="BH85" s="186"/>
      <c r="BI85" s="186"/>
      <c r="BJ85" s="186"/>
      <c r="BK85" s="186"/>
      <c r="BL85" s="187"/>
      <c r="BM85" s="188"/>
      <c r="BN85" s="189"/>
      <c r="BO85" s="189"/>
      <c r="BP85" s="189"/>
      <c r="BQ85" s="189"/>
      <c r="BR85" s="190"/>
      <c r="BS85" s="191"/>
      <c r="BT85" s="192"/>
      <c r="BU85" s="192"/>
      <c r="BV85" s="192"/>
      <c r="BW85" s="192"/>
      <c r="BX85" s="193"/>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200"/>
      <c r="AV86" s="201"/>
      <c r="AW86" s="201"/>
      <c r="AX86" s="201"/>
      <c r="AY86" s="201"/>
      <c r="AZ86" s="202"/>
      <c r="BA86" s="194"/>
      <c r="BB86" s="195"/>
      <c r="BC86" s="195"/>
      <c r="BD86" s="195"/>
      <c r="BE86" s="195"/>
      <c r="BF86" s="196"/>
      <c r="BG86" s="194"/>
      <c r="BH86" s="195"/>
      <c r="BI86" s="195"/>
      <c r="BJ86" s="195"/>
      <c r="BK86" s="195"/>
      <c r="BL86" s="196"/>
      <c r="BM86" s="134"/>
      <c r="BN86" s="135"/>
      <c r="BO86" s="135"/>
      <c r="BP86" s="135"/>
      <c r="BQ86" s="135"/>
      <c r="BR86" s="136"/>
      <c r="BS86" s="137"/>
      <c r="BT86" s="138"/>
      <c r="BU86" s="138"/>
      <c r="BV86" s="138"/>
      <c r="BW86" s="138"/>
      <c r="BX86" s="139"/>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203"/>
      <c r="AV87" s="204"/>
      <c r="AW87" s="204"/>
      <c r="AX87" s="204"/>
      <c r="AY87" s="204"/>
      <c r="AZ87" s="205"/>
      <c r="BA87" s="197"/>
      <c r="BB87" s="198"/>
      <c r="BC87" s="198"/>
      <c r="BD87" s="198"/>
      <c r="BE87" s="198"/>
      <c r="BF87" s="199"/>
      <c r="BG87" s="197"/>
      <c r="BH87" s="198"/>
      <c r="BI87" s="198"/>
      <c r="BJ87" s="198"/>
      <c r="BK87" s="198"/>
      <c r="BL87" s="199"/>
      <c r="BM87" s="140"/>
      <c r="BN87" s="141"/>
      <c r="BO87" s="141"/>
      <c r="BP87" s="141"/>
      <c r="BQ87" s="141"/>
      <c r="BR87" s="142"/>
      <c r="BS87" s="143"/>
      <c r="BT87" s="144"/>
      <c r="BU87" s="144"/>
      <c r="BV87" s="144"/>
      <c r="BW87" s="144"/>
      <c r="BX87" s="145"/>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203"/>
      <c r="AV88" s="204"/>
      <c r="AW88" s="204"/>
      <c r="AX88" s="204"/>
      <c r="AY88" s="204"/>
      <c r="AZ88" s="205"/>
      <c r="BA88" s="197"/>
      <c r="BB88" s="198"/>
      <c r="BC88" s="198"/>
      <c r="BD88" s="198"/>
      <c r="BE88" s="198"/>
      <c r="BF88" s="199"/>
      <c r="BG88" s="197"/>
      <c r="BH88" s="198"/>
      <c r="BI88" s="198"/>
      <c r="BJ88" s="198"/>
      <c r="BK88" s="198"/>
      <c r="BL88" s="199"/>
      <c r="BM88" s="140"/>
      <c r="BN88" s="141"/>
      <c r="BO88" s="141"/>
      <c r="BP88" s="141"/>
      <c r="BQ88" s="141"/>
      <c r="BR88" s="142"/>
      <c r="BS88" s="143"/>
      <c r="BT88" s="144"/>
      <c r="BU88" s="144"/>
      <c r="BV88" s="144"/>
      <c r="BW88" s="144"/>
      <c r="BX88" s="145"/>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203"/>
      <c r="AV89" s="204"/>
      <c r="AW89" s="204"/>
      <c r="AX89" s="204"/>
      <c r="AY89" s="204"/>
      <c r="AZ89" s="205"/>
      <c r="BA89" s="197"/>
      <c r="BB89" s="198"/>
      <c r="BC89" s="198"/>
      <c r="BD89" s="198"/>
      <c r="BE89" s="198"/>
      <c r="BF89" s="199"/>
      <c r="BG89" s="197"/>
      <c r="BH89" s="198"/>
      <c r="BI89" s="198"/>
      <c r="BJ89" s="198"/>
      <c r="BK89" s="198"/>
      <c r="BL89" s="199"/>
      <c r="BM89" s="140"/>
      <c r="BN89" s="141"/>
      <c r="BO89" s="141"/>
      <c r="BP89" s="141"/>
      <c r="BQ89" s="141"/>
      <c r="BR89" s="142"/>
      <c r="BS89" s="143"/>
      <c r="BT89" s="144"/>
      <c r="BU89" s="144"/>
      <c r="BV89" s="144"/>
      <c r="BW89" s="144"/>
      <c r="BX89" s="145"/>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203"/>
      <c r="AV90" s="204"/>
      <c r="AW90" s="204"/>
      <c r="AX90" s="204"/>
      <c r="AY90" s="204"/>
      <c r="AZ90" s="205"/>
      <c r="BA90" s="197"/>
      <c r="BB90" s="198"/>
      <c r="BC90" s="198"/>
      <c r="BD90" s="198"/>
      <c r="BE90" s="198"/>
      <c r="BF90" s="199"/>
      <c r="BG90" s="197"/>
      <c r="BH90" s="198"/>
      <c r="BI90" s="198"/>
      <c r="BJ90" s="198"/>
      <c r="BK90" s="198"/>
      <c r="BL90" s="199"/>
      <c r="BM90" s="140"/>
      <c r="BN90" s="141"/>
      <c r="BO90" s="141"/>
      <c r="BP90" s="141"/>
      <c r="BQ90" s="141"/>
      <c r="BR90" s="142"/>
      <c r="BS90" s="143"/>
      <c r="BT90" s="144"/>
      <c r="BU90" s="144"/>
      <c r="BV90" s="144"/>
      <c r="BW90" s="144"/>
      <c r="BX90" s="145"/>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203"/>
      <c r="AV91" s="204"/>
      <c r="AW91" s="204"/>
      <c r="AX91" s="204"/>
      <c r="AY91" s="204"/>
      <c r="AZ91" s="205"/>
      <c r="BA91" s="197"/>
      <c r="BB91" s="198"/>
      <c r="BC91" s="198"/>
      <c r="BD91" s="198"/>
      <c r="BE91" s="198"/>
      <c r="BF91" s="199"/>
      <c r="BG91" s="197"/>
      <c r="BH91" s="198"/>
      <c r="BI91" s="198"/>
      <c r="BJ91" s="198"/>
      <c r="BK91" s="198"/>
      <c r="BL91" s="199"/>
      <c r="BM91" s="140"/>
      <c r="BN91" s="141"/>
      <c r="BO91" s="141"/>
      <c r="BP91" s="141"/>
      <c r="BQ91" s="141"/>
      <c r="BR91" s="142"/>
      <c r="BS91" s="143"/>
      <c r="BT91" s="144"/>
      <c r="BU91" s="144"/>
      <c r="BV91" s="144"/>
      <c r="BW91" s="144"/>
      <c r="BX91" s="145"/>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203"/>
      <c r="AV92" s="204"/>
      <c r="AW92" s="204"/>
      <c r="AX92" s="204"/>
      <c r="AY92" s="204"/>
      <c r="AZ92" s="205"/>
      <c r="BA92" s="197"/>
      <c r="BB92" s="198"/>
      <c r="BC92" s="198"/>
      <c r="BD92" s="198"/>
      <c r="BE92" s="198"/>
      <c r="BF92" s="199"/>
      <c r="BG92" s="197"/>
      <c r="BH92" s="198"/>
      <c r="BI92" s="198"/>
      <c r="BJ92" s="198"/>
      <c r="BK92" s="198"/>
      <c r="BL92" s="199"/>
      <c r="BM92" s="140"/>
      <c r="BN92" s="141"/>
      <c r="BO92" s="141"/>
      <c r="BP92" s="141"/>
      <c r="BQ92" s="141"/>
      <c r="BR92" s="142"/>
      <c r="BS92" s="143"/>
      <c r="BT92" s="144"/>
      <c r="BU92" s="144"/>
      <c r="BV92" s="144"/>
      <c r="BW92" s="144"/>
      <c r="BX92" s="145"/>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203"/>
      <c r="AV93" s="204"/>
      <c r="AW93" s="204"/>
      <c r="AX93" s="204"/>
      <c r="AY93" s="204"/>
      <c r="AZ93" s="205"/>
      <c r="BA93" s="197"/>
      <c r="BB93" s="198"/>
      <c r="BC93" s="198"/>
      <c r="BD93" s="198"/>
      <c r="BE93" s="198"/>
      <c r="BF93" s="199"/>
      <c r="BG93" s="197"/>
      <c r="BH93" s="198"/>
      <c r="BI93" s="198"/>
      <c r="BJ93" s="198"/>
      <c r="BK93" s="198"/>
      <c r="BL93" s="199"/>
      <c r="BM93" s="140"/>
      <c r="BN93" s="141"/>
      <c r="BO93" s="141"/>
      <c r="BP93" s="141"/>
      <c r="BQ93" s="141"/>
      <c r="BR93" s="142"/>
      <c r="BS93" s="143"/>
      <c r="BT93" s="144"/>
      <c r="BU93" s="144"/>
      <c r="BV93" s="144"/>
      <c r="BW93" s="144"/>
      <c r="BX93" s="145"/>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203"/>
      <c r="AV94" s="204"/>
      <c r="AW94" s="204"/>
      <c r="AX94" s="204"/>
      <c r="AY94" s="204"/>
      <c r="AZ94" s="205"/>
      <c r="BA94" s="197"/>
      <c r="BB94" s="198"/>
      <c r="BC94" s="198"/>
      <c r="BD94" s="198"/>
      <c r="BE94" s="198"/>
      <c r="BF94" s="199"/>
      <c r="BG94" s="197"/>
      <c r="BH94" s="198"/>
      <c r="BI94" s="198"/>
      <c r="BJ94" s="198"/>
      <c r="BK94" s="198"/>
      <c r="BL94" s="199"/>
      <c r="BM94" s="140"/>
      <c r="BN94" s="141"/>
      <c r="BO94" s="141"/>
      <c r="BP94" s="141"/>
      <c r="BQ94" s="141"/>
      <c r="BR94" s="142"/>
      <c r="BS94" s="143"/>
      <c r="BT94" s="144"/>
      <c r="BU94" s="144"/>
      <c r="BV94" s="144"/>
      <c r="BW94" s="144"/>
      <c r="BX94" s="145"/>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82"/>
      <c r="AV95" s="183"/>
      <c r="AW95" s="183"/>
      <c r="AX95" s="183"/>
      <c r="AY95" s="183"/>
      <c r="AZ95" s="184"/>
      <c r="BA95" s="185"/>
      <c r="BB95" s="186"/>
      <c r="BC95" s="186"/>
      <c r="BD95" s="186"/>
      <c r="BE95" s="186"/>
      <c r="BF95" s="187"/>
      <c r="BG95" s="185"/>
      <c r="BH95" s="186"/>
      <c r="BI95" s="186"/>
      <c r="BJ95" s="186"/>
      <c r="BK95" s="186"/>
      <c r="BL95" s="187"/>
      <c r="BM95" s="188"/>
      <c r="BN95" s="189"/>
      <c r="BO95" s="189"/>
      <c r="BP95" s="189"/>
      <c r="BQ95" s="189"/>
      <c r="BR95" s="190"/>
      <c r="BS95" s="191"/>
      <c r="BT95" s="192"/>
      <c r="BU95" s="192"/>
      <c r="BV95" s="192"/>
      <c r="BW95" s="192"/>
      <c r="BX95" s="193"/>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200"/>
      <c r="AV96" s="201"/>
      <c r="AW96" s="201"/>
      <c r="AX96" s="201"/>
      <c r="AY96" s="201"/>
      <c r="AZ96" s="202"/>
      <c r="BA96" s="200"/>
      <c r="BB96" s="201"/>
      <c r="BC96" s="201"/>
      <c r="BD96" s="201"/>
      <c r="BE96" s="201"/>
      <c r="BF96" s="201"/>
      <c r="BG96" s="194"/>
      <c r="BH96" s="195"/>
      <c r="BI96" s="195"/>
      <c r="BJ96" s="195"/>
      <c r="BK96" s="195"/>
      <c r="BL96" s="196"/>
      <c r="BM96" s="134"/>
      <c r="BN96" s="135"/>
      <c r="BO96" s="135"/>
      <c r="BP96" s="135"/>
      <c r="BQ96" s="135"/>
      <c r="BR96" s="136"/>
      <c r="BS96" s="144"/>
      <c r="BT96" s="144"/>
      <c r="BU96" s="144"/>
      <c r="BV96" s="144"/>
      <c r="BW96" s="144"/>
      <c r="BX96" s="144"/>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203"/>
      <c r="AV97" s="204"/>
      <c r="AW97" s="204"/>
      <c r="AX97" s="204"/>
      <c r="AY97" s="204"/>
      <c r="AZ97" s="205"/>
      <c r="BA97" s="203"/>
      <c r="BB97" s="204"/>
      <c r="BC97" s="204"/>
      <c r="BD97" s="204"/>
      <c r="BE97" s="204"/>
      <c r="BF97" s="204"/>
      <c r="BG97" s="197"/>
      <c r="BH97" s="198"/>
      <c r="BI97" s="198"/>
      <c r="BJ97" s="198"/>
      <c r="BK97" s="198"/>
      <c r="BL97" s="199"/>
      <c r="BM97" s="140"/>
      <c r="BN97" s="141"/>
      <c r="BO97" s="141"/>
      <c r="BP97" s="141"/>
      <c r="BQ97" s="141"/>
      <c r="BR97" s="142"/>
      <c r="BS97" s="144"/>
      <c r="BT97" s="144"/>
      <c r="BU97" s="144"/>
      <c r="BV97" s="144"/>
      <c r="BW97" s="144"/>
      <c r="BX97" s="144"/>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203"/>
      <c r="AV98" s="204"/>
      <c r="AW98" s="204"/>
      <c r="AX98" s="204"/>
      <c r="AY98" s="204"/>
      <c r="AZ98" s="205"/>
      <c r="BA98" s="203"/>
      <c r="BB98" s="204"/>
      <c r="BC98" s="204"/>
      <c r="BD98" s="204"/>
      <c r="BE98" s="204"/>
      <c r="BF98" s="204"/>
      <c r="BG98" s="197"/>
      <c r="BH98" s="198"/>
      <c r="BI98" s="198"/>
      <c r="BJ98" s="198"/>
      <c r="BK98" s="198"/>
      <c r="BL98" s="199"/>
      <c r="BM98" s="140"/>
      <c r="BN98" s="141"/>
      <c r="BO98" s="141"/>
      <c r="BP98" s="141"/>
      <c r="BQ98" s="141"/>
      <c r="BR98" s="142"/>
      <c r="BS98" s="144"/>
      <c r="BT98" s="144"/>
      <c r="BU98" s="144"/>
      <c r="BV98" s="144"/>
      <c r="BW98" s="144"/>
      <c r="BX98" s="144"/>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203"/>
      <c r="AV99" s="204"/>
      <c r="AW99" s="204"/>
      <c r="AX99" s="204"/>
      <c r="AY99" s="204"/>
      <c r="AZ99" s="205"/>
      <c r="BA99" s="203"/>
      <c r="BB99" s="204"/>
      <c r="BC99" s="204"/>
      <c r="BD99" s="204"/>
      <c r="BE99" s="204"/>
      <c r="BF99" s="204"/>
      <c r="BG99" s="197"/>
      <c r="BH99" s="198"/>
      <c r="BI99" s="198"/>
      <c r="BJ99" s="198"/>
      <c r="BK99" s="198"/>
      <c r="BL99" s="199"/>
      <c r="BM99" s="140"/>
      <c r="BN99" s="141"/>
      <c r="BO99" s="141"/>
      <c r="BP99" s="141"/>
      <c r="BQ99" s="141"/>
      <c r="BR99" s="142"/>
      <c r="BS99" s="144"/>
      <c r="BT99" s="144"/>
      <c r="BU99" s="144"/>
      <c r="BV99" s="144"/>
      <c r="BW99" s="144"/>
      <c r="BX99" s="144"/>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203"/>
      <c r="AV100" s="204"/>
      <c r="AW100" s="204"/>
      <c r="AX100" s="204"/>
      <c r="AY100" s="204"/>
      <c r="AZ100" s="205"/>
      <c r="BA100" s="203"/>
      <c r="BB100" s="204"/>
      <c r="BC100" s="204"/>
      <c r="BD100" s="204"/>
      <c r="BE100" s="204"/>
      <c r="BF100" s="204"/>
      <c r="BG100" s="197"/>
      <c r="BH100" s="198"/>
      <c r="BI100" s="198"/>
      <c r="BJ100" s="198"/>
      <c r="BK100" s="198"/>
      <c r="BL100" s="199"/>
      <c r="BM100" s="140"/>
      <c r="BN100" s="141"/>
      <c r="BO100" s="141"/>
      <c r="BP100" s="141"/>
      <c r="BQ100" s="141"/>
      <c r="BR100" s="142"/>
      <c r="BS100" s="144"/>
      <c r="BT100" s="144"/>
      <c r="BU100" s="144"/>
      <c r="BV100" s="144"/>
      <c r="BW100" s="144"/>
      <c r="BX100" s="144"/>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203"/>
      <c r="AV101" s="204"/>
      <c r="AW101" s="204"/>
      <c r="AX101" s="204"/>
      <c r="AY101" s="204"/>
      <c r="AZ101" s="205"/>
      <c r="BA101" s="203"/>
      <c r="BB101" s="204"/>
      <c r="BC101" s="204"/>
      <c r="BD101" s="204"/>
      <c r="BE101" s="204"/>
      <c r="BF101" s="204"/>
      <c r="BG101" s="197"/>
      <c r="BH101" s="198"/>
      <c r="BI101" s="198"/>
      <c r="BJ101" s="198"/>
      <c r="BK101" s="198"/>
      <c r="BL101" s="199"/>
      <c r="BM101" s="140"/>
      <c r="BN101" s="141"/>
      <c r="BO101" s="141"/>
      <c r="BP101" s="141"/>
      <c r="BQ101" s="141"/>
      <c r="BR101" s="142"/>
      <c r="BS101" s="144"/>
      <c r="BT101" s="144"/>
      <c r="BU101" s="144"/>
      <c r="BV101" s="144"/>
      <c r="BW101" s="144"/>
      <c r="BX101" s="144"/>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203"/>
      <c r="AV102" s="204"/>
      <c r="AW102" s="204"/>
      <c r="AX102" s="204"/>
      <c r="AY102" s="204"/>
      <c r="AZ102" s="205"/>
      <c r="BA102" s="203"/>
      <c r="BB102" s="204"/>
      <c r="BC102" s="204"/>
      <c r="BD102" s="204"/>
      <c r="BE102" s="204"/>
      <c r="BF102" s="204"/>
      <c r="BG102" s="197"/>
      <c r="BH102" s="198"/>
      <c r="BI102" s="198"/>
      <c r="BJ102" s="198"/>
      <c r="BK102" s="198"/>
      <c r="BL102" s="199"/>
      <c r="BM102" s="140"/>
      <c r="BN102" s="141"/>
      <c r="BO102" s="141"/>
      <c r="BP102" s="141"/>
      <c r="BQ102" s="141"/>
      <c r="BR102" s="142"/>
      <c r="BS102" s="144"/>
      <c r="BT102" s="144"/>
      <c r="BU102" s="144"/>
      <c r="BV102" s="144"/>
      <c r="BW102" s="144"/>
      <c r="BX102" s="144"/>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203"/>
      <c r="AV103" s="204"/>
      <c r="AW103" s="204"/>
      <c r="AX103" s="204"/>
      <c r="AY103" s="204"/>
      <c r="AZ103" s="205"/>
      <c r="BA103" s="203"/>
      <c r="BB103" s="204"/>
      <c r="BC103" s="204"/>
      <c r="BD103" s="204"/>
      <c r="BE103" s="204"/>
      <c r="BF103" s="204"/>
      <c r="BG103" s="197"/>
      <c r="BH103" s="198"/>
      <c r="BI103" s="198"/>
      <c r="BJ103" s="198"/>
      <c r="BK103" s="198"/>
      <c r="BL103" s="199"/>
      <c r="BM103" s="140"/>
      <c r="BN103" s="141"/>
      <c r="BO103" s="141"/>
      <c r="BP103" s="141"/>
      <c r="BQ103" s="141"/>
      <c r="BR103" s="142"/>
      <c r="BS103" s="144"/>
      <c r="BT103" s="144"/>
      <c r="BU103" s="144"/>
      <c r="BV103" s="144"/>
      <c r="BW103" s="144"/>
      <c r="BX103" s="144"/>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203"/>
      <c r="AV104" s="204"/>
      <c r="AW104" s="204"/>
      <c r="AX104" s="204"/>
      <c r="AY104" s="204"/>
      <c r="AZ104" s="205"/>
      <c r="BA104" s="203"/>
      <c r="BB104" s="204"/>
      <c r="BC104" s="204"/>
      <c r="BD104" s="204"/>
      <c r="BE104" s="204"/>
      <c r="BF104" s="204"/>
      <c r="BG104" s="197"/>
      <c r="BH104" s="198"/>
      <c r="BI104" s="198"/>
      <c r="BJ104" s="198"/>
      <c r="BK104" s="198"/>
      <c r="BL104" s="199"/>
      <c r="BM104" s="140"/>
      <c r="BN104" s="141"/>
      <c r="BO104" s="141"/>
      <c r="BP104" s="141"/>
      <c r="BQ104" s="141"/>
      <c r="BR104" s="142"/>
      <c r="BS104" s="144"/>
      <c r="BT104" s="144"/>
      <c r="BU104" s="144"/>
      <c r="BV104" s="144"/>
      <c r="BW104" s="144"/>
      <c r="BX104" s="144"/>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82"/>
      <c r="AV105" s="183"/>
      <c r="AW105" s="183"/>
      <c r="AX105" s="183"/>
      <c r="AY105" s="183"/>
      <c r="AZ105" s="184"/>
      <c r="BA105" s="182"/>
      <c r="BB105" s="183"/>
      <c r="BC105" s="183"/>
      <c r="BD105" s="183"/>
      <c r="BE105" s="183"/>
      <c r="BF105" s="183"/>
      <c r="BG105" s="185"/>
      <c r="BH105" s="186"/>
      <c r="BI105" s="186"/>
      <c r="BJ105" s="186"/>
      <c r="BK105" s="186"/>
      <c r="BL105" s="187"/>
      <c r="BM105" s="188"/>
      <c r="BN105" s="189"/>
      <c r="BO105" s="189"/>
      <c r="BP105" s="189"/>
      <c r="BQ105" s="189"/>
      <c r="BR105" s="190"/>
      <c r="BS105" s="144"/>
      <c r="BT105" s="144"/>
      <c r="BU105" s="144"/>
      <c r="BV105" s="144"/>
      <c r="BW105" s="144"/>
      <c r="BX105" s="144"/>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heetViews>
  <sheetFormatPr defaultColWidth="12.625" defaultRowHeight="15" customHeight="1"/>
  <sheetData>
    <row r="1" spans="1:26" ht="33" customHeight="1">
      <c r="A1" s="517" t="s">
        <v>230</v>
      </c>
      <c r="B1" s="298"/>
      <c r="C1" s="298"/>
      <c r="D1" s="298"/>
      <c r="E1" s="298"/>
      <c r="F1" s="298"/>
      <c r="G1" s="298"/>
      <c r="H1" s="298"/>
      <c r="I1" s="298"/>
      <c r="J1" s="298"/>
      <c r="K1" s="298"/>
      <c r="L1" s="298"/>
      <c r="M1" s="298"/>
      <c r="N1" s="298"/>
      <c r="O1" s="318"/>
      <c r="P1" s="130"/>
      <c r="Q1" s="130"/>
      <c r="R1" s="130"/>
      <c r="S1" s="130"/>
      <c r="T1" s="130"/>
      <c r="U1" s="130"/>
      <c r="V1" s="130"/>
      <c r="W1" s="130"/>
      <c r="X1" s="130"/>
      <c r="Y1" s="130"/>
      <c r="Z1" s="130"/>
    </row>
    <row r="2" spans="1:26">
      <c r="A2" s="495" t="s">
        <v>231</v>
      </c>
      <c r="B2" s="272"/>
      <c r="C2" s="272"/>
      <c r="D2" s="272"/>
      <c r="E2" s="272"/>
      <c r="F2" s="272"/>
      <c r="G2" s="272"/>
      <c r="H2" s="272"/>
      <c r="I2" s="272"/>
      <c r="J2" s="272"/>
      <c r="K2" s="272"/>
      <c r="L2" s="272"/>
      <c r="M2" s="272"/>
      <c r="N2" s="272"/>
      <c r="O2" s="272"/>
      <c r="P2" s="130"/>
      <c r="Q2" s="130"/>
      <c r="R2" s="130"/>
      <c r="S2" s="130"/>
      <c r="T2" s="130"/>
      <c r="U2" s="130"/>
      <c r="V2" s="130"/>
      <c r="W2" s="130"/>
      <c r="X2" s="130"/>
      <c r="Y2" s="130"/>
      <c r="Z2" s="130"/>
    </row>
    <row r="3" spans="1:26">
      <c r="A3" s="207"/>
      <c r="B3" s="207"/>
      <c r="C3" s="207"/>
      <c r="D3" s="207"/>
      <c r="E3" s="207"/>
      <c r="F3" s="207"/>
      <c r="G3" s="207"/>
      <c r="H3" s="207"/>
      <c r="I3" s="207"/>
      <c r="J3" s="207"/>
      <c r="K3" s="207"/>
      <c r="L3" s="207"/>
      <c r="M3" s="207"/>
      <c r="N3" s="207"/>
      <c r="O3" s="207"/>
      <c r="P3" s="130"/>
      <c r="Q3" s="130"/>
      <c r="R3" s="130"/>
      <c r="S3" s="130"/>
      <c r="T3" s="130"/>
      <c r="U3" s="130"/>
      <c r="V3" s="130"/>
      <c r="W3" s="130"/>
      <c r="X3" s="130"/>
      <c r="Y3" s="130"/>
      <c r="Z3" s="130"/>
    </row>
    <row r="4" spans="1:26">
      <c r="A4" s="208" t="s">
        <v>232</v>
      </c>
      <c r="B4" s="518" t="s">
        <v>233</v>
      </c>
      <c r="C4" s="309"/>
      <c r="D4" s="518" t="s">
        <v>234</v>
      </c>
      <c r="E4" s="308"/>
      <c r="F4" s="308"/>
      <c r="G4" s="308"/>
      <c r="H4" s="308"/>
      <c r="I4" s="309"/>
      <c r="J4" s="518" t="s">
        <v>235</v>
      </c>
      <c r="K4" s="308"/>
      <c r="L4" s="308"/>
      <c r="M4" s="308"/>
      <c r="N4" s="308"/>
      <c r="O4" s="309"/>
      <c r="P4" s="130"/>
      <c r="Q4" s="130"/>
      <c r="R4" s="130"/>
      <c r="S4" s="130"/>
      <c r="T4" s="130"/>
      <c r="U4" s="130"/>
      <c r="V4" s="130"/>
      <c r="W4" s="130"/>
      <c r="X4" s="130"/>
      <c r="Y4" s="130"/>
      <c r="Z4" s="130"/>
    </row>
    <row r="5" spans="1:26" ht="15" customHeight="1">
      <c r="A5" s="209">
        <v>5</v>
      </c>
      <c r="B5" s="520" t="s">
        <v>236</v>
      </c>
      <c r="C5" s="309"/>
      <c r="D5" s="519" t="s">
        <v>237</v>
      </c>
      <c r="E5" s="308"/>
      <c r="F5" s="308"/>
      <c r="G5" s="308"/>
      <c r="H5" s="308"/>
      <c r="I5" s="309"/>
      <c r="J5" s="520" t="s">
        <v>238</v>
      </c>
      <c r="K5" s="308"/>
      <c r="L5" s="308"/>
      <c r="M5" s="308"/>
      <c r="N5" s="308"/>
      <c r="O5" s="309"/>
      <c r="P5" s="130"/>
      <c r="Q5" s="130"/>
      <c r="R5" s="130"/>
      <c r="S5" s="130"/>
      <c r="T5" s="130"/>
      <c r="U5" s="130"/>
      <c r="V5" s="130"/>
      <c r="W5" s="130"/>
      <c r="X5" s="130"/>
      <c r="Y5" s="130"/>
      <c r="Z5" s="130"/>
    </row>
    <row r="6" spans="1:26" ht="15" customHeight="1">
      <c r="A6" s="209">
        <v>4</v>
      </c>
      <c r="B6" s="520" t="s">
        <v>239</v>
      </c>
      <c r="C6" s="309"/>
      <c r="D6" s="519" t="s">
        <v>240</v>
      </c>
      <c r="E6" s="308"/>
      <c r="F6" s="308"/>
      <c r="G6" s="308"/>
      <c r="H6" s="308"/>
      <c r="I6" s="309"/>
      <c r="J6" s="520" t="s">
        <v>241</v>
      </c>
      <c r="K6" s="308"/>
      <c r="L6" s="308"/>
      <c r="M6" s="308"/>
      <c r="N6" s="308"/>
      <c r="O6" s="309"/>
      <c r="P6" s="130"/>
      <c r="Q6" s="130"/>
      <c r="R6" s="130"/>
      <c r="S6" s="130"/>
      <c r="T6" s="130"/>
      <c r="U6" s="130"/>
      <c r="V6" s="130"/>
      <c r="W6" s="130"/>
      <c r="X6" s="130"/>
      <c r="Y6" s="130"/>
      <c r="Z6" s="130"/>
    </row>
    <row r="7" spans="1:26" ht="15" customHeight="1">
      <c r="A7" s="209">
        <v>3</v>
      </c>
      <c r="B7" s="520" t="s">
        <v>242</v>
      </c>
      <c r="C7" s="309"/>
      <c r="D7" s="519" t="s">
        <v>243</v>
      </c>
      <c r="E7" s="308"/>
      <c r="F7" s="308"/>
      <c r="G7" s="308"/>
      <c r="H7" s="308"/>
      <c r="I7" s="309"/>
      <c r="J7" s="520" t="s">
        <v>244</v>
      </c>
      <c r="K7" s="308"/>
      <c r="L7" s="308"/>
      <c r="M7" s="308"/>
      <c r="N7" s="308"/>
      <c r="O7" s="309"/>
      <c r="P7" s="130"/>
      <c r="Q7" s="130"/>
      <c r="R7" s="130"/>
      <c r="S7" s="130"/>
      <c r="T7" s="130"/>
      <c r="U7" s="130"/>
      <c r="V7" s="130"/>
      <c r="W7" s="130"/>
      <c r="X7" s="130"/>
      <c r="Y7" s="130"/>
      <c r="Z7" s="130"/>
    </row>
    <row r="8" spans="1:26" ht="15" customHeight="1">
      <c r="A8" s="209">
        <v>2</v>
      </c>
      <c r="B8" s="520" t="s">
        <v>245</v>
      </c>
      <c r="C8" s="309"/>
      <c r="D8" s="519" t="s">
        <v>246</v>
      </c>
      <c r="E8" s="308"/>
      <c r="F8" s="308"/>
      <c r="G8" s="308"/>
      <c r="H8" s="308"/>
      <c r="I8" s="309"/>
      <c r="J8" s="520" t="s">
        <v>247</v>
      </c>
      <c r="K8" s="308"/>
      <c r="L8" s="308"/>
      <c r="M8" s="308"/>
      <c r="N8" s="308"/>
      <c r="O8" s="309"/>
      <c r="P8" s="130"/>
      <c r="Q8" s="130"/>
      <c r="R8" s="130"/>
      <c r="S8" s="130"/>
      <c r="T8" s="130"/>
      <c r="U8" s="130"/>
      <c r="V8" s="130"/>
      <c r="W8" s="130"/>
      <c r="X8" s="130"/>
      <c r="Y8" s="130"/>
      <c r="Z8" s="130"/>
    </row>
    <row r="9" spans="1:26" ht="15" customHeight="1">
      <c r="A9" s="209">
        <v>1</v>
      </c>
      <c r="B9" s="520" t="s">
        <v>248</v>
      </c>
      <c r="C9" s="309"/>
      <c r="D9" s="519" t="s">
        <v>249</v>
      </c>
      <c r="E9" s="308"/>
      <c r="F9" s="308"/>
      <c r="G9" s="308"/>
      <c r="H9" s="308"/>
      <c r="I9" s="309"/>
      <c r="J9" s="520" t="s">
        <v>250</v>
      </c>
      <c r="K9" s="308"/>
      <c r="L9" s="308"/>
      <c r="M9" s="308"/>
      <c r="N9" s="308"/>
      <c r="O9" s="309"/>
      <c r="P9" s="130"/>
      <c r="Q9" s="130"/>
      <c r="R9" s="130"/>
      <c r="S9" s="130"/>
      <c r="T9" s="130"/>
      <c r="U9" s="130"/>
      <c r="V9" s="130"/>
      <c r="W9" s="130"/>
      <c r="X9" s="130"/>
      <c r="Y9" s="130"/>
      <c r="Z9" s="130"/>
    </row>
    <row r="10" spans="1:26">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row>
    <row r="11" spans="1:26">
      <c r="A11" s="495" t="s">
        <v>251</v>
      </c>
      <c r="B11" s="272"/>
      <c r="C11" s="272"/>
      <c r="D11" s="272"/>
      <c r="E11" s="272"/>
      <c r="F11" s="272"/>
      <c r="G11" s="272"/>
      <c r="H11" s="272"/>
      <c r="I11" s="272"/>
      <c r="J11" s="272"/>
      <c r="K11" s="272"/>
      <c r="L11" s="272"/>
      <c r="M11" s="272"/>
      <c r="N11" s="272"/>
      <c r="O11" s="272"/>
      <c r="P11" s="130"/>
      <c r="Q11" s="130"/>
      <c r="R11" s="130"/>
      <c r="S11" s="130"/>
      <c r="T11" s="130"/>
      <c r="U11" s="130"/>
      <c r="V11" s="130"/>
      <c r="W11" s="130"/>
      <c r="X11" s="130"/>
      <c r="Y11" s="130"/>
      <c r="Z11" s="130"/>
    </row>
    <row r="12" spans="1:26">
      <c r="A12" s="207"/>
      <c r="B12" s="207"/>
      <c r="C12" s="207"/>
      <c r="D12" s="207"/>
      <c r="E12" s="207"/>
      <c r="F12" s="207"/>
      <c r="G12" s="207"/>
      <c r="H12" s="207"/>
      <c r="I12" s="207"/>
      <c r="J12" s="207"/>
      <c r="K12" s="207"/>
      <c r="L12" s="207"/>
      <c r="M12" s="207"/>
      <c r="N12" s="207"/>
      <c r="O12" s="207"/>
      <c r="P12" s="130"/>
      <c r="Q12" s="130"/>
      <c r="R12" s="130"/>
      <c r="S12" s="130"/>
      <c r="T12" s="130"/>
      <c r="U12" s="130"/>
      <c r="V12" s="130"/>
      <c r="W12" s="130"/>
      <c r="X12" s="130"/>
      <c r="Y12" s="130"/>
      <c r="Z12" s="130"/>
    </row>
    <row r="13" spans="1:26">
      <c r="A13" s="210" t="s">
        <v>232</v>
      </c>
      <c r="B13" s="518" t="s">
        <v>252</v>
      </c>
      <c r="C13" s="309"/>
      <c r="D13" s="518" t="s">
        <v>253</v>
      </c>
      <c r="E13" s="308"/>
      <c r="F13" s="308"/>
      <c r="G13" s="308"/>
      <c r="H13" s="308"/>
      <c r="I13" s="309"/>
      <c r="J13" s="518" t="s">
        <v>254</v>
      </c>
      <c r="K13" s="308"/>
      <c r="L13" s="308"/>
      <c r="M13" s="308"/>
      <c r="N13" s="308"/>
      <c r="O13" s="309"/>
      <c r="P13" s="130"/>
      <c r="Q13" s="130"/>
      <c r="R13" s="130"/>
      <c r="S13" s="130"/>
      <c r="T13" s="130"/>
      <c r="U13" s="130"/>
      <c r="V13" s="130"/>
      <c r="W13" s="130"/>
      <c r="X13" s="130"/>
      <c r="Y13" s="130"/>
      <c r="Z13" s="130"/>
    </row>
    <row r="14" spans="1:26" ht="15.75">
      <c r="A14" s="211">
        <v>5</v>
      </c>
      <c r="B14" s="494" t="s">
        <v>255</v>
      </c>
      <c r="C14" s="309"/>
      <c r="D14" s="493" t="s">
        <v>256</v>
      </c>
      <c r="E14" s="308"/>
      <c r="F14" s="308"/>
      <c r="G14" s="308"/>
      <c r="H14" s="308"/>
      <c r="I14" s="309"/>
      <c r="J14" s="494" t="s">
        <v>257</v>
      </c>
      <c r="K14" s="308"/>
      <c r="L14" s="308"/>
      <c r="M14" s="308"/>
      <c r="N14" s="308"/>
      <c r="O14" s="309"/>
      <c r="P14" s="130"/>
      <c r="Q14" s="130"/>
      <c r="R14" s="130"/>
      <c r="S14" s="130"/>
      <c r="T14" s="130"/>
      <c r="U14" s="130"/>
      <c r="V14" s="130"/>
      <c r="W14" s="130"/>
      <c r="X14" s="130"/>
      <c r="Y14" s="130"/>
      <c r="Z14" s="130"/>
    </row>
    <row r="15" spans="1:26" ht="15.75">
      <c r="A15" s="211">
        <v>4</v>
      </c>
      <c r="B15" s="494" t="s">
        <v>258</v>
      </c>
      <c r="C15" s="309"/>
      <c r="D15" s="493" t="s">
        <v>259</v>
      </c>
      <c r="E15" s="308"/>
      <c r="F15" s="308"/>
      <c r="G15" s="308"/>
      <c r="H15" s="308"/>
      <c r="I15" s="309"/>
      <c r="J15" s="494" t="s">
        <v>257</v>
      </c>
      <c r="K15" s="308"/>
      <c r="L15" s="308"/>
      <c r="M15" s="308"/>
      <c r="N15" s="308"/>
      <c r="O15" s="309"/>
      <c r="P15" s="130"/>
      <c r="Q15" s="130"/>
      <c r="R15" s="130"/>
      <c r="S15" s="130"/>
      <c r="T15" s="130"/>
      <c r="U15" s="130"/>
      <c r="V15" s="130"/>
      <c r="W15" s="130"/>
      <c r="X15" s="130"/>
      <c r="Y15" s="130"/>
      <c r="Z15" s="130"/>
    </row>
    <row r="16" spans="1:26" ht="15.75">
      <c r="A16" s="211">
        <v>3</v>
      </c>
      <c r="B16" s="494" t="s">
        <v>260</v>
      </c>
      <c r="C16" s="309"/>
      <c r="D16" s="493" t="s">
        <v>261</v>
      </c>
      <c r="E16" s="308"/>
      <c r="F16" s="308"/>
      <c r="G16" s="308"/>
      <c r="H16" s="308"/>
      <c r="I16" s="309"/>
      <c r="J16" s="494" t="s">
        <v>257</v>
      </c>
      <c r="K16" s="308"/>
      <c r="L16" s="308"/>
      <c r="M16" s="308"/>
      <c r="N16" s="308"/>
      <c r="O16" s="309"/>
      <c r="P16" s="130"/>
      <c r="Q16" s="130"/>
      <c r="R16" s="130"/>
      <c r="S16" s="130"/>
      <c r="T16" s="130"/>
      <c r="U16" s="130"/>
      <c r="V16" s="130"/>
      <c r="W16" s="130"/>
      <c r="X16" s="130"/>
      <c r="Y16" s="130"/>
      <c r="Z16" s="130"/>
    </row>
    <row r="17" spans="1:26">
      <c r="A17" s="130"/>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row>
    <row r="18" spans="1:26">
      <c r="A18" s="495" t="s">
        <v>262</v>
      </c>
      <c r="B18" s="272"/>
      <c r="C18" s="272"/>
      <c r="D18" s="272"/>
      <c r="E18" s="272"/>
      <c r="F18" s="272"/>
      <c r="G18" s="272"/>
      <c r="H18" s="272"/>
      <c r="I18" s="272"/>
      <c r="J18" s="272"/>
      <c r="K18" s="272"/>
      <c r="L18" s="272"/>
      <c r="M18" s="272"/>
      <c r="N18" s="272"/>
      <c r="O18" s="272"/>
      <c r="P18" s="272"/>
      <c r="Q18" s="130"/>
      <c r="R18" s="130"/>
      <c r="S18" s="130"/>
      <c r="T18" s="130"/>
      <c r="U18" s="130"/>
      <c r="V18" s="130"/>
      <c r="W18" s="130"/>
      <c r="X18" s="130"/>
      <c r="Y18" s="130"/>
      <c r="Z18" s="130"/>
    </row>
    <row r="19" spans="1:26">
      <c r="A19" s="130"/>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row>
    <row r="20" spans="1:26">
      <c r="A20" s="130"/>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row>
    <row r="21" spans="1:26">
      <c r="A21" s="130"/>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row>
    <row r="22" spans="1:26">
      <c r="A22" s="130"/>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row>
    <row r="23" spans="1:26">
      <c r="A23" s="130"/>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row>
    <row r="24" spans="1:26">
      <c r="A24" s="130"/>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row>
    <row r="25" spans="1:26">
      <c r="A25" s="130"/>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row>
    <row r="26" spans="1:26">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row>
    <row r="27" spans="1:26">
      <c r="A27" s="130"/>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row>
    <row r="28" spans="1:26">
      <c r="A28" s="130"/>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row>
    <row r="29" spans="1:26">
      <c r="A29" s="130"/>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row>
    <row r="30" spans="1:26">
      <c r="A30" s="130"/>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row>
    <row r="31" spans="1:26">
      <c r="A31" s="130"/>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row>
    <row r="32" spans="1:26">
      <c r="A32" s="130"/>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row>
    <row r="33" spans="1:26">
      <c r="A33" s="130"/>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row>
    <row r="34" spans="1:26">
      <c r="A34" s="130"/>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row>
    <row r="35" spans="1:26">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row>
    <row r="36" spans="1:26">
      <c r="A36" s="130"/>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row>
    <row r="37" spans="1:26">
      <c r="A37" s="130"/>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row>
    <row r="38" spans="1:26">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row>
    <row r="39" spans="1:26">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row>
    <row r="40" spans="1:26">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row>
    <row r="41" spans="1:26">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row>
    <row r="42" spans="1:26">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row>
    <row r="43" spans="1:26">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row>
    <row r="44" spans="1:26">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row>
    <row r="45" spans="1:26">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row>
    <row r="46" spans="1:26">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row>
    <row r="47" spans="1:26">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row>
    <row r="48" spans="1:26">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row>
    <row r="49" spans="1:26">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row>
    <row r="50" spans="1:26">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130"/>
      <c r="Y50" s="130"/>
      <c r="Z50" s="130"/>
    </row>
    <row r="51" spans="1:26">
      <c r="A51" s="496" t="s">
        <v>263</v>
      </c>
      <c r="B51" s="499" t="s">
        <v>264</v>
      </c>
      <c r="C51" s="302"/>
      <c r="D51" s="302"/>
      <c r="E51" s="302"/>
      <c r="F51" s="302"/>
      <c r="G51" s="302"/>
      <c r="H51" s="302"/>
      <c r="I51" s="302"/>
      <c r="J51" s="302"/>
      <c r="K51" s="303"/>
      <c r="L51" s="502" t="s">
        <v>265</v>
      </c>
      <c r="M51" s="309"/>
      <c r="N51" s="502" t="s">
        <v>266</v>
      </c>
      <c r="O51" s="309"/>
      <c r="P51" s="502" t="s">
        <v>267</v>
      </c>
      <c r="Q51" s="309"/>
      <c r="R51" s="502" t="s">
        <v>268</v>
      </c>
      <c r="S51" s="309"/>
      <c r="T51" s="502" t="s">
        <v>269</v>
      </c>
      <c r="U51" s="309"/>
      <c r="V51" s="502" t="s">
        <v>270</v>
      </c>
      <c r="W51" s="309"/>
      <c r="X51" s="130"/>
      <c r="Y51" s="130"/>
      <c r="Z51" s="130"/>
    </row>
    <row r="52" spans="1:26" ht="18.75">
      <c r="A52" s="497"/>
      <c r="B52" s="500"/>
      <c r="C52" s="272"/>
      <c r="D52" s="272"/>
      <c r="E52" s="272"/>
      <c r="F52" s="272"/>
      <c r="G52" s="272"/>
      <c r="H52" s="272"/>
      <c r="I52" s="272"/>
      <c r="J52" s="272"/>
      <c r="K52" s="501"/>
      <c r="L52" s="521" t="s">
        <v>271</v>
      </c>
      <c r="M52" s="309"/>
      <c r="N52" s="521" t="s">
        <v>271</v>
      </c>
      <c r="O52" s="309"/>
      <c r="P52" s="521" t="s">
        <v>271</v>
      </c>
      <c r="Q52" s="309"/>
      <c r="R52" s="521" t="s">
        <v>271</v>
      </c>
      <c r="S52" s="309"/>
      <c r="T52" s="521" t="s">
        <v>271</v>
      </c>
      <c r="U52" s="309"/>
      <c r="V52" s="521" t="s">
        <v>271</v>
      </c>
      <c r="W52" s="309"/>
      <c r="X52" s="130"/>
      <c r="Y52" s="130"/>
      <c r="Z52" s="130"/>
    </row>
    <row r="53" spans="1:26" ht="18.75">
      <c r="A53" s="498"/>
      <c r="B53" s="304"/>
      <c r="C53" s="275"/>
      <c r="D53" s="275"/>
      <c r="E53" s="275"/>
      <c r="F53" s="275"/>
      <c r="G53" s="275"/>
      <c r="H53" s="275"/>
      <c r="I53" s="275"/>
      <c r="J53" s="275"/>
      <c r="K53" s="305"/>
      <c r="L53" s="212" t="s">
        <v>272</v>
      </c>
      <c r="M53" s="212" t="s">
        <v>273</v>
      </c>
      <c r="N53" s="212" t="s">
        <v>272</v>
      </c>
      <c r="O53" s="212" t="s">
        <v>273</v>
      </c>
      <c r="P53" s="212" t="s">
        <v>272</v>
      </c>
      <c r="Q53" s="212" t="s">
        <v>273</v>
      </c>
      <c r="R53" s="212" t="s">
        <v>272</v>
      </c>
      <c r="S53" s="212" t="s">
        <v>273</v>
      </c>
      <c r="T53" s="212" t="s">
        <v>272</v>
      </c>
      <c r="U53" s="212" t="s">
        <v>273</v>
      </c>
      <c r="V53" s="212" t="s">
        <v>272</v>
      </c>
      <c r="W53" s="212" t="s">
        <v>273</v>
      </c>
      <c r="X53" s="130"/>
      <c r="Y53" s="130"/>
      <c r="Z53" s="130"/>
    </row>
    <row r="54" spans="1:26" ht="18.75">
      <c r="A54" s="212">
        <v>1</v>
      </c>
      <c r="B54" s="503" t="s">
        <v>274</v>
      </c>
      <c r="C54" s="308"/>
      <c r="D54" s="308"/>
      <c r="E54" s="308"/>
      <c r="F54" s="308"/>
      <c r="G54" s="308"/>
      <c r="H54" s="308"/>
      <c r="I54" s="308"/>
      <c r="J54" s="308"/>
      <c r="K54" s="309"/>
      <c r="L54" s="207"/>
      <c r="M54" s="207"/>
      <c r="N54" s="207"/>
      <c r="O54" s="207"/>
      <c r="P54" s="207"/>
      <c r="Q54" s="207"/>
      <c r="R54" s="207"/>
      <c r="S54" s="207"/>
      <c r="T54" s="207"/>
      <c r="U54" s="207"/>
      <c r="V54" s="207"/>
      <c r="W54" s="207"/>
      <c r="X54" s="206"/>
      <c r="Y54" s="206"/>
      <c r="Z54" s="206"/>
    </row>
    <row r="55" spans="1:26" ht="18.75">
      <c r="A55" s="212">
        <v>2</v>
      </c>
      <c r="B55" s="503" t="s">
        <v>275</v>
      </c>
      <c r="C55" s="308"/>
      <c r="D55" s="308"/>
      <c r="E55" s="308"/>
      <c r="F55" s="308"/>
      <c r="G55" s="308"/>
      <c r="H55" s="308"/>
      <c r="I55" s="308"/>
      <c r="J55" s="308"/>
      <c r="K55" s="309"/>
      <c r="L55" s="207"/>
      <c r="M55" s="207"/>
      <c r="N55" s="207"/>
      <c r="O55" s="207"/>
      <c r="P55" s="207"/>
      <c r="Q55" s="207"/>
      <c r="R55" s="207"/>
      <c r="S55" s="207"/>
      <c r="T55" s="207"/>
      <c r="U55" s="207"/>
      <c r="V55" s="207"/>
      <c r="W55" s="207"/>
      <c r="X55" s="206"/>
      <c r="Y55" s="206"/>
      <c r="Z55" s="206"/>
    </row>
    <row r="56" spans="1:26" ht="18.75">
      <c r="A56" s="212">
        <v>3</v>
      </c>
      <c r="B56" s="503" t="s">
        <v>276</v>
      </c>
      <c r="C56" s="308"/>
      <c r="D56" s="308"/>
      <c r="E56" s="308"/>
      <c r="F56" s="308"/>
      <c r="G56" s="308"/>
      <c r="H56" s="308"/>
      <c r="I56" s="308"/>
      <c r="J56" s="308"/>
      <c r="K56" s="309"/>
      <c r="L56" s="207"/>
      <c r="M56" s="207"/>
      <c r="N56" s="207"/>
      <c r="O56" s="207"/>
      <c r="P56" s="207"/>
      <c r="Q56" s="207"/>
      <c r="R56" s="207"/>
      <c r="S56" s="207"/>
      <c r="T56" s="207"/>
      <c r="U56" s="207"/>
      <c r="V56" s="207"/>
      <c r="W56" s="207"/>
      <c r="X56" s="206"/>
      <c r="Y56" s="206"/>
      <c r="Z56" s="206"/>
    </row>
    <row r="57" spans="1:26" ht="18.75">
      <c r="A57" s="212">
        <v>4</v>
      </c>
      <c r="B57" s="503" t="s">
        <v>277</v>
      </c>
      <c r="C57" s="308"/>
      <c r="D57" s="308"/>
      <c r="E57" s="308"/>
      <c r="F57" s="308"/>
      <c r="G57" s="308"/>
      <c r="H57" s="308"/>
      <c r="I57" s="308"/>
      <c r="J57" s="308"/>
      <c r="K57" s="309"/>
      <c r="L57" s="207"/>
      <c r="M57" s="207"/>
      <c r="N57" s="207"/>
      <c r="O57" s="207"/>
      <c r="P57" s="207"/>
      <c r="Q57" s="207"/>
      <c r="R57" s="207"/>
      <c r="S57" s="207"/>
      <c r="T57" s="207"/>
      <c r="U57" s="207"/>
      <c r="V57" s="207"/>
      <c r="W57" s="207"/>
      <c r="X57" s="206"/>
      <c r="Y57" s="206"/>
      <c r="Z57" s="206"/>
    </row>
    <row r="58" spans="1:26" ht="18.75">
      <c r="A58" s="212">
        <v>5</v>
      </c>
      <c r="B58" s="503" t="s">
        <v>278</v>
      </c>
      <c r="C58" s="308"/>
      <c r="D58" s="308"/>
      <c r="E58" s="308"/>
      <c r="F58" s="308"/>
      <c r="G58" s="308"/>
      <c r="H58" s="308"/>
      <c r="I58" s="308"/>
      <c r="J58" s="308"/>
      <c r="K58" s="309"/>
      <c r="L58" s="207"/>
      <c r="M58" s="207"/>
      <c r="N58" s="207"/>
      <c r="O58" s="207"/>
      <c r="P58" s="207"/>
      <c r="Q58" s="207"/>
      <c r="R58" s="207"/>
      <c r="S58" s="207"/>
      <c r="T58" s="207"/>
      <c r="U58" s="207"/>
      <c r="V58" s="207"/>
      <c r="W58" s="207"/>
      <c r="X58" s="206"/>
      <c r="Y58" s="206"/>
      <c r="Z58" s="206"/>
    </row>
    <row r="59" spans="1:26" ht="18.75">
      <c r="A59" s="212">
        <v>6</v>
      </c>
      <c r="B59" s="503" t="s">
        <v>279</v>
      </c>
      <c r="C59" s="308"/>
      <c r="D59" s="308"/>
      <c r="E59" s="308"/>
      <c r="F59" s="308"/>
      <c r="G59" s="308"/>
      <c r="H59" s="308"/>
      <c r="I59" s="308"/>
      <c r="J59" s="308"/>
      <c r="K59" s="309"/>
      <c r="L59" s="207"/>
      <c r="M59" s="207"/>
      <c r="N59" s="207"/>
      <c r="O59" s="207"/>
      <c r="P59" s="207"/>
      <c r="Q59" s="207"/>
      <c r="R59" s="207"/>
      <c r="S59" s="207"/>
      <c r="T59" s="207"/>
      <c r="U59" s="207"/>
      <c r="V59" s="207"/>
      <c r="W59" s="207"/>
      <c r="X59" s="206"/>
      <c r="Y59" s="206"/>
      <c r="Z59" s="206"/>
    </row>
    <row r="60" spans="1:26" ht="18.75">
      <c r="A60" s="212">
        <v>7</v>
      </c>
      <c r="B60" s="503" t="s">
        <v>280</v>
      </c>
      <c r="C60" s="308"/>
      <c r="D60" s="308"/>
      <c r="E60" s="308"/>
      <c r="F60" s="308"/>
      <c r="G60" s="308"/>
      <c r="H60" s="308"/>
      <c r="I60" s="308"/>
      <c r="J60" s="308"/>
      <c r="K60" s="309"/>
      <c r="L60" s="207"/>
      <c r="M60" s="207"/>
      <c r="N60" s="207"/>
      <c r="O60" s="207"/>
      <c r="P60" s="207"/>
      <c r="Q60" s="207"/>
      <c r="R60" s="207"/>
      <c r="S60" s="207"/>
      <c r="T60" s="207"/>
      <c r="U60" s="207"/>
      <c r="V60" s="207"/>
      <c r="W60" s="207"/>
      <c r="X60" s="206"/>
      <c r="Y60" s="206"/>
      <c r="Z60" s="206"/>
    </row>
    <row r="61" spans="1:26" ht="18.75">
      <c r="A61" s="212">
        <v>8</v>
      </c>
      <c r="B61" s="503" t="s">
        <v>281</v>
      </c>
      <c r="C61" s="308"/>
      <c r="D61" s="308"/>
      <c r="E61" s="308"/>
      <c r="F61" s="308"/>
      <c r="G61" s="308"/>
      <c r="H61" s="308"/>
      <c r="I61" s="308"/>
      <c r="J61" s="308"/>
      <c r="K61" s="309"/>
      <c r="L61" s="207"/>
      <c r="M61" s="207"/>
      <c r="N61" s="207"/>
      <c r="O61" s="207"/>
      <c r="P61" s="207"/>
      <c r="Q61" s="207"/>
      <c r="R61" s="207"/>
      <c r="S61" s="207"/>
      <c r="T61" s="207"/>
      <c r="U61" s="207"/>
      <c r="V61" s="207"/>
      <c r="W61" s="207"/>
      <c r="X61" s="206"/>
      <c r="Y61" s="206"/>
      <c r="Z61" s="206"/>
    </row>
    <row r="62" spans="1:26" ht="18.75">
      <c r="A62" s="212">
        <v>9</v>
      </c>
      <c r="B62" s="503" t="s">
        <v>282</v>
      </c>
      <c r="C62" s="308"/>
      <c r="D62" s="308"/>
      <c r="E62" s="308"/>
      <c r="F62" s="308"/>
      <c r="G62" s="308"/>
      <c r="H62" s="308"/>
      <c r="I62" s="308"/>
      <c r="J62" s="308"/>
      <c r="K62" s="309"/>
      <c r="L62" s="207"/>
      <c r="M62" s="207"/>
      <c r="N62" s="207"/>
      <c r="O62" s="207"/>
      <c r="P62" s="207"/>
      <c r="Q62" s="207"/>
      <c r="R62" s="207"/>
      <c r="S62" s="207"/>
      <c r="T62" s="207"/>
      <c r="U62" s="207"/>
      <c r="V62" s="207"/>
      <c r="W62" s="207"/>
      <c r="X62" s="206"/>
      <c r="Y62" s="206"/>
      <c r="Z62" s="206"/>
    </row>
    <row r="63" spans="1:26" ht="18.75">
      <c r="A63" s="212">
        <v>10</v>
      </c>
      <c r="B63" s="503" t="s">
        <v>283</v>
      </c>
      <c r="C63" s="308"/>
      <c r="D63" s="308"/>
      <c r="E63" s="308"/>
      <c r="F63" s="308"/>
      <c r="G63" s="308"/>
      <c r="H63" s="308"/>
      <c r="I63" s="308"/>
      <c r="J63" s="308"/>
      <c r="K63" s="309"/>
      <c r="L63" s="207"/>
      <c r="M63" s="207"/>
      <c r="N63" s="207"/>
      <c r="O63" s="207"/>
      <c r="P63" s="207"/>
      <c r="Q63" s="207"/>
      <c r="R63" s="207"/>
      <c r="S63" s="207"/>
      <c r="T63" s="207"/>
      <c r="U63" s="207"/>
      <c r="V63" s="207"/>
      <c r="W63" s="207"/>
      <c r="X63" s="206"/>
      <c r="Y63" s="206"/>
      <c r="Z63" s="206"/>
    </row>
    <row r="64" spans="1:26" ht="18.75">
      <c r="A64" s="212">
        <v>11</v>
      </c>
      <c r="B64" s="503" t="s">
        <v>284</v>
      </c>
      <c r="C64" s="308"/>
      <c r="D64" s="308"/>
      <c r="E64" s="308"/>
      <c r="F64" s="308"/>
      <c r="G64" s="308"/>
      <c r="H64" s="308"/>
      <c r="I64" s="308"/>
      <c r="J64" s="308"/>
      <c r="K64" s="309"/>
      <c r="L64" s="207"/>
      <c r="M64" s="207"/>
      <c r="N64" s="207"/>
      <c r="O64" s="207"/>
      <c r="P64" s="207"/>
      <c r="Q64" s="207"/>
      <c r="R64" s="207"/>
      <c r="S64" s="207"/>
      <c r="T64" s="207"/>
      <c r="U64" s="207"/>
      <c r="V64" s="207"/>
      <c r="W64" s="207"/>
      <c r="X64" s="206"/>
      <c r="Y64" s="206"/>
      <c r="Z64" s="206"/>
    </row>
    <row r="65" spans="1:26" ht="18.75">
      <c r="A65" s="212">
        <v>12</v>
      </c>
      <c r="B65" s="503" t="s">
        <v>285</v>
      </c>
      <c r="C65" s="308"/>
      <c r="D65" s="308"/>
      <c r="E65" s="308"/>
      <c r="F65" s="308"/>
      <c r="G65" s="308"/>
      <c r="H65" s="308"/>
      <c r="I65" s="308"/>
      <c r="J65" s="308"/>
      <c r="K65" s="309"/>
      <c r="L65" s="207"/>
      <c r="M65" s="207"/>
      <c r="N65" s="207"/>
      <c r="O65" s="207"/>
      <c r="P65" s="207"/>
      <c r="Q65" s="207"/>
      <c r="R65" s="207"/>
      <c r="S65" s="207"/>
      <c r="T65" s="207"/>
      <c r="U65" s="207"/>
      <c r="V65" s="207"/>
      <c r="W65" s="207"/>
      <c r="X65" s="206"/>
      <c r="Y65" s="206"/>
      <c r="Z65" s="206"/>
    </row>
    <row r="66" spans="1:26" ht="18.75">
      <c r="A66" s="212">
        <v>13</v>
      </c>
      <c r="B66" s="503" t="s">
        <v>286</v>
      </c>
      <c r="C66" s="308"/>
      <c r="D66" s="308"/>
      <c r="E66" s="308"/>
      <c r="F66" s="308"/>
      <c r="G66" s="308"/>
      <c r="H66" s="308"/>
      <c r="I66" s="308"/>
      <c r="J66" s="308"/>
      <c r="K66" s="309"/>
      <c r="L66" s="207"/>
      <c r="M66" s="207"/>
      <c r="N66" s="207"/>
      <c r="O66" s="207"/>
      <c r="P66" s="207"/>
      <c r="Q66" s="207"/>
      <c r="R66" s="207"/>
      <c r="S66" s="207"/>
      <c r="T66" s="207"/>
      <c r="U66" s="207"/>
      <c r="V66" s="207"/>
      <c r="W66" s="207"/>
      <c r="X66" s="206"/>
      <c r="Y66" s="206"/>
      <c r="Z66" s="206"/>
    </row>
    <row r="67" spans="1:26" ht="18.75">
      <c r="A67" s="212">
        <v>14</v>
      </c>
      <c r="B67" s="504" t="s">
        <v>287</v>
      </c>
      <c r="C67" s="308"/>
      <c r="D67" s="308"/>
      <c r="E67" s="308"/>
      <c r="F67" s="308"/>
      <c r="G67" s="308"/>
      <c r="H67" s="308"/>
      <c r="I67" s="308"/>
      <c r="J67" s="308"/>
      <c r="K67" s="309"/>
      <c r="L67" s="207"/>
      <c r="M67" s="207"/>
      <c r="N67" s="207"/>
      <c r="O67" s="207"/>
      <c r="P67" s="207"/>
      <c r="Q67" s="207"/>
      <c r="R67" s="207"/>
      <c r="S67" s="207"/>
      <c r="T67" s="207"/>
      <c r="U67" s="207"/>
      <c r="V67" s="207"/>
      <c r="W67" s="207"/>
      <c r="X67" s="206"/>
      <c r="Y67" s="206"/>
      <c r="Z67" s="206"/>
    </row>
    <row r="68" spans="1:26" ht="18.75">
      <c r="A68" s="212">
        <v>15</v>
      </c>
      <c r="B68" s="503" t="s">
        <v>288</v>
      </c>
      <c r="C68" s="308"/>
      <c r="D68" s="308"/>
      <c r="E68" s="308"/>
      <c r="F68" s="308"/>
      <c r="G68" s="308"/>
      <c r="H68" s="308"/>
      <c r="I68" s="308"/>
      <c r="J68" s="308"/>
      <c r="K68" s="309"/>
      <c r="L68" s="207"/>
      <c r="M68" s="207"/>
      <c r="N68" s="207"/>
      <c r="O68" s="207"/>
      <c r="P68" s="207"/>
      <c r="Q68" s="207"/>
      <c r="R68" s="207"/>
      <c r="S68" s="207"/>
      <c r="T68" s="207"/>
      <c r="U68" s="207"/>
      <c r="V68" s="207"/>
      <c r="W68" s="207"/>
      <c r="X68" s="206"/>
      <c r="Y68" s="206"/>
      <c r="Z68" s="206"/>
    </row>
    <row r="69" spans="1:26" ht="18.75">
      <c r="A69" s="212">
        <v>16</v>
      </c>
      <c r="B69" s="505" t="s">
        <v>289</v>
      </c>
      <c r="C69" s="308"/>
      <c r="D69" s="308"/>
      <c r="E69" s="308"/>
      <c r="F69" s="308"/>
      <c r="G69" s="308"/>
      <c r="H69" s="308"/>
      <c r="I69" s="308"/>
      <c r="J69" s="308"/>
      <c r="K69" s="309"/>
      <c r="L69" s="207"/>
      <c r="M69" s="207"/>
      <c r="N69" s="207"/>
      <c r="O69" s="207"/>
      <c r="P69" s="207"/>
      <c r="Q69" s="207"/>
      <c r="R69" s="207"/>
      <c r="S69" s="207"/>
      <c r="T69" s="207"/>
      <c r="U69" s="207"/>
      <c r="V69" s="207"/>
      <c r="W69" s="207"/>
      <c r="X69" s="206"/>
      <c r="Y69" s="206"/>
      <c r="Z69" s="206"/>
    </row>
    <row r="70" spans="1:26" ht="18.75">
      <c r="A70" s="212">
        <v>17</v>
      </c>
      <c r="B70" s="503" t="s">
        <v>290</v>
      </c>
      <c r="C70" s="308"/>
      <c r="D70" s="308"/>
      <c r="E70" s="308"/>
      <c r="F70" s="308"/>
      <c r="G70" s="308"/>
      <c r="H70" s="308"/>
      <c r="I70" s="308"/>
      <c r="J70" s="308"/>
      <c r="K70" s="309"/>
      <c r="L70" s="207"/>
      <c r="M70" s="207"/>
      <c r="N70" s="207"/>
      <c r="O70" s="207"/>
      <c r="P70" s="207"/>
      <c r="Q70" s="207"/>
      <c r="R70" s="207"/>
      <c r="S70" s="207"/>
      <c r="T70" s="207"/>
      <c r="U70" s="207"/>
      <c r="V70" s="207"/>
      <c r="W70" s="207"/>
      <c r="X70" s="206"/>
      <c r="Y70" s="206"/>
      <c r="Z70" s="206"/>
    </row>
    <row r="71" spans="1:26" ht="18.75">
      <c r="A71" s="212">
        <v>18</v>
      </c>
      <c r="B71" s="503" t="s">
        <v>291</v>
      </c>
      <c r="C71" s="308"/>
      <c r="D71" s="308"/>
      <c r="E71" s="308"/>
      <c r="F71" s="308"/>
      <c r="G71" s="308"/>
      <c r="H71" s="308"/>
      <c r="I71" s="308"/>
      <c r="J71" s="308"/>
      <c r="K71" s="309"/>
      <c r="L71" s="207"/>
      <c r="M71" s="207"/>
      <c r="N71" s="207"/>
      <c r="O71" s="207"/>
      <c r="P71" s="207"/>
      <c r="Q71" s="207"/>
      <c r="R71" s="207"/>
      <c r="S71" s="207"/>
      <c r="T71" s="207"/>
      <c r="U71" s="207"/>
      <c r="V71" s="207"/>
      <c r="W71" s="207"/>
      <c r="X71" s="206"/>
      <c r="Y71" s="206"/>
      <c r="Z71" s="206"/>
    </row>
    <row r="72" spans="1:26" ht="18.75">
      <c r="A72" s="212">
        <v>19</v>
      </c>
      <c r="B72" s="504" t="s">
        <v>292</v>
      </c>
      <c r="C72" s="308"/>
      <c r="D72" s="308"/>
      <c r="E72" s="308"/>
      <c r="F72" s="308"/>
      <c r="G72" s="308"/>
      <c r="H72" s="308"/>
      <c r="I72" s="308"/>
      <c r="J72" s="308"/>
      <c r="K72" s="309"/>
      <c r="L72" s="207"/>
      <c r="M72" s="207"/>
      <c r="N72" s="207"/>
      <c r="O72" s="207"/>
      <c r="P72" s="207"/>
      <c r="Q72" s="207"/>
      <c r="R72" s="207"/>
      <c r="S72" s="207"/>
      <c r="T72" s="207"/>
      <c r="U72" s="207"/>
      <c r="V72" s="207"/>
      <c r="W72" s="207"/>
      <c r="X72" s="206"/>
      <c r="Y72" s="206"/>
      <c r="Z72" s="206"/>
    </row>
    <row r="73" spans="1:26" ht="18.75">
      <c r="A73" s="506" t="s">
        <v>293</v>
      </c>
      <c r="B73" s="302"/>
      <c r="C73" s="302"/>
      <c r="D73" s="302"/>
      <c r="E73" s="302"/>
      <c r="F73" s="302"/>
      <c r="G73" s="302"/>
      <c r="H73" s="302"/>
      <c r="I73" s="302"/>
      <c r="J73" s="302"/>
      <c r="K73" s="303"/>
      <c r="L73" s="212">
        <f t="shared" ref="L73:W73" si="0">SUM(L54:L72)</f>
        <v>0</v>
      </c>
      <c r="M73" s="212">
        <f t="shared" si="0"/>
        <v>0</v>
      </c>
      <c r="N73" s="212">
        <f t="shared" si="0"/>
        <v>0</v>
      </c>
      <c r="O73" s="212">
        <f t="shared" si="0"/>
        <v>0</v>
      </c>
      <c r="P73" s="212">
        <f t="shared" si="0"/>
        <v>0</v>
      </c>
      <c r="Q73" s="212">
        <f t="shared" si="0"/>
        <v>0</v>
      </c>
      <c r="R73" s="212">
        <f t="shared" si="0"/>
        <v>0</v>
      </c>
      <c r="S73" s="212">
        <f t="shared" si="0"/>
        <v>0</v>
      </c>
      <c r="T73" s="212">
        <f t="shared" si="0"/>
        <v>0</v>
      </c>
      <c r="U73" s="212">
        <f t="shared" si="0"/>
        <v>0</v>
      </c>
      <c r="V73" s="212">
        <f t="shared" si="0"/>
        <v>0</v>
      </c>
      <c r="W73" s="212">
        <f t="shared" si="0"/>
        <v>0</v>
      </c>
      <c r="X73" s="130"/>
      <c r="Y73" s="130"/>
      <c r="Z73" s="130"/>
    </row>
    <row r="74" spans="1:26">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row>
    <row r="75" spans="1:26">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row>
    <row r="76" spans="1:26" ht="18.75">
      <c r="A76" s="507"/>
      <c r="B76" s="305"/>
      <c r="C76" s="508" t="s">
        <v>294</v>
      </c>
      <c r="D76" s="305"/>
      <c r="E76" s="508" t="s">
        <v>295</v>
      </c>
      <c r="F76" s="305"/>
      <c r="G76" s="130"/>
      <c r="H76" s="130"/>
      <c r="I76" s="130"/>
      <c r="J76" s="130"/>
      <c r="K76" s="130"/>
      <c r="L76" s="130"/>
      <c r="M76" s="130"/>
      <c r="N76" s="130"/>
      <c r="O76" s="130"/>
      <c r="P76" s="130"/>
      <c r="Q76" s="130"/>
      <c r="R76" s="130"/>
      <c r="S76" s="130"/>
      <c r="T76" s="130"/>
      <c r="U76" s="130"/>
      <c r="V76" s="130"/>
      <c r="W76" s="130"/>
      <c r="X76" s="130"/>
      <c r="Y76" s="130"/>
      <c r="Z76" s="130"/>
    </row>
    <row r="77" spans="1:26">
      <c r="A77" s="509" t="s">
        <v>265</v>
      </c>
      <c r="B77" s="309"/>
      <c r="C77" s="509">
        <f>M73</f>
        <v>0</v>
      </c>
      <c r="D77" s="309"/>
      <c r="E77" s="507"/>
      <c r="F77" s="305"/>
      <c r="G77" s="130"/>
      <c r="H77" s="130"/>
      <c r="I77" s="510" t="s">
        <v>296</v>
      </c>
      <c r="J77" s="511"/>
      <c r="K77" s="513" t="s">
        <v>297</v>
      </c>
      <c r="L77" s="272"/>
      <c r="M77" s="272"/>
      <c r="N77" s="272"/>
      <c r="O77" s="501"/>
      <c r="P77" s="130"/>
      <c r="Q77" s="130"/>
      <c r="R77" s="130"/>
      <c r="S77" s="130"/>
      <c r="T77" s="130"/>
      <c r="U77" s="130"/>
      <c r="V77" s="130"/>
      <c r="W77" s="130"/>
      <c r="X77" s="130"/>
      <c r="Y77" s="130"/>
      <c r="Z77" s="130"/>
    </row>
    <row r="78" spans="1:26">
      <c r="A78" s="509" t="s">
        <v>266</v>
      </c>
      <c r="B78" s="309"/>
      <c r="C78" s="509">
        <f>O73</f>
        <v>0</v>
      </c>
      <c r="D78" s="309"/>
      <c r="E78" s="507"/>
      <c r="F78" s="305"/>
      <c r="G78" s="130"/>
      <c r="H78" s="130"/>
      <c r="I78" s="512"/>
      <c r="J78" s="305"/>
      <c r="K78" s="304"/>
      <c r="L78" s="275"/>
      <c r="M78" s="275"/>
      <c r="N78" s="275"/>
      <c r="O78" s="305"/>
      <c r="P78" s="130"/>
      <c r="Q78" s="130"/>
      <c r="R78" s="130"/>
      <c r="S78" s="130"/>
      <c r="T78" s="130"/>
      <c r="U78" s="130"/>
      <c r="V78" s="130"/>
      <c r="W78" s="130"/>
      <c r="X78" s="130"/>
      <c r="Y78" s="130"/>
      <c r="Z78" s="130"/>
    </row>
    <row r="79" spans="1:26">
      <c r="A79" s="509" t="s">
        <v>267</v>
      </c>
      <c r="B79" s="309"/>
      <c r="C79" s="509">
        <f>Q73</f>
        <v>0</v>
      </c>
      <c r="D79" s="309"/>
      <c r="E79" s="507"/>
      <c r="F79" s="305"/>
      <c r="G79" s="130"/>
      <c r="H79" s="130"/>
      <c r="I79" s="514" t="s">
        <v>298</v>
      </c>
      <c r="J79" s="303"/>
      <c r="K79" s="515" t="s">
        <v>299</v>
      </c>
      <c r="L79" s="302"/>
      <c r="M79" s="302"/>
      <c r="N79" s="302"/>
      <c r="O79" s="303"/>
      <c r="P79" s="130"/>
      <c r="Q79" s="130"/>
      <c r="R79" s="130"/>
      <c r="S79" s="130"/>
      <c r="T79" s="130"/>
      <c r="U79" s="130"/>
      <c r="V79" s="130"/>
      <c r="W79" s="130"/>
      <c r="X79" s="130"/>
      <c r="Y79" s="130"/>
      <c r="Z79" s="130"/>
    </row>
    <row r="80" spans="1:26">
      <c r="A80" s="509" t="s">
        <v>268</v>
      </c>
      <c r="B80" s="309"/>
      <c r="C80" s="509">
        <f>S73</f>
        <v>0</v>
      </c>
      <c r="D80" s="309"/>
      <c r="E80" s="507"/>
      <c r="F80" s="305"/>
      <c r="G80" s="130"/>
      <c r="H80" s="130"/>
      <c r="I80" s="512"/>
      <c r="J80" s="305"/>
      <c r="K80" s="304"/>
      <c r="L80" s="275"/>
      <c r="M80" s="275"/>
      <c r="N80" s="275"/>
      <c r="O80" s="305"/>
      <c r="P80" s="130"/>
      <c r="Q80" s="130"/>
      <c r="R80" s="130"/>
      <c r="S80" s="130"/>
      <c r="T80" s="130"/>
      <c r="U80" s="130"/>
      <c r="V80" s="130"/>
      <c r="W80" s="130"/>
      <c r="X80" s="130"/>
      <c r="Y80" s="130"/>
      <c r="Z80" s="130"/>
    </row>
    <row r="81" spans="1:26">
      <c r="A81" s="509" t="s">
        <v>269</v>
      </c>
      <c r="B81" s="309"/>
      <c r="C81" s="509">
        <f>U73</f>
        <v>0</v>
      </c>
      <c r="D81" s="309"/>
      <c r="E81" s="507"/>
      <c r="F81" s="305"/>
      <c r="G81" s="130"/>
      <c r="H81" s="130"/>
      <c r="I81" s="516" t="s">
        <v>300</v>
      </c>
      <c r="J81" s="303"/>
      <c r="K81" s="515" t="s">
        <v>301</v>
      </c>
      <c r="L81" s="302"/>
      <c r="M81" s="302"/>
      <c r="N81" s="302"/>
      <c r="O81" s="303"/>
      <c r="P81" s="130"/>
      <c r="Q81" s="130"/>
      <c r="R81" s="130"/>
      <c r="S81" s="130"/>
      <c r="T81" s="130"/>
      <c r="U81" s="130"/>
      <c r="V81" s="130"/>
      <c r="W81" s="130"/>
      <c r="X81" s="130"/>
      <c r="Y81" s="130"/>
      <c r="Z81" s="130"/>
    </row>
    <row r="82" spans="1:26">
      <c r="A82" s="509" t="s">
        <v>270</v>
      </c>
      <c r="B82" s="309"/>
      <c r="C82" s="509">
        <f>W73</f>
        <v>0</v>
      </c>
      <c r="D82" s="309"/>
      <c r="E82" s="507"/>
      <c r="F82" s="305"/>
      <c r="G82" s="130"/>
      <c r="H82" s="130"/>
      <c r="I82" s="512"/>
      <c r="J82" s="305"/>
      <c r="K82" s="304"/>
      <c r="L82" s="275"/>
      <c r="M82" s="275"/>
      <c r="N82" s="275"/>
      <c r="O82" s="305"/>
      <c r="P82" s="130"/>
      <c r="Q82" s="130"/>
      <c r="R82" s="130"/>
      <c r="S82" s="130"/>
      <c r="T82" s="130"/>
      <c r="U82" s="130"/>
      <c r="V82" s="130"/>
      <c r="W82" s="130"/>
      <c r="X82" s="130"/>
      <c r="Y82" s="130"/>
      <c r="Z82" s="130"/>
    </row>
    <row r="83" spans="1:26">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A18:P18"/>
    <mergeCell ref="A51:A53"/>
    <mergeCell ref="B51:K53"/>
    <mergeCell ref="L51:M51"/>
    <mergeCell ref="B61:K61"/>
    <mergeCell ref="P51:Q51"/>
    <mergeCell ref="B54:K54"/>
    <mergeCell ref="B55:K55"/>
    <mergeCell ref="B56:K56"/>
    <mergeCell ref="B57:K57"/>
    <mergeCell ref="B58:K58"/>
    <mergeCell ref="B59:K59"/>
    <mergeCell ref="B60:K60"/>
    <mergeCell ref="D15:I15"/>
    <mergeCell ref="J15:O15"/>
    <mergeCell ref="B16:C16"/>
    <mergeCell ref="D16:I16"/>
    <mergeCell ref="J16:O1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X1000"/>
  <sheetViews>
    <sheetView workbookViewId="0"/>
  </sheetViews>
  <sheetFormatPr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40.5" customHeight="1">
      <c r="A1" s="1"/>
      <c r="B1" s="522" t="s">
        <v>302</v>
      </c>
      <c r="C1" s="272"/>
      <c r="D1" s="272"/>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39" customHeight="1">
      <c r="A3" s="1"/>
      <c r="B3" s="213"/>
      <c r="C3" s="214" t="s">
        <v>303</v>
      </c>
      <c r="D3" s="214" t="s">
        <v>214</v>
      </c>
      <c r="E3" s="1"/>
      <c r="F3" s="1"/>
      <c r="G3" s="1"/>
      <c r="H3" s="1"/>
      <c r="I3" s="1"/>
      <c r="J3" s="1"/>
      <c r="K3" s="1"/>
      <c r="L3" s="1"/>
      <c r="M3" s="1"/>
      <c r="N3" s="1"/>
      <c r="O3" s="1"/>
      <c r="P3" s="1"/>
      <c r="Q3" s="1"/>
      <c r="R3" s="1"/>
      <c r="S3" s="1"/>
      <c r="T3" s="1"/>
      <c r="U3" s="1"/>
      <c r="V3" s="1"/>
      <c r="W3" s="1"/>
      <c r="X3" s="1"/>
    </row>
    <row r="4" spans="1:24" ht="51">
      <c r="A4" s="1"/>
      <c r="B4" s="215" t="s">
        <v>304</v>
      </c>
      <c r="C4" s="216" t="s">
        <v>305</v>
      </c>
      <c r="D4" s="217">
        <v>0.2</v>
      </c>
      <c r="E4" s="1"/>
      <c r="F4" s="1"/>
      <c r="G4" s="1"/>
      <c r="H4" s="1"/>
      <c r="I4" s="1"/>
      <c r="J4" s="1"/>
      <c r="K4" s="1"/>
      <c r="L4" s="1"/>
      <c r="M4" s="1"/>
      <c r="N4" s="1"/>
      <c r="O4" s="1"/>
      <c r="P4" s="1"/>
      <c r="Q4" s="1"/>
      <c r="R4" s="1"/>
      <c r="S4" s="1"/>
      <c r="T4" s="1"/>
      <c r="U4" s="1"/>
      <c r="V4" s="1"/>
      <c r="W4" s="1"/>
      <c r="X4" s="1"/>
    </row>
    <row r="5" spans="1:24" ht="51">
      <c r="A5" s="1"/>
      <c r="B5" s="218" t="s">
        <v>192</v>
      </c>
      <c r="C5" s="219" t="s">
        <v>306</v>
      </c>
      <c r="D5" s="220">
        <v>0.4</v>
      </c>
      <c r="E5" s="1"/>
      <c r="F5" s="1"/>
      <c r="G5" s="1"/>
      <c r="H5" s="1"/>
      <c r="I5" s="1"/>
      <c r="J5" s="1"/>
      <c r="K5" s="1"/>
      <c r="L5" s="1"/>
      <c r="M5" s="1"/>
      <c r="N5" s="1"/>
      <c r="O5" s="1"/>
      <c r="P5" s="1"/>
      <c r="Q5" s="1"/>
      <c r="R5" s="1"/>
      <c r="S5" s="1"/>
      <c r="T5" s="1"/>
      <c r="U5" s="1"/>
      <c r="V5" s="1"/>
      <c r="W5" s="1"/>
      <c r="X5" s="1"/>
    </row>
    <row r="6" spans="1:24" ht="51">
      <c r="A6" s="1"/>
      <c r="B6" s="221" t="s">
        <v>307</v>
      </c>
      <c r="C6" s="219" t="s">
        <v>308</v>
      </c>
      <c r="D6" s="220">
        <v>0.6</v>
      </c>
      <c r="E6" s="1"/>
      <c r="F6" s="1"/>
      <c r="G6" s="1"/>
      <c r="H6" s="1"/>
      <c r="I6" s="1"/>
      <c r="J6" s="1"/>
      <c r="K6" s="1"/>
      <c r="L6" s="1"/>
      <c r="M6" s="1"/>
      <c r="N6" s="1"/>
      <c r="O6" s="1"/>
      <c r="P6" s="1"/>
      <c r="Q6" s="1"/>
      <c r="R6" s="1"/>
      <c r="S6" s="1"/>
      <c r="T6" s="1"/>
      <c r="U6" s="1"/>
      <c r="V6" s="1"/>
      <c r="W6" s="1"/>
      <c r="X6" s="1"/>
    </row>
    <row r="7" spans="1:24" ht="76.5">
      <c r="A7" s="1"/>
      <c r="B7" s="222" t="s">
        <v>309</v>
      </c>
      <c r="C7" s="219" t="s">
        <v>310</v>
      </c>
      <c r="D7" s="220">
        <v>0.8</v>
      </c>
      <c r="E7" s="1"/>
      <c r="F7" s="1"/>
      <c r="G7" s="1"/>
      <c r="H7" s="1"/>
      <c r="I7" s="1"/>
      <c r="J7" s="1"/>
      <c r="K7" s="1"/>
      <c r="L7" s="1"/>
      <c r="M7" s="1"/>
      <c r="N7" s="1"/>
      <c r="O7" s="1"/>
      <c r="P7" s="1"/>
      <c r="Q7" s="1"/>
      <c r="R7" s="1"/>
      <c r="S7" s="1"/>
      <c r="T7" s="1"/>
      <c r="U7" s="1"/>
      <c r="V7" s="1"/>
      <c r="W7" s="1"/>
      <c r="X7" s="1"/>
    </row>
    <row r="8" spans="1:24" ht="51">
      <c r="A8" s="1"/>
      <c r="B8" s="223" t="s">
        <v>311</v>
      </c>
      <c r="C8" s="219" t="s">
        <v>312</v>
      </c>
      <c r="D8" s="220">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224"/>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225" t="s">
        <v>313</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U1000"/>
  <sheetViews>
    <sheetView workbookViewId="0"/>
  </sheetViews>
  <sheetFormatPr defaultColWidth="12.625" defaultRowHeight="15" customHeight="1"/>
  <cols>
    <col min="1" max="1" width="9.375" customWidth="1"/>
    <col min="2" max="2" width="35.375" customWidth="1"/>
    <col min="3" max="3" width="47.125" customWidth="1"/>
    <col min="4" max="4" width="118.125" customWidth="1"/>
    <col min="5" max="5" width="126.625" customWidth="1"/>
    <col min="6" max="26" width="9.375" customWidth="1"/>
  </cols>
  <sheetData>
    <row r="1" spans="1:21" ht="38.25" customHeight="1">
      <c r="A1" s="1"/>
      <c r="B1" s="523" t="s">
        <v>314</v>
      </c>
      <c r="C1" s="272"/>
      <c r="D1" s="272"/>
      <c r="E1" s="1"/>
      <c r="F1" s="1"/>
      <c r="G1" s="1"/>
      <c r="H1" s="1"/>
      <c r="I1" s="1"/>
      <c r="J1" s="1"/>
      <c r="K1" s="1"/>
      <c r="L1" s="1"/>
      <c r="M1" s="1"/>
      <c r="N1" s="1"/>
      <c r="O1" s="1"/>
      <c r="P1" s="1"/>
      <c r="Q1" s="1"/>
      <c r="R1" s="1"/>
      <c r="S1" s="1"/>
      <c r="T1" s="1"/>
      <c r="U1" s="1"/>
    </row>
    <row r="2" spans="1:21" ht="14.25" customHeight="1">
      <c r="A2" s="1"/>
      <c r="B2" s="1"/>
      <c r="C2" s="1"/>
      <c r="D2" s="1"/>
      <c r="E2" s="1"/>
      <c r="F2" s="1"/>
      <c r="G2" s="1"/>
      <c r="H2" s="1"/>
      <c r="I2" s="1"/>
      <c r="J2" s="1"/>
      <c r="K2" s="1"/>
      <c r="L2" s="1"/>
      <c r="M2" s="1"/>
      <c r="N2" s="1"/>
      <c r="O2" s="1"/>
      <c r="P2" s="1"/>
      <c r="Q2" s="1"/>
      <c r="R2" s="1"/>
      <c r="S2" s="1"/>
      <c r="T2" s="1"/>
      <c r="U2" s="1"/>
    </row>
    <row r="3" spans="1:21" ht="60">
      <c r="A3" s="1"/>
      <c r="B3" s="226"/>
      <c r="C3" s="227" t="s">
        <v>315</v>
      </c>
      <c r="D3" s="227" t="s">
        <v>316</v>
      </c>
      <c r="E3" s="1"/>
      <c r="F3" s="1"/>
      <c r="G3" s="1"/>
      <c r="H3" s="1"/>
      <c r="I3" s="1"/>
      <c r="J3" s="1"/>
      <c r="K3" s="1"/>
      <c r="L3" s="1"/>
      <c r="M3" s="1"/>
      <c r="N3" s="1"/>
      <c r="O3" s="1"/>
      <c r="P3" s="1"/>
      <c r="Q3" s="1"/>
      <c r="R3" s="1"/>
      <c r="S3" s="1"/>
      <c r="T3" s="1"/>
      <c r="U3" s="1"/>
    </row>
    <row r="4" spans="1:21" ht="67.5">
      <c r="A4" s="228" t="s">
        <v>317</v>
      </c>
      <c r="B4" s="229" t="s">
        <v>318</v>
      </c>
      <c r="C4" s="230" t="s">
        <v>319</v>
      </c>
      <c r="D4" s="231" t="s">
        <v>320</v>
      </c>
      <c r="E4" s="1"/>
      <c r="F4" s="1"/>
      <c r="G4" s="1"/>
      <c r="H4" s="1"/>
      <c r="I4" s="1"/>
      <c r="J4" s="1"/>
      <c r="K4" s="1"/>
      <c r="L4" s="1"/>
      <c r="M4" s="1"/>
      <c r="N4" s="1"/>
      <c r="O4" s="1"/>
      <c r="P4" s="1"/>
      <c r="Q4" s="1"/>
      <c r="R4" s="1"/>
      <c r="S4" s="1"/>
      <c r="T4" s="1"/>
      <c r="U4" s="1"/>
    </row>
    <row r="5" spans="1:21" ht="67.5">
      <c r="A5" s="228" t="s">
        <v>321</v>
      </c>
      <c r="B5" s="232" t="s">
        <v>322</v>
      </c>
      <c r="C5" s="233" t="s">
        <v>323</v>
      </c>
      <c r="D5" s="234" t="s">
        <v>324</v>
      </c>
      <c r="E5" s="1"/>
      <c r="F5" s="1"/>
      <c r="G5" s="1"/>
      <c r="H5" s="1"/>
      <c r="I5" s="1"/>
      <c r="J5" s="1"/>
      <c r="K5" s="1"/>
      <c r="L5" s="1"/>
      <c r="M5" s="1"/>
      <c r="N5" s="1"/>
      <c r="O5" s="1"/>
      <c r="P5" s="1"/>
      <c r="Q5" s="1"/>
      <c r="R5" s="1"/>
      <c r="S5" s="1"/>
      <c r="T5" s="1"/>
      <c r="U5" s="1"/>
    </row>
    <row r="6" spans="1:21" ht="67.5">
      <c r="A6" s="228" t="s">
        <v>220</v>
      </c>
      <c r="B6" s="235" t="s">
        <v>325</v>
      </c>
      <c r="C6" s="233" t="s">
        <v>326</v>
      </c>
      <c r="D6" s="234" t="s">
        <v>327</v>
      </c>
      <c r="E6" s="1"/>
      <c r="F6" s="1"/>
      <c r="G6" s="1"/>
      <c r="H6" s="1"/>
      <c r="I6" s="1"/>
      <c r="J6" s="1"/>
      <c r="K6" s="1"/>
      <c r="L6" s="1"/>
      <c r="M6" s="1"/>
      <c r="N6" s="1"/>
      <c r="O6" s="1"/>
      <c r="P6" s="1"/>
      <c r="Q6" s="1"/>
      <c r="R6" s="1"/>
      <c r="S6" s="1"/>
      <c r="T6" s="1"/>
      <c r="U6" s="1"/>
    </row>
    <row r="7" spans="1:21" ht="101.25">
      <c r="A7" s="228" t="s">
        <v>193</v>
      </c>
      <c r="B7" s="236" t="s">
        <v>328</v>
      </c>
      <c r="C7" s="233" t="s">
        <v>329</v>
      </c>
      <c r="D7" s="234" t="s">
        <v>330</v>
      </c>
      <c r="E7" s="1"/>
      <c r="F7" s="1"/>
      <c r="G7" s="1"/>
      <c r="H7" s="1"/>
      <c r="I7" s="1"/>
      <c r="J7" s="1"/>
      <c r="K7" s="1"/>
      <c r="L7" s="1"/>
      <c r="M7" s="1"/>
      <c r="N7" s="1"/>
      <c r="O7" s="1"/>
      <c r="P7" s="1"/>
      <c r="Q7" s="1"/>
      <c r="R7" s="1"/>
      <c r="S7" s="1"/>
      <c r="T7" s="1"/>
      <c r="U7" s="1"/>
    </row>
    <row r="8" spans="1:21" ht="67.5">
      <c r="A8" s="228" t="s">
        <v>331</v>
      </c>
      <c r="B8" s="237" t="s">
        <v>332</v>
      </c>
      <c r="C8" s="233" t="s">
        <v>333</v>
      </c>
      <c r="D8" s="234" t="s">
        <v>334</v>
      </c>
      <c r="E8" s="1"/>
      <c r="F8" s="1"/>
      <c r="G8" s="1"/>
      <c r="H8" s="1"/>
      <c r="I8" s="1"/>
      <c r="J8" s="1"/>
      <c r="K8" s="1"/>
      <c r="L8" s="1"/>
      <c r="M8" s="1"/>
      <c r="N8" s="1"/>
      <c r="O8" s="1"/>
      <c r="P8" s="1"/>
      <c r="Q8" s="1"/>
      <c r="R8" s="1"/>
      <c r="S8" s="1"/>
      <c r="T8" s="1"/>
      <c r="U8" s="1"/>
    </row>
    <row r="9" spans="1:21" ht="14.25" customHeight="1">
      <c r="A9" s="228"/>
      <c r="B9" s="228"/>
      <c r="C9" s="238"/>
      <c r="D9" s="238"/>
      <c r="E9" s="1"/>
      <c r="F9" s="1"/>
      <c r="G9" s="1"/>
      <c r="H9" s="1"/>
      <c r="I9" s="1"/>
      <c r="J9" s="1"/>
      <c r="K9" s="1"/>
      <c r="L9" s="1"/>
      <c r="M9" s="1"/>
      <c r="N9" s="1"/>
      <c r="O9" s="1"/>
      <c r="P9" s="1"/>
      <c r="Q9" s="1"/>
      <c r="R9" s="1"/>
      <c r="S9" s="1"/>
      <c r="T9" s="1"/>
      <c r="U9" s="1"/>
    </row>
    <row r="10" spans="1:21" ht="14.25" customHeight="1">
      <c r="A10" s="228"/>
      <c r="B10" s="239"/>
      <c r="C10" s="239"/>
      <c r="D10" s="239"/>
      <c r="E10" s="1"/>
      <c r="F10" s="1"/>
      <c r="G10" s="1"/>
      <c r="H10" s="1"/>
      <c r="I10" s="1"/>
      <c r="J10" s="1"/>
      <c r="K10" s="1"/>
      <c r="L10" s="1"/>
      <c r="M10" s="1"/>
      <c r="N10" s="1"/>
      <c r="O10" s="1"/>
      <c r="P10" s="1"/>
      <c r="Q10" s="1"/>
      <c r="R10" s="1"/>
      <c r="S10" s="1"/>
      <c r="T10" s="1"/>
      <c r="U10" s="1"/>
    </row>
    <row r="11" spans="1:21" ht="14.25" customHeight="1">
      <c r="A11" s="228"/>
      <c r="B11" s="228" t="s">
        <v>335</v>
      </c>
      <c r="C11" s="228" t="s">
        <v>336</v>
      </c>
      <c r="D11" s="228" t="s">
        <v>337</v>
      </c>
      <c r="E11" s="1"/>
      <c r="F11" s="1"/>
      <c r="G11" s="1"/>
      <c r="H11" s="1"/>
      <c r="I11" s="1"/>
      <c r="J11" s="1"/>
      <c r="K11" s="1"/>
      <c r="L11" s="1"/>
      <c r="M11" s="1"/>
      <c r="N11" s="1"/>
      <c r="O11" s="1"/>
      <c r="P11" s="1"/>
      <c r="Q11" s="1"/>
      <c r="R11" s="1"/>
      <c r="S11" s="1"/>
      <c r="T11" s="1"/>
      <c r="U11" s="1"/>
    </row>
    <row r="12" spans="1:21" ht="14.25" customHeight="1">
      <c r="A12" s="228"/>
      <c r="B12" s="228" t="s">
        <v>338</v>
      </c>
      <c r="C12" s="228" t="s">
        <v>339</v>
      </c>
      <c r="D12" s="228" t="s">
        <v>340</v>
      </c>
      <c r="E12" s="1"/>
      <c r="F12" s="1"/>
      <c r="G12" s="1"/>
      <c r="H12" s="1"/>
      <c r="I12" s="1"/>
      <c r="J12" s="1"/>
      <c r="K12" s="1"/>
      <c r="L12" s="1"/>
      <c r="M12" s="1"/>
      <c r="N12" s="1"/>
      <c r="O12" s="1"/>
      <c r="P12" s="1"/>
      <c r="Q12" s="1"/>
      <c r="R12" s="1"/>
      <c r="S12" s="1"/>
      <c r="T12" s="1"/>
      <c r="U12" s="1"/>
    </row>
    <row r="13" spans="1:21" ht="14.25" customHeight="1">
      <c r="A13" s="228"/>
      <c r="B13" s="228"/>
      <c r="C13" s="228" t="s">
        <v>150</v>
      </c>
      <c r="D13" s="228" t="s">
        <v>341</v>
      </c>
      <c r="E13" s="1"/>
      <c r="F13" s="1"/>
      <c r="G13" s="1"/>
      <c r="H13" s="1"/>
      <c r="I13" s="1"/>
      <c r="J13" s="1"/>
      <c r="K13" s="1"/>
      <c r="L13" s="1"/>
      <c r="M13" s="1"/>
      <c r="N13" s="1"/>
      <c r="O13" s="1"/>
      <c r="P13" s="1"/>
      <c r="Q13" s="1"/>
      <c r="R13" s="1"/>
      <c r="S13" s="1"/>
      <c r="T13" s="1"/>
      <c r="U13" s="1"/>
    </row>
    <row r="14" spans="1:21" ht="14.25" customHeight="1">
      <c r="A14" s="228"/>
      <c r="B14" s="228"/>
      <c r="C14" s="228" t="s">
        <v>185</v>
      </c>
      <c r="D14" s="228" t="s">
        <v>202</v>
      </c>
      <c r="E14" s="1"/>
      <c r="F14" s="1"/>
      <c r="G14" s="1"/>
      <c r="H14" s="1"/>
      <c r="I14" s="1"/>
      <c r="J14" s="1"/>
      <c r="K14" s="1"/>
      <c r="L14" s="1"/>
      <c r="M14" s="1"/>
      <c r="N14" s="1"/>
      <c r="O14" s="1"/>
      <c r="P14" s="1"/>
      <c r="Q14" s="1"/>
      <c r="R14" s="1"/>
      <c r="S14" s="1"/>
      <c r="T14" s="1"/>
      <c r="U14" s="1"/>
    </row>
    <row r="15" spans="1:21" ht="14.25" customHeight="1">
      <c r="A15" s="228"/>
      <c r="B15" s="228"/>
      <c r="C15" s="228" t="s">
        <v>342</v>
      </c>
      <c r="D15" s="228" t="s">
        <v>343</v>
      </c>
      <c r="E15" s="1"/>
      <c r="F15" s="1"/>
      <c r="G15" s="1"/>
      <c r="H15" s="1"/>
      <c r="I15" s="1"/>
      <c r="J15" s="1"/>
      <c r="K15" s="1"/>
      <c r="L15" s="1"/>
      <c r="M15" s="1"/>
      <c r="N15" s="1"/>
      <c r="O15" s="1"/>
      <c r="P15" s="1"/>
      <c r="Q15" s="1"/>
      <c r="R15" s="1"/>
      <c r="S15" s="1"/>
      <c r="T15" s="1"/>
      <c r="U15" s="1"/>
    </row>
    <row r="16" spans="1:21" ht="14.25" customHeight="1">
      <c r="A16" s="228"/>
      <c r="B16" s="228"/>
      <c r="C16" s="228"/>
      <c r="D16" s="228"/>
      <c r="E16" s="1"/>
      <c r="F16" s="1"/>
      <c r="G16" s="1"/>
      <c r="H16" s="1"/>
      <c r="I16" s="1"/>
      <c r="J16" s="1"/>
      <c r="K16" s="1"/>
      <c r="L16" s="1"/>
      <c r="M16" s="1"/>
      <c r="N16" s="1"/>
      <c r="O16" s="1"/>
    </row>
    <row r="17" spans="1:15" ht="14.25" customHeight="1">
      <c r="A17" s="228"/>
      <c r="B17" s="228"/>
      <c r="C17" s="228"/>
      <c r="D17" s="228"/>
      <c r="E17" s="1"/>
      <c r="F17" s="1"/>
      <c r="G17" s="1"/>
      <c r="H17" s="1"/>
      <c r="I17" s="1"/>
      <c r="J17" s="1"/>
      <c r="K17" s="1"/>
      <c r="L17" s="1"/>
      <c r="M17" s="1"/>
      <c r="N17" s="1"/>
      <c r="O17" s="1"/>
    </row>
    <row r="18" spans="1:15" ht="14.25" customHeight="1">
      <c r="A18" s="228"/>
      <c r="B18" s="1"/>
      <c r="C18" s="1"/>
      <c r="D18" s="1"/>
      <c r="E18" s="1"/>
      <c r="F18" s="1"/>
      <c r="G18" s="1"/>
      <c r="H18" s="1"/>
      <c r="I18" s="1"/>
      <c r="J18" s="1"/>
      <c r="K18" s="1"/>
      <c r="L18" s="1"/>
      <c r="M18" s="1"/>
      <c r="N18" s="1"/>
      <c r="O18" s="1"/>
    </row>
    <row r="19" spans="1:15" ht="14.25" customHeight="1">
      <c r="A19" s="228"/>
      <c r="B19" s="1"/>
      <c r="C19" s="1"/>
      <c r="D19" s="1"/>
      <c r="E19" s="1"/>
      <c r="F19" s="1"/>
      <c r="G19" s="1"/>
      <c r="H19" s="1"/>
      <c r="I19" s="1"/>
      <c r="J19" s="1"/>
      <c r="K19" s="1"/>
      <c r="L19" s="1"/>
      <c r="M19" s="1"/>
      <c r="N19" s="1"/>
      <c r="O19" s="1"/>
    </row>
    <row r="20" spans="1:15" ht="14.25" customHeight="1">
      <c r="A20" s="228"/>
      <c r="B20" s="1"/>
      <c r="C20" s="1"/>
      <c r="D20" s="1"/>
      <c r="E20" s="1"/>
      <c r="F20" s="1"/>
      <c r="G20" s="1"/>
      <c r="H20" s="1"/>
      <c r="I20" s="1"/>
      <c r="J20" s="1"/>
      <c r="K20" s="1"/>
      <c r="L20" s="1"/>
      <c r="M20" s="1"/>
      <c r="N20" s="1"/>
      <c r="O20" s="1"/>
    </row>
    <row r="21" spans="1:15" ht="14.25" customHeight="1">
      <c r="A21" s="228"/>
      <c r="B21" s="1"/>
      <c r="C21" s="1"/>
      <c r="D21" s="1"/>
      <c r="E21" s="1"/>
      <c r="F21" s="1"/>
      <c r="G21" s="1"/>
      <c r="H21" s="1"/>
      <c r="I21" s="1"/>
      <c r="J21" s="1"/>
      <c r="K21" s="1"/>
      <c r="L21" s="1"/>
      <c r="M21" s="1"/>
      <c r="N21" s="1"/>
      <c r="O21" s="1"/>
    </row>
    <row r="22" spans="1:15" ht="14.25" customHeight="1">
      <c r="A22" s="228"/>
      <c r="B22" s="228"/>
      <c r="C22" s="238"/>
      <c r="D22" s="238"/>
      <c r="E22" s="1"/>
      <c r="F22" s="1"/>
      <c r="G22" s="1"/>
      <c r="H22" s="1"/>
      <c r="I22" s="1"/>
      <c r="J22" s="1"/>
      <c r="K22" s="1"/>
      <c r="L22" s="1"/>
      <c r="M22" s="1"/>
      <c r="N22" s="1"/>
      <c r="O22" s="1"/>
    </row>
    <row r="23" spans="1:15" ht="14.25" customHeight="1">
      <c r="A23" s="228"/>
      <c r="B23" s="228"/>
      <c r="C23" s="238"/>
      <c r="D23" s="238"/>
      <c r="E23" s="1"/>
      <c r="F23" s="1"/>
      <c r="G23" s="1"/>
      <c r="H23" s="1"/>
      <c r="I23" s="1"/>
      <c r="J23" s="1"/>
      <c r="K23" s="1"/>
      <c r="L23" s="1"/>
      <c r="M23" s="1"/>
      <c r="N23" s="1"/>
      <c r="O23" s="1"/>
    </row>
    <row r="24" spans="1:15" ht="14.25" customHeight="1">
      <c r="A24" s="228"/>
      <c r="B24" s="228"/>
      <c r="C24" s="238"/>
      <c r="D24" s="238"/>
      <c r="E24" s="1"/>
      <c r="F24" s="1"/>
      <c r="G24" s="1"/>
      <c r="H24" s="1"/>
      <c r="I24" s="1"/>
      <c r="J24" s="1"/>
      <c r="K24" s="1"/>
      <c r="L24" s="1"/>
      <c r="M24" s="1"/>
      <c r="N24" s="1"/>
      <c r="O24" s="1"/>
    </row>
    <row r="25" spans="1:15" ht="14.25" customHeight="1">
      <c r="A25" s="228"/>
      <c r="B25" s="228"/>
      <c r="C25" s="238"/>
      <c r="D25" s="238"/>
      <c r="E25" s="1"/>
      <c r="F25" s="1"/>
      <c r="G25" s="1"/>
      <c r="H25" s="1"/>
      <c r="I25" s="1"/>
      <c r="J25" s="1"/>
      <c r="K25" s="1"/>
      <c r="L25" s="1"/>
      <c r="M25" s="1"/>
      <c r="N25" s="1"/>
      <c r="O25" s="1"/>
    </row>
    <row r="26" spans="1:15" ht="14.25" customHeight="1">
      <c r="A26" s="228"/>
      <c r="B26" s="228"/>
      <c r="C26" s="238"/>
      <c r="D26" s="238"/>
      <c r="E26" s="1"/>
      <c r="F26" s="1"/>
      <c r="G26" s="1"/>
      <c r="H26" s="1"/>
      <c r="I26" s="1"/>
      <c r="J26" s="1"/>
      <c r="K26" s="1"/>
      <c r="L26" s="1"/>
      <c r="M26" s="1"/>
      <c r="N26" s="1"/>
      <c r="O26" s="1"/>
    </row>
    <row r="27" spans="1:15" ht="14.25" customHeight="1">
      <c r="A27" s="228"/>
      <c r="B27" s="228"/>
      <c r="C27" s="238"/>
      <c r="D27" s="238"/>
      <c r="E27" s="1"/>
      <c r="F27" s="1"/>
      <c r="G27" s="1"/>
      <c r="H27" s="1"/>
      <c r="I27" s="1"/>
      <c r="J27" s="1"/>
      <c r="K27" s="1"/>
      <c r="L27" s="1"/>
      <c r="M27" s="1"/>
      <c r="N27" s="1"/>
      <c r="O27" s="1"/>
    </row>
    <row r="28" spans="1:15" ht="14.25" customHeight="1">
      <c r="A28" s="228"/>
      <c r="B28" s="228"/>
      <c r="C28" s="238"/>
      <c r="D28" s="238"/>
      <c r="E28" s="1"/>
      <c r="F28" s="1"/>
      <c r="G28" s="1"/>
      <c r="H28" s="1"/>
      <c r="I28" s="1"/>
      <c r="J28" s="1"/>
      <c r="K28" s="1"/>
      <c r="L28" s="1"/>
      <c r="M28" s="1"/>
      <c r="N28" s="1"/>
      <c r="O28" s="1"/>
    </row>
    <row r="29" spans="1:15" ht="14.25" customHeight="1">
      <c r="A29" s="228"/>
      <c r="B29" s="228"/>
      <c r="C29" s="238"/>
      <c r="D29" s="238"/>
      <c r="E29" s="1"/>
      <c r="F29" s="1"/>
      <c r="G29" s="1"/>
      <c r="H29" s="1"/>
      <c r="I29" s="1"/>
      <c r="J29" s="1"/>
      <c r="K29" s="1"/>
      <c r="L29" s="1"/>
      <c r="M29" s="1"/>
      <c r="N29" s="1"/>
      <c r="O29" s="1"/>
    </row>
    <row r="30" spans="1:15" ht="14.25" customHeight="1">
      <c r="A30" s="228"/>
      <c r="B30" s="228"/>
      <c r="C30" s="238"/>
      <c r="D30" s="238"/>
      <c r="E30" s="1"/>
      <c r="F30" s="1"/>
      <c r="G30" s="1"/>
      <c r="H30" s="1"/>
      <c r="I30" s="1"/>
      <c r="J30" s="1"/>
      <c r="K30" s="1"/>
      <c r="L30" s="1"/>
      <c r="M30" s="1"/>
      <c r="N30" s="1"/>
      <c r="O30" s="1"/>
    </row>
    <row r="31" spans="1:15" ht="14.25" customHeight="1">
      <c r="A31" s="228"/>
      <c r="B31" s="228"/>
      <c r="C31" s="238"/>
      <c r="D31" s="238"/>
      <c r="E31" s="1"/>
      <c r="F31" s="1"/>
      <c r="G31" s="1"/>
      <c r="H31" s="1"/>
      <c r="I31" s="1"/>
      <c r="J31" s="1"/>
      <c r="K31" s="1"/>
      <c r="L31" s="1"/>
      <c r="M31" s="1"/>
      <c r="N31" s="1"/>
      <c r="O31" s="1"/>
    </row>
    <row r="32" spans="1:15" ht="14.25" customHeight="1">
      <c r="A32" s="228"/>
      <c r="B32" s="228"/>
      <c r="C32" s="238"/>
      <c r="D32" s="238"/>
      <c r="E32" s="1"/>
      <c r="F32" s="1"/>
      <c r="G32" s="1"/>
      <c r="H32" s="1"/>
      <c r="I32" s="1"/>
      <c r="J32" s="1"/>
      <c r="K32" s="1"/>
      <c r="L32" s="1"/>
      <c r="M32" s="1"/>
      <c r="N32" s="1"/>
      <c r="O32" s="1"/>
    </row>
    <row r="33" spans="1:15" ht="14.25" customHeight="1">
      <c r="A33" s="228"/>
      <c r="B33" s="228"/>
      <c r="C33" s="238"/>
      <c r="D33" s="238"/>
      <c r="E33" s="1"/>
      <c r="F33" s="1"/>
      <c r="G33" s="1"/>
      <c r="H33" s="1"/>
      <c r="I33" s="1"/>
      <c r="J33" s="1"/>
      <c r="K33" s="1"/>
      <c r="L33" s="1"/>
      <c r="M33" s="1"/>
      <c r="N33" s="1"/>
      <c r="O33" s="1"/>
    </row>
    <row r="34" spans="1:15" ht="14.25" customHeight="1">
      <c r="A34" s="228"/>
      <c r="B34" s="228"/>
      <c r="C34" s="238"/>
      <c r="D34" s="238"/>
      <c r="E34" s="1"/>
      <c r="F34" s="1"/>
      <c r="G34" s="1"/>
      <c r="H34" s="1"/>
      <c r="I34" s="1"/>
      <c r="J34" s="1"/>
      <c r="K34" s="1"/>
      <c r="L34" s="1"/>
      <c r="M34" s="1"/>
      <c r="N34" s="1"/>
      <c r="O34" s="1"/>
    </row>
    <row r="35" spans="1:15" ht="14.25" customHeight="1">
      <c r="A35" s="228"/>
      <c r="B35" s="228"/>
      <c r="C35" s="238"/>
      <c r="D35" s="238"/>
      <c r="E35" s="1"/>
      <c r="F35" s="1"/>
      <c r="G35" s="1"/>
      <c r="H35" s="1"/>
      <c r="I35" s="1"/>
      <c r="J35" s="1"/>
      <c r="K35" s="1"/>
      <c r="L35" s="1"/>
      <c r="M35" s="1"/>
      <c r="N35" s="1"/>
      <c r="O35" s="1"/>
    </row>
    <row r="36" spans="1:15" ht="14.25" customHeight="1">
      <c r="A36" s="228"/>
      <c r="B36" s="228"/>
      <c r="C36" s="238"/>
      <c r="D36" s="238"/>
      <c r="E36" s="1"/>
      <c r="F36" s="1"/>
      <c r="G36" s="1"/>
      <c r="H36" s="1"/>
      <c r="I36" s="1"/>
      <c r="J36" s="1"/>
      <c r="K36" s="1"/>
      <c r="L36" s="1"/>
      <c r="M36" s="1"/>
      <c r="N36" s="1"/>
      <c r="O36" s="1"/>
    </row>
    <row r="37" spans="1:15" ht="14.25" customHeight="1">
      <c r="A37" s="228"/>
      <c r="B37" s="228"/>
      <c r="C37" s="238"/>
      <c r="D37" s="238"/>
      <c r="E37" s="1"/>
      <c r="F37" s="1"/>
      <c r="G37" s="1"/>
      <c r="H37" s="1"/>
      <c r="I37" s="1"/>
      <c r="J37" s="1"/>
      <c r="K37" s="1"/>
      <c r="L37" s="1"/>
      <c r="M37" s="1"/>
      <c r="N37" s="1"/>
      <c r="O37" s="1"/>
    </row>
    <row r="38" spans="1:15" ht="14.25" customHeight="1">
      <c r="A38" s="228"/>
      <c r="B38" s="228"/>
      <c r="C38" s="238"/>
      <c r="D38" s="238"/>
      <c r="E38" s="1"/>
      <c r="F38" s="1"/>
      <c r="G38" s="1"/>
      <c r="H38" s="1"/>
      <c r="I38" s="1"/>
      <c r="J38" s="1"/>
      <c r="K38" s="1"/>
      <c r="L38" s="1"/>
      <c r="M38" s="1"/>
      <c r="N38" s="1"/>
      <c r="O38" s="1"/>
    </row>
    <row r="39" spans="1:15" ht="14.25" customHeight="1">
      <c r="A39" s="228"/>
      <c r="B39" s="228"/>
      <c r="C39" s="238"/>
      <c r="D39" s="238"/>
      <c r="E39" s="1"/>
      <c r="F39" s="1"/>
      <c r="G39" s="1"/>
      <c r="H39" s="1"/>
      <c r="I39" s="1"/>
      <c r="J39" s="1"/>
      <c r="K39" s="1"/>
      <c r="L39" s="1"/>
      <c r="M39" s="1"/>
      <c r="N39" s="1"/>
      <c r="O39" s="1"/>
    </row>
    <row r="40" spans="1:15" ht="14.25" customHeight="1">
      <c r="A40" s="228"/>
      <c r="B40" s="228"/>
      <c r="C40" s="238"/>
      <c r="D40" s="238"/>
      <c r="E40" s="1"/>
      <c r="F40" s="1"/>
      <c r="G40" s="1"/>
      <c r="H40" s="1"/>
      <c r="I40" s="1"/>
      <c r="J40" s="1"/>
      <c r="K40" s="1"/>
      <c r="L40" s="1"/>
      <c r="M40" s="1"/>
      <c r="N40" s="1"/>
      <c r="O40" s="1"/>
    </row>
    <row r="41" spans="1:15" ht="14.25" customHeight="1">
      <c r="A41" s="228"/>
      <c r="B41" s="228"/>
      <c r="C41" s="238"/>
      <c r="D41" s="238"/>
      <c r="E41" s="1"/>
      <c r="F41" s="1"/>
      <c r="G41" s="1"/>
      <c r="H41" s="1"/>
      <c r="I41" s="1"/>
      <c r="J41" s="1"/>
      <c r="K41" s="1"/>
      <c r="L41" s="1"/>
      <c r="M41" s="1"/>
      <c r="N41" s="1"/>
      <c r="O41" s="1"/>
    </row>
    <row r="42" spans="1:15" ht="14.25" customHeight="1">
      <c r="A42" s="228"/>
      <c r="B42" s="228"/>
      <c r="C42" s="238"/>
      <c r="D42" s="238"/>
      <c r="E42" s="1"/>
      <c r="F42" s="1"/>
      <c r="G42" s="1"/>
      <c r="H42" s="1"/>
      <c r="I42" s="1"/>
      <c r="J42" s="1"/>
      <c r="K42" s="1"/>
      <c r="L42" s="1"/>
      <c r="M42" s="1"/>
      <c r="N42" s="1"/>
      <c r="O42" s="1"/>
    </row>
    <row r="43" spans="1:15" ht="14.25" customHeight="1">
      <c r="A43" s="228"/>
      <c r="B43" s="228"/>
      <c r="C43" s="238"/>
      <c r="D43" s="238"/>
      <c r="E43" s="1"/>
      <c r="F43" s="1"/>
      <c r="G43" s="1"/>
      <c r="H43" s="1"/>
      <c r="I43" s="1"/>
      <c r="J43" s="1"/>
      <c r="K43" s="1"/>
      <c r="L43" s="1"/>
      <c r="M43" s="1"/>
      <c r="N43" s="1"/>
      <c r="O43" s="1"/>
    </row>
    <row r="44" spans="1:15" ht="14.25" customHeight="1">
      <c r="A44" s="228"/>
      <c r="B44" s="228"/>
      <c r="C44" s="238"/>
      <c r="D44" s="238"/>
      <c r="E44" s="1"/>
      <c r="F44" s="1"/>
      <c r="G44" s="1"/>
      <c r="H44" s="1"/>
      <c r="I44" s="1"/>
      <c r="J44" s="1"/>
      <c r="K44" s="1"/>
      <c r="L44" s="1"/>
      <c r="M44" s="1"/>
      <c r="N44" s="1"/>
      <c r="O44" s="1"/>
    </row>
    <row r="45" spans="1:15" ht="14.25" customHeight="1">
      <c r="A45" s="228"/>
      <c r="B45" s="228"/>
      <c r="C45" s="238"/>
      <c r="D45" s="238"/>
      <c r="E45" s="1"/>
      <c r="F45" s="1"/>
      <c r="G45" s="1"/>
      <c r="H45" s="1"/>
      <c r="I45" s="1"/>
      <c r="J45" s="1"/>
      <c r="K45" s="1"/>
      <c r="L45" s="1"/>
      <c r="M45" s="1"/>
      <c r="N45" s="1"/>
      <c r="O45" s="1"/>
    </row>
    <row r="46" spans="1:15" ht="14.25" customHeight="1">
      <c r="A46" s="228"/>
      <c r="B46" s="228"/>
      <c r="C46" s="238"/>
      <c r="D46" s="238"/>
      <c r="E46" s="1"/>
      <c r="F46" s="1"/>
      <c r="G46" s="1"/>
      <c r="H46" s="1"/>
      <c r="I46" s="1"/>
      <c r="J46" s="1"/>
      <c r="K46" s="1"/>
      <c r="L46" s="1"/>
      <c r="M46" s="1"/>
      <c r="N46" s="1"/>
      <c r="O46" s="1"/>
    </row>
    <row r="47" spans="1:15" ht="14.25" customHeight="1">
      <c r="A47" s="228"/>
      <c r="B47" s="228"/>
      <c r="C47" s="238"/>
      <c r="D47" s="238"/>
      <c r="E47" s="1"/>
      <c r="F47" s="1"/>
      <c r="G47" s="1"/>
      <c r="H47" s="1"/>
      <c r="I47" s="1"/>
      <c r="J47" s="1"/>
      <c r="K47" s="1"/>
      <c r="L47" s="1"/>
      <c r="M47" s="1"/>
      <c r="N47" s="1"/>
      <c r="O47" s="1"/>
    </row>
    <row r="48" spans="1:15" ht="14.25" customHeight="1">
      <c r="A48" s="228"/>
      <c r="B48" s="228"/>
      <c r="C48" s="238"/>
      <c r="D48" s="238"/>
      <c r="E48" s="1"/>
      <c r="F48" s="1"/>
      <c r="G48" s="1"/>
      <c r="H48" s="1"/>
      <c r="I48" s="1"/>
      <c r="J48" s="1"/>
      <c r="K48" s="1"/>
      <c r="L48" s="1"/>
      <c r="M48" s="1"/>
      <c r="N48" s="1"/>
      <c r="O48" s="1"/>
    </row>
    <row r="49" spans="1:15" ht="14.25" customHeight="1">
      <c r="A49" s="228"/>
      <c r="B49" s="228"/>
      <c r="C49" s="238"/>
      <c r="D49" s="238"/>
      <c r="E49" s="1"/>
      <c r="F49" s="1"/>
      <c r="G49" s="1"/>
      <c r="H49" s="1"/>
      <c r="I49" s="1"/>
      <c r="J49" s="1"/>
      <c r="K49" s="1"/>
      <c r="L49" s="1"/>
      <c r="M49" s="1"/>
      <c r="N49" s="1"/>
      <c r="O49" s="1"/>
    </row>
    <row r="50" spans="1:15" ht="14.25" customHeight="1">
      <c r="A50" s="228"/>
      <c r="B50" s="228"/>
      <c r="C50" s="238"/>
      <c r="D50" s="238"/>
      <c r="E50" s="1"/>
      <c r="F50" s="1"/>
      <c r="G50" s="1"/>
      <c r="H50" s="1"/>
      <c r="I50" s="1"/>
      <c r="J50" s="1"/>
      <c r="K50" s="1"/>
      <c r="L50" s="1"/>
      <c r="M50" s="1"/>
      <c r="N50" s="1"/>
      <c r="O50" s="1"/>
    </row>
    <row r="51" spans="1:15" ht="14.25" customHeight="1">
      <c r="A51" s="228"/>
      <c r="B51" s="228"/>
      <c r="C51" s="238"/>
      <c r="D51" s="238"/>
      <c r="E51" s="1"/>
      <c r="F51" s="1"/>
      <c r="G51" s="1"/>
      <c r="H51" s="1"/>
      <c r="I51" s="1"/>
      <c r="J51" s="1"/>
      <c r="K51" s="1"/>
      <c r="L51" s="1"/>
      <c r="M51" s="1"/>
      <c r="N51" s="1"/>
      <c r="O51" s="1"/>
    </row>
    <row r="52" spans="1:15" ht="14.25" customHeight="1">
      <c r="A52" s="228"/>
      <c r="B52" s="240"/>
      <c r="C52" s="241"/>
      <c r="D52" s="241"/>
    </row>
    <row r="53" spans="1:15" ht="14.25" customHeight="1">
      <c r="A53" s="228"/>
      <c r="B53" s="240"/>
      <c r="C53" s="241"/>
      <c r="D53" s="241"/>
    </row>
    <row r="54" spans="1:15" ht="14.25" customHeight="1">
      <c r="A54" s="228"/>
      <c r="B54" s="240"/>
      <c r="C54" s="241"/>
      <c r="D54" s="241"/>
    </row>
    <row r="55" spans="1:15" ht="14.25" customHeight="1">
      <c r="A55" s="228"/>
      <c r="B55" s="240"/>
      <c r="C55" s="241"/>
      <c r="D55" s="241"/>
    </row>
    <row r="56" spans="1:15" ht="14.25" customHeight="1">
      <c r="A56" s="228"/>
      <c r="B56" s="240"/>
      <c r="C56" s="241"/>
      <c r="D56" s="241"/>
    </row>
    <row r="57" spans="1:15" ht="14.25" customHeight="1">
      <c r="A57" s="228"/>
      <c r="B57" s="240"/>
      <c r="C57" s="241"/>
      <c r="D57" s="241"/>
    </row>
    <row r="58" spans="1:15" ht="14.25" customHeight="1">
      <c r="A58" s="228"/>
      <c r="B58" s="240"/>
      <c r="C58" s="241"/>
      <c r="D58" s="241"/>
    </row>
    <row r="59" spans="1:15" ht="14.25" customHeight="1">
      <c r="A59" s="228"/>
      <c r="B59" s="240"/>
      <c r="C59" s="241"/>
      <c r="D59" s="241"/>
    </row>
    <row r="60" spans="1:15" ht="14.25" customHeight="1">
      <c r="A60" s="228"/>
      <c r="B60" s="240"/>
      <c r="C60" s="241"/>
      <c r="D60" s="241"/>
    </row>
    <row r="61" spans="1:15" ht="14.25" customHeight="1">
      <c r="A61" s="228"/>
      <c r="B61" s="240"/>
      <c r="C61" s="241"/>
      <c r="D61" s="241"/>
    </row>
    <row r="62" spans="1:15" ht="14.25" customHeight="1">
      <c r="A62" s="228"/>
      <c r="B62" s="240"/>
      <c r="C62" s="241"/>
      <c r="D62" s="241"/>
    </row>
    <row r="63" spans="1:15" ht="14.25" customHeight="1">
      <c r="A63" s="228"/>
      <c r="B63" s="240"/>
      <c r="C63" s="241"/>
      <c r="D63" s="241"/>
    </row>
    <row r="64" spans="1:15" ht="14.25" customHeight="1">
      <c r="A64" s="228"/>
      <c r="B64" s="240"/>
      <c r="C64" s="241"/>
      <c r="D64" s="241"/>
    </row>
    <row r="65" spans="1:4" ht="14.25" customHeight="1">
      <c r="A65" s="228"/>
      <c r="B65" s="240"/>
      <c r="C65" s="241"/>
      <c r="D65" s="241"/>
    </row>
    <row r="66" spans="1:4" ht="14.25" customHeight="1">
      <c r="A66" s="228"/>
      <c r="B66" s="240"/>
      <c r="C66" s="241"/>
      <c r="D66" s="241"/>
    </row>
    <row r="67" spans="1:4" ht="14.25" customHeight="1">
      <c r="A67" s="228"/>
      <c r="B67" s="240"/>
      <c r="C67" s="241"/>
      <c r="D67" s="241"/>
    </row>
    <row r="68" spans="1:4" ht="14.25" customHeight="1">
      <c r="A68" s="228"/>
      <c r="B68" s="240"/>
      <c r="C68" s="241"/>
      <c r="D68" s="241"/>
    </row>
    <row r="69" spans="1:4" ht="14.25" customHeight="1">
      <c r="A69" s="228"/>
      <c r="B69" s="240"/>
      <c r="C69" s="241"/>
      <c r="D69" s="241"/>
    </row>
    <row r="70" spans="1:4" ht="14.25" customHeight="1">
      <c r="A70" s="228"/>
      <c r="B70" s="240"/>
      <c r="C70" s="241"/>
      <c r="D70" s="241"/>
    </row>
    <row r="71" spans="1:4" ht="14.25" customHeight="1">
      <c r="A71" s="228"/>
      <c r="B71" s="240"/>
      <c r="C71" s="241"/>
      <c r="D71" s="241"/>
    </row>
    <row r="72" spans="1:4" ht="14.25" customHeight="1">
      <c r="A72" s="228"/>
      <c r="B72" s="240"/>
      <c r="C72" s="241"/>
      <c r="D72" s="241"/>
    </row>
    <row r="73" spans="1:4" ht="14.25" customHeight="1">
      <c r="A73" s="228"/>
      <c r="B73" s="240"/>
      <c r="C73" s="241"/>
      <c r="D73" s="241"/>
    </row>
    <row r="74" spans="1:4" ht="14.25" customHeight="1">
      <c r="A74" s="228"/>
      <c r="B74" s="240"/>
      <c r="C74" s="241"/>
      <c r="D74" s="241"/>
    </row>
    <row r="75" spans="1:4" ht="14.25" customHeight="1">
      <c r="A75" s="228"/>
      <c r="B75" s="240"/>
      <c r="C75" s="241"/>
      <c r="D75" s="241"/>
    </row>
    <row r="76" spans="1:4" ht="14.25" customHeight="1">
      <c r="A76" s="228"/>
      <c r="B76" s="240"/>
      <c r="C76" s="241"/>
      <c r="D76" s="241"/>
    </row>
    <row r="77" spans="1:4" ht="14.25" customHeight="1">
      <c r="A77" s="228"/>
      <c r="B77" s="240"/>
      <c r="C77" s="241"/>
      <c r="D77" s="241"/>
    </row>
    <row r="78" spans="1:4" ht="14.25" customHeight="1">
      <c r="A78" s="228"/>
      <c r="B78" s="240"/>
      <c r="C78" s="241"/>
      <c r="D78" s="241"/>
    </row>
    <row r="79" spans="1:4" ht="14.25" customHeight="1">
      <c r="A79" s="228"/>
      <c r="B79" s="240"/>
      <c r="C79" s="241"/>
      <c r="D79" s="241"/>
    </row>
    <row r="80" spans="1:4" ht="14.25" customHeight="1">
      <c r="A80" s="228"/>
      <c r="B80" s="240"/>
      <c r="C80" s="241"/>
      <c r="D80" s="241"/>
    </row>
    <row r="81" spans="1:4" ht="14.25" customHeight="1">
      <c r="A81" s="228"/>
      <c r="B81" s="240"/>
      <c r="C81" s="241"/>
      <c r="D81" s="241"/>
    </row>
    <row r="82" spans="1:4" ht="14.25" customHeight="1">
      <c r="A82" s="228"/>
      <c r="B82" s="240"/>
      <c r="C82" s="241"/>
      <c r="D82" s="241"/>
    </row>
    <row r="83" spans="1:4" ht="14.25" customHeight="1">
      <c r="A83" s="228"/>
      <c r="B83" s="240"/>
      <c r="C83" s="241"/>
      <c r="D83" s="241"/>
    </row>
    <row r="84" spans="1:4" ht="14.25" customHeight="1">
      <c r="A84" s="228"/>
      <c r="B84" s="240"/>
      <c r="C84" s="241"/>
      <c r="D84" s="241"/>
    </row>
    <row r="85" spans="1:4" ht="14.25" customHeight="1">
      <c r="A85" s="228"/>
      <c r="B85" s="240"/>
      <c r="C85" s="241"/>
      <c r="D85" s="241"/>
    </row>
    <row r="86" spans="1:4" ht="14.25" customHeight="1">
      <c r="A86" s="228"/>
      <c r="B86" s="240"/>
      <c r="C86" s="241"/>
      <c r="D86" s="241"/>
    </row>
    <row r="87" spans="1:4" ht="14.25" customHeight="1">
      <c r="A87" s="228"/>
      <c r="B87" s="240"/>
      <c r="C87" s="241"/>
      <c r="D87" s="241"/>
    </row>
    <row r="88" spans="1:4" ht="14.25" customHeight="1">
      <c r="A88" s="228"/>
      <c r="B88" s="240"/>
      <c r="C88" s="241"/>
      <c r="D88" s="241"/>
    </row>
    <row r="89" spans="1:4" ht="14.25" customHeight="1">
      <c r="A89" s="228"/>
      <c r="B89" s="240"/>
      <c r="C89" s="241"/>
      <c r="D89" s="241"/>
    </row>
    <row r="90" spans="1:4" ht="14.25" customHeight="1">
      <c r="A90" s="228"/>
      <c r="B90" s="240"/>
      <c r="C90" s="241"/>
      <c r="D90" s="241"/>
    </row>
    <row r="91" spans="1:4" ht="14.25" customHeight="1">
      <c r="A91" s="228"/>
      <c r="B91" s="240"/>
      <c r="C91" s="241"/>
      <c r="D91" s="241"/>
    </row>
    <row r="92" spans="1:4" ht="14.25" customHeight="1">
      <c r="A92" s="228"/>
      <c r="B92" s="240"/>
      <c r="C92" s="241"/>
      <c r="D92" s="241"/>
    </row>
    <row r="93" spans="1:4" ht="14.25" customHeight="1">
      <c r="A93" s="228"/>
      <c r="B93" s="240"/>
      <c r="C93" s="241"/>
      <c r="D93" s="241"/>
    </row>
    <row r="94" spans="1:4" ht="14.25" customHeight="1">
      <c r="A94" s="228"/>
      <c r="B94" s="240"/>
      <c r="C94" s="241"/>
      <c r="D94" s="241"/>
    </row>
    <row r="95" spans="1:4" ht="14.25" customHeight="1">
      <c r="A95" s="228"/>
      <c r="B95" s="240"/>
      <c r="C95" s="241"/>
      <c r="D95" s="241"/>
    </row>
    <row r="96" spans="1:4" ht="14.25" customHeight="1">
      <c r="A96" s="228"/>
      <c r="B96" s="240"/>
      <c r="C96" s="241"/>
      <c r="D96" s="241"/>
    </row>
    <row r="97" spans="1:4" ht="14.25" customHeight="1">
      <c r="A97" s="228"/>
      <c r="B97" s="240"/>
      <c r="C97" s="241"/>
      <c r="D97" s="241"/>
    </row>
    <row r="98" spans="1:4" ht="14.25" customHeight="1">
      <c r="A98" s="228"/>
      <c r="B98" s="240"/>
      <c r="C98" s="241"/>
      <c r="D98" s="241"/>
    </row>
    <row r="99" spans="1:4" ht="14.25" customHeight="1">
      <c r="A99" s="228"/>
      <c r="B99" s="240"/>
      <c r="C99" s="241"/>
      <c r="D99" s="241"/>
    </row>
    <row r="100" spans="1:4" ht="14.25" customHeight="1">
      <c r="A100" s="228"/>
      <c r="B100" s="240"/>
      <c r="C100" s="241"/>
      <c r="D100" s="241"/>
    </row>
    <row r="101" spans="1:4" ht="14.25" customHeight="1">
      <c r="A101" s="228"/>
      <c r="B101" s="240"/>
      <c r="C101" s="241"/>
      <c r="D101" s="241"/>
    </row>
    <row r="102" spans="1:4" ht="14.25" customHeight="1">
      <c r="A102" s="228"/>
      <c r="B102" s="240"/>
      <c r="C102" s="241"/>
      <c r="D102" s="241"/>
    </row>
    <row r="103" spans="1:4" ht="14.25" customHeight="1">
      <c r="A103" s="228"/>
      <c r="B103" s="240"/>
      <c r="C103" s="241"/>
      <c r="D103" s="241"/>
    </row>
    <row r="104" spans="1:4" ht="14.25" customHeight="1">
      <c r="A104" s="228"/>
      <c r="B104" s="240"/>
      <c r="C104" s="241"/>
      <c r="D104" s="241"/>
    </row>
    <row r="105" spans="1:4" ht="14.25" customHeight="1">
      <c r="A105" s="228"/>
      <c r="B105" s="240"/>
      <c r="C105" s="241"/>
      <c r="D105" s="241"/>
    </row>
    <row r="106" spans="1:4" ht="14.25" customHeight="1">
      <c r="A106" s="228"/>
      <c r="B106" s="240"/>
      <c r="C106" s="241"/>
      <c r="D106" s="241"/>
    </row>
    <row r="107" spans="1:4" ht="14.25" customHeight="1">
      <c r="A107" s="228"/>
      <c r="B107" s="240"/>
      <c r="C107" s="241"/>
      <c r="D107" s="241"/>
    </row>
    <row r="108" spans="1:4" ht="14.25" customHeight="1">
      <c r="A108" s="228"/>
      <c r="B108" s="240"/>
      <c r="C108" s="241"/>
      <c r="D108" s="241"/>
    </row>
    <row r="109" spans="1:4" ht="14.25" customHeight="1">
      <c r="A109" s="228"/>
      <c r="B109" s="240"/>
      <c r="C109" s="241"/>
      <c r="D109" s="241"/>
    </row>
    <row r="110" spans="1:4" ht="14.25" customHeight="1">
      <c r="A110" s="228"/>
      <c r="B110" s="240"/>
      <c r="C110" s="241"/>
      <c r="D110" s="241"/>
    </row>
    <row r="111" spans="1:4" ht="14.25" customHeight="1">
      <c r="A111" s="228"/>
      <c r="B111" s="240"/>
      <c r="C111" s="241"/>
      <c r="D111" s="241"/>
    </row>
    <row r="112" spans="1:4" ht="14.25" customHeight="1">
      <c r="A112" s="228"/>
      <c r="B112" s="240"/>
      <c r="C112" s="241"/>
      <c r="D112" s="241"/>
    </row>
    <row r="113" spans="1:4" ht="14.25" customHeight="1">
      <c r="A113" s="228"/>
      <c r="B113" s="240"/>
      <c r="C113" s="241"/>
      <c r="D113" s="241"/>
    </row>
    <row r="114" spans="1:4" ht="14.25" customHeight="1">
      <c r="A114" s="228"/>
      <c r="B114" s="240"/>
      <c r="C114" s="241"/>
      <c r="D114" s="241"/>
    </row>
    <row r="115" spans="1:4" ht="14.25" customHeight="1">
      <c r="A115" s="228"/>
      <c r="B115" s="240"/>
      <c r="C115" s="241"/>
      <c r="D115" s="241"/>
    </row>
    <row r="116" spans="1:4" ht="14.25" customHeight="1">
      <c r="A116" s="228"/>
      <c r="B116" s="240"/>
      <c r="C116" s="241"/>
      <c r="D116" s="241"/>
    </row>
    <row r="117" spans="1:4" ht="14.25" customHeight="1">
      <c r="A117" s="228"/>
      <c r="B117" s="240"/>
      <c r="C117" s="241"/>
      <c r="D117" s="241"/>
    </row>
    <row r="118" spans="1:4" ht="14.25" customHeight="1">
      <c r="A118" s="228"/>
      <c r="B118" s="240"/>
      <c r="C118" s="241"/>
      <c r="D118" s="241"/>
    </row>
    <row r="119" spans="1:4" ht="14.25" customHeight="1">
      <c r="A119" s="228"/>
      <c r="B119" s="240"/>
      <c r="C119" s="241"/>
      <c r="D119" s="241"/>
    </row>
    <row r="120" spans="1:4" ht="14.25" customHeight="1">
      <c r="A120" s="228"/>
      <c r="B120" s="240"/>
      <c r="C120" s="241"/>
      <c r="D120" s="241"/>
    </row>
    <row r="121" spans="1:4" ht="14.25" customHeight="1">
      <c r="A121" s="228"/>
      <c r="B121" s="240"/>
      <c r="C121" s="241"/>
      <c r="D121" s="241"/>
    </row>
    <row r="122" spans="1:4" ht="14.25" customHeight="1">
      <c r="A122" s="228"/>
      <c r="B122" s="240"/>
      <c r="C122" s="241"/>
      <c r="D122" s="241"/>
    </row>
    <row r="123" spans="1:4" ht="14.25" customHeight="1">
      <c r="A123" s="228"/>
      <c r="B123" s="240"/>
      <c r="C123" s="241"/>
      <c r="D123" s="241"/>
    </row>
    <row r="124" spans="1:4" ht="14.25" customHeight="1">
      <c r="A124" s="228"/>
      <c r="B124" s="240"/>
      <c r="C124" s="241"/>
      <c r="D124" s="241"/>
    </row>
    <row r="125" spans="1:4" ht="14.25" customHeight="1">
      <c r="A125" s="228"/>
      <c r="B125" s="240"/>
      <c r="C125" s="241"/>
      <c r="D125" s="241"/>
    </row>
    <row r="126" spans="1:4" ht="14.25" customHeight="1">
      <c r="A126" s="228"/>
      <c r="B126" s="240"/>
      <c r="C126" s="241"/>
      <c r="D126" s="241"/>
    </row>
    <row r="127" spans="1:4" ht="14.25" customHeight="1">
      <c r="A127" s="228"/>
      <c r="B127" s="240"/>
      <c r="C127" s="241"/>
      <c r="D127" s="241"/>
    </row>
    <row r="128" spans="1:4" ht="14.25" customHeight="1">
      <c r="A128" s="228"/>
      <c r="B128" s="240"/>
      <c r="C128" s="241"/>
      <c r="D128" s="241"/>
    </row>
    <row r="129" spans="1:4" ht="14.25" customHeight="1">
      <c r="A129" s="228"/>
      <c r="B129" s="240"/>
      <c r="C129" s="241"/>
      <c r="D129" s="241"/>
    </row>
    <row r="130" spans="1:4" ht="14.25" customHeight="1">
      <c r="A130" s="228"/>
      <c r="B130" s="240"/>
      <c r="C130" s="241"/>
      <c r="D130" s="241"/>
    </row>
    <row r="131" spans="1:4" ht="14.25" customHeight="1">
      <c r="A131" s="228"/>
      <c r="B131" s="240"/>
      <c r="C131" s="241"/>
      <c r="D131" s="241"/>
    </row>
    <row r="132" spans="1:4" ht="14.25" customHeight="1">
      <c r="A132" s="228"/>
      <c r="B132" s="240"/>
      <c r="C132" s="241"/>
      <c r="D132" s="241"/>
    </row>
    <row r="133" spans="1:4" ht="14.25" customHeight="1">
      <c r="A133" s="228"/>
      <c r="B133" s="240"/>
      <c r="C133" s="241"/>
      <c r="D133" s="241"/>
    </row>
    <row r="134" spans="1:4" ht="14.25" customHeight="1">
      <c r="A134" s="228"/>
      <c r="B134" s="240"/>
      <c r="C134" s="241"/>
      <c r="D134" s="241"/>
    </row>
    <row r="135" spans="1:4" ht="14.25" customHeight="1">
      <c r="A135" s="228"/>
      <c r="B135" s="240"/>
      <c r="C135" s="241"/>
      <c r="D135" s="241"/>
    </row>
    <row r="136" spans="1:4" ht="14.25" customHeight="1">
      <c r="A136" s="228"/>
      <c r="B136" s="240"/>
      <c r="C136" s="241"/>
      <c r="D136" s="241"/>
    </row>
    <row r="137" spans="1:4" ht="14.25" customHeight="1">
      <c r="A137" s="228"/>
      <c r="B137" s="240"/>
      <c r="C137" s="241"/>
      <c r="D137" s="241"/>
    </row>
    <row r="138" spans="1:4" ht="14.25" customHeight="1">
      <c r="A138" s="228"/>
      <c r="B138" s="240"/>
      <c r="C138" s="241"/>
      <c r="D138" s="241"/>
    </row>
    <row r="139" spans="1:4" ht="14.25" customHeight="1">
      <c r="A139" s="228"/>
      <c r="B139" s="240"/>
      <c r="C139" s="241"/>
      <c r="D139" s="241"/>
    </row>
    <row r="140" spans="1:4" ht="14.25" customHeight="1">
      <c r="A140" s="228"/>
      <c r="B140" s="240"/>
      <c r="C140" s="241"/>
      <c r="D140" s="241"/>
    </row>
    <row r="141" spans="1:4" ht="14.25" customHeight="1">
      <c r="A141" s="228"/>
      <c r="B141" s="240"/>
      <c r="C141" s="241"/>
      <c r="D141" s="241"/>
    </row>
    <row r="142" spans="1:4" ht="14.25" customHeight="1">
      <c r="A142" s="228"/>
      <c r="B142" s="240"/>
      <c r="C142" s="241"/>
      <c r="D142" s="241"/>
    </row>
    <row r="143" spans="1:4" ht="14.25" customHeight="1">
      <c r="A143" s="228"/>
      <c r="B143" s="240"/>
      <c r="C143" s="241"/>
      <c r="D143" s="241"/>
    </row>
    <row r="144" spans="1:4" ht="14.25" customHeight="1">
      <c r="A144" s="228"/>
      <c r="B144" s="240"/>
      <c r="C144" s="241"/>
      <c r="D144" s="241"/>
    </row>
    <row r="145" spans="1:4" ht="14.25" customHeight="1">
      <c r="A145" s="228"/>
      <c r="B145" s="240"/>
      <c r="C145" s="241"/>
      <c r="D145" s="241"/>
    </row>
    <row r="146" spans="1:4" ht="14.25" customHeight="1">
      <c r="A146" s="228"/>
      <c r="B146" s="240"/>
      <c r="C146" s="241"/>
      <c r="D146" s="241"/>
    </row>
    <row r="147" spans="1:4" ht="14.25" customHeight="1">
      <c r="A147" s="228"/>
      <c r="B147" s="240"/>
      <c r="C147" s="241"/>
      <c r="D147" s="241"/>
    </row>
    <row r="148" spans="1:4" ht="14.25" customHeight="1">
      <c r="A148" s="228"/>
      <c r="B148" s="240"/>
      <c r="C148" s="241"/>
      <c r="D148" s="241"/>
    </row>
    <row r="149" spans="1:4" ht="14.25" customHeight="1">
      <c r="A149" s="228"/>
      <c r="B149" s="240"/>
      <c r="C149" s="241"/>
      <c r="D149" s="241"/>
    </row>
    <row r="150" spans="1:4" ht="14.25" customHeight="1">
      <c r="A150" s="228"/>
      <c r="B150" s="240"/>
      <c r="C150" s="241"/>
      <c r="D150" s="241"/>
    </row>
    <row r="151" spans="1:4" ht="14.25" customHeight="1">
      <c r="A151" s="228"/>
      <c r="B151" s="240"/>
      <c r="C151" s="241"/>
      <c r="D151" s="241"/>
    </row>
    <row r="152" spans="1:4" ht="14.25" customHeight="1">
      <c r="A152" s="228"/>
      <c r="B152" s="240"/>
      <c r="C152" s="241"/>
      <c r="D152" s="241"/>
    </row>
    <row r="153" spans="1:4" ht="14.25" customHeight="1">
      <c r="A153" s="228"/>
      <c r="B153" s="240"/>
      <c r="C153" s="241"/>
      <c r="D153" s="241"/>
    </row>
    <row r="154" spans="1:4" ht="14.25" customHeight="1">
      <c r="A154" s="228"/>
      <c r="B154" s="240"/>
      <c r="C154" s="241"/>
      <c r="D154" s="241"/>
    </row>
    <row r="155" spans="1:4" ht="14.25" customHeight="1">
      <c r="A155" s="228"/>
      <c r="B155" s="240"/>
      <c r="C155" s="241"/>
      <c r="D155" s="241"/>
    </row>
    <row r="156" spans="1:4" ht="14.25" customHeight="1">
      <c r="A156" s="228"/>
      <c r="B156" s="240"/>
      <c r="C156" s="241"/>
      <c r="D156" s="241"/>
    </row>
    <row r="157" spans="1:4" ht="14.25" customHeight="1">
      <c r="A157" s="228"/>
      <c r="B157" s="240"/>
      <c r="C157" s="241"/>
      <c r="D157" s="241"/>
    </row>
    <row r="158" spans="1:4" ht="14.25" customHeight="1">
      <c r="A158" s="228"/>
      <c r="B158" s="240"/>
      <c r="C158" s="241"/>
      <c r="D158" s="241"/>
    </row>
    <row r="159" spans="1:4" ht="14.25" customHeight="1">
      <c r="A159" s="228"/>
      <c r="B159" s="240"/>
      <c r="C159" s="241"/>
      <c r="D159" s="241"/>
    </row>
    <row r="160" spans="1:4" ht="14.25" customHeight="1">
      <c r="A160" s="228"/>
      <c r="B160" s="240"/>
      <c r="C160" s="241"/>
      <c r="D160" s="241"/>
    </row>
    <row r="161" spans="1:4" ht="14.25" customHeight="1">
      <c r="A161" s="228"/>
      <c r="B161" s="240"/>
      <c r="C161" s="241"/>
      <c r="D161" s="241"/>
    </row>
    <row r="162" spans="1:4" ht="14.25" customHeight="1">
      <c r="A162" s="228"/>
      <c r="B162" s="240"/>
      <c r="C162" s="241"/>
      <c r="D162" s="241"/>
    </row>
    <row r="163" spans="1:4" ht="14.25" customHeight="1">
      <c r="A163" s="228"/>
      <c r="B163" s="240"/>
      <c r="C163" s="241"/>
      <c r="D163" s="241"/>
    </row>
    <row r="164" spans="1:4" ht="14.25" customHeight="1">
      <c r="A164" s="228"/>
      <c r="B164" s="240"/>
      <c r="C164" s="241"/>
      <c r="D164" s="241"/>
    </row>
    <row r="165" spans="1:4" ht="14.25" customHeight="1">
      <c r="A165" s="228"/>
      <c r="B165" s="240"/>
      <c r="C165" s="241"/>
      <c r="D165" s="241"/>
    </row>
    <row r="166" spans="1:4" ht="14.25" customHeight="1">
      <c r="A166" s="228"/>
      <c r="B166" s="240"/>
      <c r="C166" s="241"/>
      <c r="D166" s="241"/>
    </row>
    <row r="167" spans="1:4" ht="14.25" customHeight="1">
      <c r="A167" s="228"/>
      <c r="B167" s="240"/>
      <c r="C167" s="241"/>
      <c r="D167" s="241"/>
    </row>
    <row r="168" spans="1:4" ht="14.25" customHeight="1">
      <c r="A168" s="228"/>
      <c r="B168" s="240"/>
      <c r="C168" s="241"/>
      <c r="D168" s="241"/>
    </row>
    <row r="169" spans="1:4" ht="14.25" customHeight="1">
      <c r="A169" s="228"/>
      <c r="B169" s="240"/>
      <c r="C169" s="241"/>
      <c r="D169" s="241"/>
    </row>
    <row r="170" spans="1:4" ht="14.25" customHeight="1">
      <c r="A170" s="228"/>
      <c r="B170" s="240"/>
      <c r="C170" s="241"/>
      <c r="D170" s="241"/>
    </row>
    <row r="171" spans="1:4" ht="14.25" customHeight="1">
      <c r="A171" s="228"/>
      <c r="B171" s="240"/>
      <c r="C171" s="241"/>
      <c r="D171" s="241"/>
    </row>
    <row r="172" spans="1:4" ht="14.25" customHeight="1">
      <c r="A172" s="228"/>
      <c r="B172" s="240"/>
      <c r="C172" s="241"/>
      <c r="D172" s="241"/>
    </row>
    <row r="173" spans="1:4" ht="14.25" customHeight="1">
      <c r="A173" s="228"/>
      <c r="B173" s="240"/>
      <c r="C173" s="241"/>
      <c r="D173" s="241"/>
    </row>
    <row r="174" spans="1:4" ht="14.25" customHeight="1">
      <c r="A174" s="228"/>
      <c r="B174" s="240"/>
      <c r="C174" s="241"/>
      <c r="D174" s="241"/>
    </row>
    <row r="175" spans="1:4" ht="14.25" customHeight="1">
      <c r="A175" s="228"/>
      <c r="B175" s="240"/>
      <c r="C175" s="241"/>
      <c r="D175" s="241"/>
    </row>
    <row r="176" spans="1:4" ht="14.25" customHeight="1">
      <c r="A176" s="228"/>
      <c r="B176" s="240"/>
      <c r="C176" s="241"/>
      <c r="D176" s="241"/>
    </row>
    <row r="177" spans="1:4" ht="14.25" customHeight="1">
      <c r="A177" s="228"/>
      <c r="B177" s="240"/>
      <c r="C177" s="241"/>
      <c r="D177" s="241"/>
    </row>
    <row r="178" spans="1:4" ht="14.25" customHeight="1">
      <c r="A178" s="228"/>
      <c r="B178" s="240"/>
      <c r="C178" s="241"/>
      <c r="D178" s="241"/>
    </row>
    <row r="179" spans="1:4" ht="14.25" customHeight="1">
      <c r="A179" s="228"/>
      <c r="B179" s="240"/>
      <c r="C179" s="241"/>
      <c r="D179" s="241"/>
    </row>
    <row r="180" spans="1:4" ht="14.25" customHeight="1">
      <c r="A180" s="228"/>
      <c r="B180" s="240"/>
      <c r="C180" s="241"/>
      <c r="D180" s="241"/>
    </row>
    <row r="181" spans="1:4" ht="14.25" customHeight="1">
      <c r="A181" s="228"/>
      <c r="B181" s="240"/>
      <c r="C181" s="241"/>
      <c r="D181" s="241"/>
    </row>
    <row r="182" spans="1:4" ht="14.25" customHeight="1">
      <c r="A182" s="228"/>
      <c r="B182" s="240"/>
      <c r="C182" s="241"/>
      <c r="D182" s="241"/>
    </row>
    <row r="183" spans="1:4" ht="14.25" customHeight="1">
      <c r="A183" s="228"/>
      <c r="B183" s="240"/>
      <c r="C183" s="241"/>
      <c r="D183" s="241"/>
    </row>
    <row r="184" spans="1:4" ht="14.25" customHeight="1">
      <c r="A184" s="228"/>
      <c r="B184" s="240"/>
      <c r="C184" s="241"/>
      <c r="D184" s="241"/>
    </row>
    <row r="185" spans="1:4" ht="14.25" customHeight="1">
      <c r="A185" s="228"/>
      <c r="B185" s="240"/>
      <c r="C185" s="241"/>
      <c r="D185" s="241"/>
    </row>
    <row r="186" spans="1:4" ht="14.25" customHeight="1">
      <c r="A186" s="228"/>
      <c r="B186" s="240"/>
      <c r="C186" s="241"/>
      <c r="D186" s="241"/>
    </row>
    <row r="187" spans="1:4" ht="14.25" customHeight="1">
      <c r="A187" s="228"/>
      <c r="B187" s="240"/>
      <c r="C187" s="241"/>
      <c r="D187" s="241"/>
    </row>
    <row r="188" spans="1:4" ht="14.25" customHeight="1">
      <c r="A188" s="228"/>
      <c r="B188" s="240"/>
      <c r="C188" s="241"/>
      <c r="D188" s="241"/>
    </row>
    <row r="189" spans="1:4" ht="14.25" customHeight="1">
      <c r="A189" s="228"/>
      <c r="B189" s="240"/>
      <c r="C189" s="241"/>
      <c r="D189" s="241"/>
    </row>
    <row r="190" spans="1:4" ht="14.25" customHeight="1">
      <c r="A190" s="228"/>
      <c r="B190" s="240"/>
      <c r="C190" s="241"/>
      <c r="D190" s="241"/>
    </row>
    <row r="191" spans="1:4" ht="14.25" customHeight="1">
      <c r="A191" s="228"/>
      <c r="B191" s="240"/>
      <c r="C191" s="241"/>
      <c r="D191" s="241"/>
    </row>
    <row r="192" spans="1:4" ht="14.25" customHeight="1">
      <c r="A192" s="228"/>
      <c r="B192" s="240"/>
      <c r="C192" s="241"/>
      <c r="D192" s="241"/>
    </row>
    <row r="193" spans="1:4" ht="14.25" customHeight="1">
      <c r="A193" s="228"/>
      <c r="B193" s="240"/>
      <c r="C193" s="241"/>
      <c r="D193" s="241"/>
    </row>
    <row r="194" spans="1:4" ht="14.25" customHeight="1">
      <c r="A194" s="228"/>
      <c r="B194" s="240"/>
      <c r="C194" s="241"/>
      <c r="D194" s="241"/>
    </row>
    <row r="195" spans="1:4" ht="14.25" customHeight="1">
      <c r="A195" s="228"/>
      <c r="B195" s="240"/>
      <c r="C195" s="241"/>
      <c r="D195" s="241"/>
    </row>
    <row r="196" spans="1:4" ht="14.25" customHeight="1">
      <c r="A196" s="228"/>
      <c r="B196" s="240"/>
      <c r="C196" s="241"/>
      <c r="D196" s="241"/>
    </row>
    <row r="197" spans="1:4" ht="14.25" customHeight="1">
      <c r="A197" s="228"/>
      <c r="B197" s="240"/>
      <c r="C197" s="241"/>
      <c r="D197" s="241"/>
    </row>
    <row r="198" spans="1:4" ht="14.25" customHeight="1">
      <c r="A198" s="228"/>
      <c r="B198" s="240"/>
      <c r="C198" s="241"/>
      <c r="D198" s="241"/>
    </row>
    <row r="199" spans="1:4" ht="14.25" customHeight="1">
      <c r="A199" s="228"/>
      <c r="B199" s="240"/>
      <c r="C199" s="241"/>
      <c r="D199" s="241"/>
    </row>
    <row r="200" spans="1:4" ht="14.25" customHeight="1">
      <c r="A200" s="228"/>
      <c r="B200" s="240"/>
      <c r="C200" s="241"/>
      <c r="D200" s="241"/>
    </row>
    <row r="201" spans="1:4" ht="14.25" customHeight="1">
      <c r="A201" s="228"/>
      <c r="B201" s="240"/>
      <c r="C201" s="241"/>
      <c r="D201" s="241"/>
    </row>
    <row r="202" spans="1:4" ht="14.25" customHeight="1">
      <c r="A202" s="228"/>
      <c r="B202" s="240"/>
      <c r="C202" s="241"/>
      <c r="D202" s="241"/>
    </row>
    <row r="203" spans="1:4" ht="14.25" customHeight="1">
      <c r="A203" s="228"/>
      <c r="B203" s="240"/>
      <c r="C203" s="241"/>
      <c r="D203" s="241"/>
    </row>
    <row r="204" spans="1:4" ht="14.25" customHeight="1">
      <c r="A204" s="228"/>
      <c r="B204" s="240"/>
      <c r="C204" s="241"/>
      <c r="D204" s="241"/>
    </row>
    <row r="205" spans="1:4" ht="14.25" customHeight="1">
      <c r="A205" s="228"/>
      <c r="B205" s="240"/>
      <c r="C205" s="241"/>
      <c r="D205" s="241"/>
    </row>
    <row r="206" spans="1:4" ht="14.25" customHeight="1">
      <c r="A206" s="228"/>
      <c r="B206" s="240"/>
      <c r="C206" s="241"/>
      <c r="D206" s="241"/>
    </row>
    <row r="207" spans="1:4" ht="14.25" customHeight="1">
      <c r="A207" s="228"/>
      <c r="B207" s="240"/>
      <c r="C207" s="241"/>
      <c r="D207" s="241"/>
    </row>
    <row r="208" spans="1:4" ht="14.25" customHeight="1">
      <c r="A208" s="1"/>
      <c r="B208" s="240"/>
      <c r="C208" s="240"/>
      <c r="D208" s="240"/>
    </row>
    <row r="209" spans="1:8" ht="14.25" customHeight="1">
      <c r="A209" s="1"/>
      <c r="B209" s="242" t="s">
        <v>344</v>
      </c>
      <c r="C209" s="242" t="s">
        <v>345</v>
      </c>
      <c r="D209" s="130" t="s">
        <v>344</v>
      </c>
      <c r="E209" s="130" t="s">
        <v>345</v>
      </c>
    </row>
    <row r="210" spans="1:8" ht="14.25" customHeight="1">
      <c r="A210" s="1"/>
      <c r="B210" s="243" t="s">
        <v>346</v>
      </c>
      <c r="C210" s="243" t="s">
        <v>347</v>
      </c>
      <c r="D210" s="130" t="s">
        <v>346</v>
      </c>
      <c r="F210" s="130" t="str">
        <f t="shared" ref="F210:F221" si="0">IF(NOT(ISBLANK(D210)),D210,IF(NOT(ISBLANK(E210)),"     "&amp;E210,FALSE))</f>
        <v>Afectación Económica o presupuestal</v>
      </c>
      <c r="G210" s="130" t="s">
        <v>346</v>
      </c>
      <c r="H210" s="130" t="str">
        <f ca="1">IF(NOT(ISERROR(MATCH(G210,ANCHORARRAY(B221),0))),F223&amp;"Por favor no seleccionar los criterios de impacto",G210)</f>
        <v>Afectación Económica o presupuestal</v>
      </c>
    </row>
    <row r="211" spans="1:8" ht="14.25" customHeight="1">
      <c r="A211" s="1"/>
      <c r="B211" s="243" t="s">
        <v>346</v>
      </c>
      <c r="C211" s="243" t="s">
        <v>323</v>
      </c>
      <c r="E211" s="130" t="s">
        <v>347</v>
      </c>
      <c r="F211" s="130" t="str">
        <f t="shared" si="0"/>
        <v xml:space="preserve">     Afectación menor a 10 SMLMV .</v>
      </c>
    </row>
    <row r="212" spans="1:8" ht="14.25" customHeight="1">
      <c r="A212" s="1"/>
      <c r="B212" s="243" t="s">
        <v>346</v>
      </c>
      <c r="C212" s="243" t="s">
        <v>326</v>
      </c>
      <c r="E212" s="130" t="s">
        <v>323</v>
      </c>
      <c r="F212" s="130" t="str">
        <f t="shared" si="0"/>
        <v xml:space="preserve">     Entre 10 y 50 SMLMV </v>
      </c>
    </row>
    <row r="213" spans="1:8" ht="14.25" customHeight="1">
      <c r="A213" s="1"/>
      <c r="B213" s="243" t="s">
        <v>346</v>
      </c>
      <c r="C213" s="243" t="s">
        <v>329</v>
      </c>
      <c r="E213" s="130" t="s">
        <v>326</v>
      </c>
      <c r="F213" s="130" t="str">
        <f t="shared" si="0"/>
        <v xml:space="preserve">     Entre 50 y 100 SMLMV </v>
      </c>
    </row>
    <row r="214" spans="1:8" ht="14.25" customHeight="1">
      <c r="A214" s="1"/>
      <c r="B214" s="243" t="s">
        <v>346</v>
      </c>
      <c r="C214" s="243" t="s">
        <v>333</v>
      </c>
      <c r="E214" s="130" t="s">
        <v>329</v>
      </c>
      <c r="F214" s="130" t="str">
        <f t="shared" si="0"/>
        <v xml:space="preserve">     Entre 100 y 500 SMLMV </v>
      </c>
    </row>
    <row r="215" spans="1:8" ht="14.25" customHeight="1">
      <c r="A215" s="1"/>
      <c r="B215" s="243" t="s">
        <v>316</v>
      </c>
      <c r="C215" s="243" t="s">
        <v>320</v>
      </c>
      <c r="E215" s="130" t="s">
        <v>333</v>
      </c>
      <c r="F215" s="130" t="str">
        <f t="shared" si="0"/>
        <v xml:space="preserve">     Mayor a 500 SMLMV </v>
      </c>
    </row>
    <row r="216" spans="1:8" ht="14.25" customHeight="1">
      <c r="A216" s="1"/>
      <c r="B216" s="243" t="s">
        <v>316</v>
      </c>
      <c r="C216" s="243" t="s">
        <v>324</v>
      </c>
      <c r="D216" s="130" t="s">
        <v>316</v>
      </c>
      <c r="F216" s="130" t="str">
        <f t="shared" si="0"/>
        <v>Pérdida Reputacional</v>
      </c>
    </row>
    <row r="217" spans="1:8" ht="14.25" customHeight="1">
      <c r="A217" s="1"/>
      <c r="B217" s="243" t="s">
        <v>316</v>
      </c>
      <c r="C217" s="243" t="s">
        <v>327</v>
      </c>
      <c r="E217" s="130" t="s">
        <v>320</v>
      </c>
      <c r="F217" s="130" t="str">
        <f t="shared" si="0"/>
        <v xml:space="preserve">     El riesgo afecta la imagen de alguna área de la organización</v>
      </c>
    </row>
    <row r="218" spans="1:8" ht="14.25" customHeight="1">
      <c r="A218" s="1"/>
      <c r="B218" s="243" t="s">
        <v>316</v>
      </c>
      <c r="C218" s="243" t="s">
        <v>330</v>
      </c>
      <c r="E218" s="130" t="s">
        <v>324</v>
      </c>
      <c r="F218" s="130" t="str">
        <f t="shared" si="0"/>
        <v xml:space="preserve">     El riesgo afecta la imagen de la entidad internamente, de conocimiento general, nivel interno, de junta dircetiva y accionistas y/o de provedores</v>
      </c>
    </row>
    <row r="219" spans="1:8" ht="14.25" customHeight="1">
      <c r="A219" s="1"/>
      <c r="B219" s="243" t="s">
        <v>316</v>
      </c>
      <c r="C219" s="243" t="s">
        <v>334</v>
      </c>
      <c r="E219" s="130" t="s">
        <v>327</v>
      </c>
      <c r="F219" s="130" t="str">
        <f t="shared" si="0"/>
        <v xml:space="preserve">     El riesgo afecta la imagen de la entidad con algunos usuarios de relevancia frente al logro de los objetivos</v>
      </c>
    </row>
    <row r="220" spans="1:8" ht="14.25" customHeight="1">
      <c r="A220" s="1"/>
      <c r="B220" s="244"/>
      <c r="C220" s="244"/>
      <c r="E220" s="130" t="s">
        <v>330</v>
      </c>
      <c r="F220" s="130" t="str">
        <f t="shared" si="0"/>
        <v xml:space="preserve">     El riesgo afecta la imagen de de la entidad con efecto publicitario sostenido a nivel de sector administrativo, nivel departamental o municipal</v>
      </c>
    </row>
    <row r="221" spans="1:8" ht="14.25" customHeight="1">
      <c r="A221" s="1"/>
      <c r="B221" s="244" t="str">
        <f ca="1">IFERROR(__xludf.DUMMYFUNCTION("ARRAY_CONSTRAIN(ARRAYFORMULA(UNIQUE('Tabla Impacto'!$B$209:$B$219)), 3, 1)"),"Criterios")</f>
        <v>Criterios</v>
      </c>
      <c r="C221" s="244"/>
      <c r="E221" s="130" t="s">
        <v>334</v>
      </c>
      <c r="F221" s="130" t="str">
        <f t="shared" si="0"/>
        <v xml:space="preserve">     El riesgo afecta la imagen de la entidad a nivel nacional, con efecto publicitarios sostenible a nivel país</v>
      </c>
    </row>
    <row r="222" spans="1:8" ht="14.25" customHeight="1">
      <c r="A222" s="1"/>
      <c r="B222" s="244" t="str">
        <f ca="1">IFERROR(__xludf.DUMMYFUNCTION("""COMPUTED_VALUE"""),"Afectación Económica o presupuestal")</f>
        <v>Afectación Económica o presupuestal</v>
      </c>
      <c r="C222" s="244"/>
    </row>
    <row r="223" spans="1:8" ht="14.25" customHeight="1">
      <c r="B223" s="244" t="str">
        <f ca="1">IFERROR(__xludf.DUMMYFUNCTION("""COMPUTED_VALUE"""),"Pérdida Reputacional")</f>
        <v>Pérdida Reputacional</v>
      </c>
      <c r="C223" s="244"/>
      <c r="F223" s="245" t="s">
        <v>348</v>
      </c>
    </row>
    <row r="224" spans="1:8" ht="14.25" customHeight="1">
      <c r="B224" s="130"/>
      <c r="C224" s="130"/>
      <c r="F224" s="245" t="s">
        <v>349</v>
      </c>
    </row>
    <row r="225" spans="2:4" ht="14.25" customHeight="1">
      <c r="B225" s="130"/>
      <c r="C225" s="130"/>
    </row>
    <row r="226" spans="2:4" ht="14.25" customHeight="1">
      <c r="B226" s="130"/>
      <c r="C226" s="130"/>
    </row>
    <row r="227" spans="2:4" ht="14.25" customHeight="1">
      <c r="B227" s="130"/>
      <c r="C227" s="130"/>
      <c r="D227" s="130"/>
    </row>
    <row r="228" spans="2:4" ht="14.25" customHeight="1">
      <c r="B228" s="130"/>
      <c r="C228" s="130"/>
      <c r="D228" s="130"/>
    </row>
    <row r="229" spans="2:4" ht="14.25" customHeight="1">
      <c r="B229" s="130"/>
      <c r="C229" s="130"/>
      <c r="D229" s="130"/>
    </row>
    <row r="230" spans="2:4" ht="14.25" customHeight="1">
      <c r="B230" s="130"/>
      <c r="C230" s="130"/>
      <c r="D230" s="130"/>
    </row>
    <row r="231" spans="2:4" ht="14.25" customHeight="1">
      <c r="B231" s="130"/>
      <c r="C231" s="130"/>
      <c r="D231" s="130"/>
    </row>
    <row r="232" spans="2:4" ht="14.25" customHeight="1">
      <c r="B232" s="130"/>
      <c r="C232" s="130"/>
      <c r="D232" s="130"/>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xr:uid="{00000000-0002-0000-0600-00000000000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F497A"/>
  </sheetPr>
  <dimension ref="A1:Z1000"/>
  <sheetViews>
    <sheetView workbookViewId="0"/>
  </sheetViews>
  <sheetFormatPr defaultColWidth="12.625" defaultRowHeight="15" customHeight="1"/>
  <cols>
    <col min="1" max="2" width="12.5" customWidth="1"/>
    <col min="3" max="3" width="14.875" customWidth="1"/>
    <col min="4" max="4" width="12.5" customWidth="1"/>
    <col min="5" max="5" width="70.125" customWidth="1"/>
    <col min="6" max="26" width="12.5" customWidth="1"/>
  </cols>
  <sheetData>
    <row r="1" spans="1:26" ht="24" customHeight="1">
      <c r="A1" s="246"/>
      <c r="B1" s="526" t="s">
        <v>350</v>
      </c>
      <c r="C1" s="527"/>
      <c r="D1" s="527"/>
      <c r="E1" s="527"/>
      <c r="F1" s="528"/>
      <c r="G1" s="246"/>
      <c r="H1" s="246"/>
      <c r="I1" s="246"/>
      <c r="J1" s="246"/>
      <c r="K1" s="246"/>
      <c r="L1" s="246"/>
      <c r="M1" s="246"/>
      <c r="N1" s="246"/>
      <c r="O1" s="246"/>
      <c r="P1" s="246"/>
      <c r="Q1" s="246"/>
      <c r="R1" s="246"/>
      <c r="S1" s="246"/>
      <c r="T1" s="246"/>
      <c r="U1" s="246"/>
      <c r="V1" s="246"/>
      <c r="W1" s="246"/>
      <c r="X1" s="246"/>
      <c r="Y1" s="246"/>
      <c r="Z1" s="246"/>
    </row>
    <row r="2" spans="1:26" ht="12.75" customHeight="1">
      <c r="A2" s="246"/>
      <c r="B2" s="247"/>
      <c r="C2" s="247"/>
      <c r="D2" s="247"/>
      <c r="E2" s="247"/>
      <c r="F2" s="247"/>
      <c r="G2" s="246"/>
      <c r="H2" s="246"/>
      <c r="I2" s="246"/>
      <c r="J2" s="246"/>
      <c r="K2" s="246"/>
      <c r="L2" s="246"/>
      <c r="M2" s="246"/>
      <c r="N2" s="246"/>
      <c r="O2" s="246"/>
      <c r="P2" s="246"/>
      <c r="Q2" s="246"/>
      <c r="R2" s="246"/>
      <c r="S2" s="246"/>
      <c r="T2" s="246"/>
      <c r="U2" s="246"/>
      <c r="V2" s="246"/>
      <c r="W2" s="246"/>
      <c r="X2" s="246"/>
      <c r="Y2" s="246"/>
      <c r="Z2" s="246"/>
    </row>
    <row r="3" spans="1:26" ht="12.75" customHeight="1">
      <c r="A3" s="246"/>
      <c r="B3" s="529" t="s">
        <v>351</v>
      </c>
      <c r="C3" s="527"/>
      <c r="D3" s="530"/>
      <c r="E3" s="248" t="s">
        <v>352</v>
      </c>
      <c r="F3" s="249" t="s">
        <v>353</v>
      </c>
      <c r="G3" s="246"/>
      <c r="H3" s="246"/>
      <c r="I3" s="246"/>
      <c r="J3" s="246"/>
      <c r="K3" s="246"/>
      <c r="L3" s="246"/>
      <c r="M3" s="246"/>
      <c r="N3" s="246"/>
      <c r="O3" s="246"/>
      <c r="P3" s="246"/>
      <c r="Q3" s="246"/>
      <c r="R3" s="246"/>
      <c r="S3" s="246"/>
      <c r="T3" s="246"/>
      <c r="U3" s="246"/>
      <c r="V3" s="246"/>
      <c r="W3" s="246"/>
      <c r="X3" s="246"/>
      <c r="Y3" s="246"/>
      <c r="Z3" s="246"/>
    </row>
    <row r="4" spans="1:26" ht="12.75" customHeight="1">
      <c r="A4" s="246"/>
      <c r="B4" s="531" t="s">
        <v>354</v>
      </c>
      <c r="C4" s="534" t="s">
        <v>137</v>
      </c>
      <c r="D4" s="250" t="s">
        <v>152</v>
      </c>
      <c r="E4" s="251" t="s">
        <v>355</v>
      </c>
      <c r="F4" s="252">
        <v>0.25</v>
      </c>
      <c r="G4" s="246"/>
      <c r="H4" s="246"/>
      <c r="I4" s="246"/>
      <c r="J4" s="246"/>
      <c r="K4" s="246"/>
      <c r="L4" s="246"/>
      <c r="M4" s="246"/>
      <c r="N4" s="246"/>
      <c r="O4" s="246"/>
      <c r="P4" s="246"/>
      <c r="Q4" s="246"/>
      <c r="R4" s="246"/>
      <c r="S4" s="246"/>
      <c r="T4" s="246"/>
      <c r="U4" s="246"/>
      <c r="V4" s="246"/>
      <c r="W4" s="246"/>
      <c r="X4" s="246"/>
      <c r="Y4" s="246"/>
      <c r="Z4" s="246"/>
    </row>
    <row r="5" spans="1:26" ht="12.75" customHeight="1">
      <c r="A5" s="246"/>
      <c r="B5" s="532"/>
      <c r="C5" s="497"/>
      <c r="D5" s="253" t="s">
        <v>191</v>
      </c>
      <c r="E5" s="254" t="s">
        <v>356</v>
      </c>
      <c r="F5" s="255">
        <v>0.15</v>
      </c>
      <c r="G5" s="246"/>
      <c r="H5" s="246"/>
      <c r="I5" s="246"/>
      <c r="J5" s="246"/>
      <c r="K5" s="246"/>
      <c r="L5" s="246"/>
      <c r="M5" s="246"/>
      <c r="N5" s="246"/>
      <c r="O5" s="246"/>
      <c r="P5" s="246"/>
      <c r="Q5" s="246"/>
      <c r="R5" s="246"/>
      <c r="S5" s="246"/>
      <c r="T5" s="246"/>
      <c r="U5" s="246"/>
      <c r="V5" s="246"/>
      <c r="W5" s="246"/>
      <c r="X5" s="246"/>
      <c r="Y5" s="246"/>
      <c r="Z5" s="246"/>
    </row>
    <row r="6" spans="1:26" ht="37.5" customHeight="1">
      <c r="A6" s="246"/>
      <c r="B6" s="532"/>
      <c r="C6" s="498"/>
      <c r="D6" s="253" t="s">
        <v>357</v>
      </c>
      <c r="E6" s="254" t="s">
        <v>358</v>
      </c>
      <c r="F6" s="255">
        <v>0.1</v>
      </c>
      <c r="G6" s="246"/>
      <c r="H6" s="246"/>
      <c r="I6" s="246"/>
      <c r="J6" s="246"/>
      <c r="K6" s="246"/>
      <c r="L6" s="246"/>
      <c r="M6" s="246"/>
      <c r="N6" s="246"/>
      <c r="O6" s="246"/>
      <c r="P6" s="246"/>
      <c r="Q6" s="246"/>
      <c r="R6" s="246"/>
      <c r="S6" s="246"/>
      <c r="T6" s="246"/>
      <c r="U6" s="246"/>
      <c r="V6" s="246"/>
      <c r="W6" s="246"/>
      <c r="X6" s="246"/>
      <c r="Y6" s="246"/>
      <c r="Z6" s="246"/>
    </row>
    <row r="7" spans="1:26" ht="39.75" customHeight="1">
      <c r="A7" s="246"/>
      <c r="B7" s="532"/>
      <c r="C7" s="524" t="s">
        <v>138</v>
      </c>
      <c r="D7" s="253" t="s">
        <v>359</v>
      </c>
      <c r="E7" s="254" t="s">
        <v>360</v>
      </c>
      <c r="F7" s="255">
        <v>0.25</v>
      </c>
      <c r="G7" s="246"/>
      <c r="H7" s="246"/>
      <c r="I7" s="246"/>
      <c r="J7" s="246"/>
      <c r="K7" s="246"/>
      <c r="L7" s="246"/>
      <c r="M7" s="246"/>
      <c r="N7" s="246"/>
      <c r="O7" s="246"/>
      <c r="P7" s="246"/>
      <c r="Q7" s="246"/>
      <c r="R7" s="246"/>
      <c r="S7" s="246"/>
      <c r="T7" s="246"/>
      <c r="U7" s="246"/>
      <c r="V7" s="246"/>
      <c r="W7" s="246"/>
      <c r="X7" s="246"/>
      <c r="Y7" s="246"/>
      <c r="Z7" s="246"/>
    </row>
    <row r="8" spans="1:26" ht="36" customHeight="1">
      <c r="A8" s="246"/>
      <c r="B8" s="533"/>
      <c r="C8" s="498"/>
      <c r="D8" s="253" t="s">
        <v>153</v>
      </c>
      <c r="E8" s="254" t="s">
        <v>361</v>
      </c>
      <c r="F8" s="255">
        <v>0.15</v>
      </c>
      <c r="G8" s="246"/>
      <c r="H8" s="246"/>
      <c r="I8" s="246"/>
      <c r="J8" s="246"/>
      <c r="K8" s="246"/>
      <c r="L8" s="246"/>
      <c r="M8" s="246"/>
      <c r="N8" s="246"/>
      <c r="O8" s="246"/>
      <c r="P8" s="246"/>
      <c r="Q8" s="246"/>
      <c r="R8" s="246"/>
      <c r="S8" s="246"/>
      <c r="T8" s="246"/>
      <c r="U8" s="246"/>
      <c r="V8" s="246"/>
      <c r="W8" s="246"/>
      <c r="X8" s="246"/>
      <c r="Y8" s="246"/>
      <c r="Z8" s="246"/>
    </row>
    <row r="9" spans="1:26" ht="12.75" customHeight="1">
      <c r="A9" s="246"/>
      <c r="B9" s="535" t="s">
        <v>362</v>
      </c>
      <c r="C9" s="524" t="s">
        <v>140</v>
      </c>
      <c r="D9" s="253" t="s">
        <v>154</v>
      </c>
      <c r="E9" s="254" t="s">
        <v>363</v>
      </c>
      <c r="F9" s="256" t="s">
        <v>364</v>
      </c>
      <c r="G9" s="246"/>
      <c r="H9" s="246"/>
      <c r="I9" s="246"/>
      <c r="J9" s="246"/>
      <c r="K9" s="246"/>
      <c r="L9" s="246"/>
      <c r="M9" s="246"/>
      <c r="N9" s="246"/>
      <c r="O9" s="246"/>
      <c r="P9" s="246"/>
      <c r="Q9" s="246"/>
      <c r="R9" s="246"/>
      <c r="S9" s="246"/>
      <c r="T9" s="246"/>
      <c r="U9" s="246"/>
      <c r="V9" s="246"/>
      <c r="W9" s="246"/>
      <c r="X9" s="246"/>
      <c r="Y9" s="246"/>
      <c r="Z9" s="246"/>
    </row>
    <row r="10" spans="1:26" ht="12.75" customHeight="1">
      <c r="A10" s="246"/>
      <c r="B10" s="532"/>
      <c r="C10" s="498"/>
      <c r="D10" s="253" t="s">
        <v>365</v>
      </c>
      <c r="E10" s="254" t="s">
        <v>366</v>
      </c>
      <c r="F10" s="256" t="s">
        <v>364</v>
      </c>
      <c r="G10" s="246"/>
      <c r="H10" s="246"/>
      <c r="I10" s="246"/>
      <c r="J10" s="246"/>
      <c r="K10" s="246"/>
      <c r="L10" s="246"/>
      <c r="M10" s="246"/>
      <c r="N10" s="246"/>
      <c r="O10" s="246"/>
      <c r="P10" s="246"/>
      <c r="Q10" s="246"/>
      <c r="R10" s="246"/>
      <c r="S10" s="246"/>
      <c r="T10" s="246"/>
      <c r="U10" s="246"/>
      <c r="V10" s="246"/>
      <c r="W10" s="246"/>
      <c r="X10" s="246"/>
      <c r="Y10" s="246"/>
      <c r="Z10" s="246"/>
    </row>
    <row r="11" spans="1:26" ht="12.75" customHeight="1">
      <c r="A11" s="246"/>
      <c r="B11" s="532"/>
      <c r="C11" s="524" t="s">
        <v>141</v>
      </c>
      <c r="D11" s="253" t="s">
        <v>155</v>
      </c>
      <c r="E11" s="254" t="s">
        <v>367</v>
      </c>
      <c r="F11" s="256" t="s">
        <v>364</v>
      </c>
      <c r="G11" s="246"/>
      <c r="H11" s="246"/>
      <c r="I11" s="246"/>
      <c r="J11" s="246"/>
      <c r="K11" s="246"/>
      <c r="L11" s="246"/>
      <c r="M11" s="246"/>
      <c r="N11" s="246"/>
      <c r="O11" s="246"/>
      <c r="P11" s="246"/>
      <c r="Q11" s="246"/>
      <c r="R11" s="246"/>
      <c r="S11" s="246"/>
      <c r="T11" s="246"/>
      <c r="U11" s="246"/>
      <c r="V11" s="246"/>
      <c r="W11" s="246"/>
      <c r="X11" s="246"/>
      <c r="Y11" s="246"/>
      <c r="Z11" s="246"/>
    </row>
    <row r="12" spans="1:26" ht="12.75" customHeight="1">
      <c r="A12" s="246"/>
      <c r="B12" s="532"/>
      <c r="C12" s="498"/>
      <c r="D12" s="253" t="s">
        <v>368</v>
      </c>
      <c r="E12" s="254" t="s">
        <v>369</v>
      </c>
      <c r="F12" s="256" t="s">
        <v>364</v>
      </c>
      <c r="G12" s="246"/>
      <c r="H12" s="246"/>
      <c r="I12" s="246"/>
      <c r="J12" s="246"/>
      <c r="K12" s="246"/>
      <c r="L12" s="246"/>
      <c r="M12" s="246"/>
      <c r="N12" s="246"/>
      <c r="O12" s="246"/>
      <c r="P12" s="246"/>
      <c r="Q12" s="246"/>
      <c r="R12" s="246"/>
      <c r="S12" s="246"/>
      <c r="T12" s="246"/>
      <c r="U12" s="246"/>
      <c r="V12" s="246"/>
      <c r="W12" s="246"/>
      <c r="X12" s="246"/>
      <c r="Y12" s="246"/>
      <c r="Z12" s="246"/>
    </row>
    <row r="13" spans="1:26" ht="12.75" customHeight="1">
      <c r="A13" s="246"/>
      <c r="B13" s="532"/>
      <c r="C13" s="524" t="s">
        <v>142</v>
      </c>
      <c r="D13" s="253" t="s">
        <v>156</v>
      </c>
      <c r="E13" s="254" t="s">
        <v>370</v>
      </c>
      <c r="F13" s="256" t="s">
        <v>364</v>
      </c>
      <c r="G13" s="246"/>
      <c r="H13" s="246"/>
      <c r="I13" s="246"/>
      <c r="J13" s="246"/>
      <c r="K13" s="246"/>
      <c r="L13" s="246"/>
      <c r="M13" s="246"/>
      <c r="N13" s="246"/>
      <c r="O13" s="246"/>
      <c r="P13" s="246"/>
      <c r="Q13" s="246"/>
      <c r="R13" s="246"/>
      <c r="S13" s="246"/>
      <c r="T13" s="246"/>
      <c r="U13" s="246"/>
      <c r="V13" s="246"/>
      <c r="W13" s="246"/>
      <c r="X13" s="246"/>
      <c r="Y13" s="246"/>
      <c r="Z13" s="246"/>
    </row>
    <row r="14" spans="1:26" ht="12.75" customHeight="1">
      <c r="A14" s="246"/>
      <c r="B14" s="536"/>
      <c r="C14" s="525"/>
      <c r="D14" s="257" t="s">
        <v>371</v>
      </c>
      <c r="E14" s="258" t="s">
        <v>372</v>
      </c>
      <c r="F14" s="259" t="s">
        <v>364</v>
      </c>
      <c r="G14" s="246"/>
      <c r="H14" s="246"/>
      <c r="I14" s="246"/>
      <c r="J14" s="246"/>
      <c r="K14" s="246"/>
      <c r="L14" s="246"/>
      <c r="M14" s="246"/>
      <c r="N14" s="246"/>
      <c r="O14" s="246"/>
      <c r="P14" s="246"/>
      <c r="Q14" s="246"/>
      <c r="R14" s="246"/>
      <c r="S14" s="246"/>
      <c r="T14" s="246"/>
      <c r="U14" s="246"/>
      <c r="V14" s="246"/>
      <c r="W14" s="246"/>
      <c r="X14" s="246"/>
      <c r="Y14" s="246"/>
      <c r="Z14" s="246"/>
    </row>
    <row r="15" spans="1:26" ht="49.5" customHeight="1">
      <c r="A15" s="246"/>
      <c r="B15" s="537" t="s">
        <v>373</v>
      </c>
      <c r="C15" s="298"/>
      <c r="D15" s="298"/>
      <c r="E15" s="298"/>
      <c r="F15" s="318"/>
      <c r="G15" s="246"/>
      <c r="H15" s="246"/>
      <c r="I15" s="246"/>
      <c r="J15" s="246"/>
      <c r="K15" s="246"/>
      <c r="L15" s="246"/>
      <c r="M15" s="246"/>
      <c r="N15" s="246"/>
      <c r="O15" s="246"/>
      <c r="P15" s="246"/>
      <c r="Q15" s="246"/>
      <c r="R15" s="246"/>
      <c r="S15" s="246"/>
      <c r="T15" s="246"/>
      <c r="U15" s="246"/>
      <c r="V15" s="246"/>
      <c r="W15" s="246"/>
      <c r="X15" s="246"/>
      <c r="Y15" s="246"/>
      <c r="Z15" s="246"/>
    </row>
    <row r="16" spans="1:26" ht="27" customHeight="1">
      <c r="A16" s="246"/>
      <c r="B16" s="260"/>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row>
    <row r="17" spans="1:26" ht="12.75" customHeight="1">
      <c r="A17" s="246"/>
      <c r="B17" s="246"/>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row>
    <row r="18" spans="1:26" ht="12.75" customHeight="1">
      <c r="A18" s="246"/>
      <c r="B18" s="246"/>
      <c r="C18" s="246"/>
      <c r="D18" s="246"/>
      <c r="E18" s="246"/>
      <c r="F18" s="246"/>
      <c r="G18" s="246"/>
      <c r="H18" s="246"/>
      <c r="I18" s="246"/>
      <c r="J18" s="246"/>
      <c r="K18" s="246"/>
      <c r="L18" s="246"/>
      <c r="M18" s="246"/>
      <c r="N18" s="246"/>
      <c r="O18" s="246"/>
      <c r="P18" s="246"/>
      <c r="Q18" s="246"/>
      <c r="R18" s="246"/>
      <c r="S18" s="246"/>
      <c r="T18" s="246"/>
      <c r="U18" s="246"/>
      <c r="V18" s="246"/>
      <c r="W18" s="246"/>
      <c r="X18" s="246"/>
      <c r="Y18" s="246"/>
      <c r="Z18" s="246"/>
    </row>
    <row r="19" spans="1:26" ht="12.75" customHeight="1">
      <c r="A19" s="246"/>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row>
    <row r="20" spans="1:26" ht="12.75" customHeight="1">
      <c r="A20" s="246"/>
      <c r="B20" s="246"/>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row>
    <row r="21" spans="1:26" ht="12.75" customHeight="1">
      <c r="A21" s="246"/>
      <c r="B21" s="246"/>
      <c r="C21" s="246"/>
      <c r="D21" s="246"/>
      <c r="E21" s="246"/>
      <c r="F21" s="246"/>
      <c r="G21" s="246"/>
      <c r="H21" s="246"/>
      <c r="I21" s="246"/>
      <c r="J21" s="246"/>
      <c r="K21" s="246"/>
      <c r="L21" s="246"/>
      <c r="M21" s="246"/>
      <c r="N21" s="246"/>
      <c r="O21" s="246"/>
      <c r="P21" s="246"/>
      <c r="Q21" s="246"/>
      <c r="R21" s="246"/>
      <c r="S21" s="246"/>
      <c r="T21" s="246"/>
      <c r="U21" s="246"/>
      <c r="V21" s="246"/>
      <c r="W21" s="246"/>
      <c r="X21" s="246"/>
      <c r="Y21" s="246"/>
      <c r="Z21" s="246"/>
    </row>
    <row r="22" spans="1:26" ht="12.75" customHeight="1">
      <c r="A22" s="246"/>
      <c r="B22" s="246"/>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row>
    <row r="23" spans="1:26" ht="12.75" customHeight="1">
      <c r="A23" s="246"/>
      <c r="B23" s="246"/>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row>
    <row r="24" spans="1:26" ht="12.75" customHeight="1">
      <c r="A24" s="246"/>
      <c r="B24" s="246"/>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row>
    <row r="25" spans="1:26" ht="12.75" customHeight="1">
      <c r="A25" s="246"/>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row>
    <row r="26" spans="1:26" ht="12.75" customHeight="1">
      <c r="A26" s="246"/>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row>
    <row r="27" spans="1:26" ht="12.75" customHeight="1">
      <c r="A27" s="246"/>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row>
    <row r="28" spans="1:26" ht="12.75" customHeight="1">
      <c r="A28" s="246"/>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row>
    <row r="29" spans="1:26" ht="12.75" customHeight="1">
      <c r="A29" s="246"/>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row>
    <row r="30" spans="1:26" ht="12.75" customHeight="1">
      <c r="A30" s="246"/>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row>
    <row r="31" spans="1:26" ht="12.75" customHeight="1">
      <c r="A31" s="246"/>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row>
    <row r="32" spans="1:26" ht="12.75" customHeight="1">
      <c r="A32" s="246"/>
      <c r="B32" s="246"/>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row>
    <row r="33" spans="1:26" ht="12.75" customHeight="1">
      <c r="A33" s="246"/>
      <c r="B33" s="246"/>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row>
    <row r="34" spans="1:26" ht="12.75" customHeight="1">
      <c r="A34" s="246"/>
      <c r="B34" s="246"/>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row>
    <row r="35" spans="1:26" ht="12.75" customHeight="1">
      <c r="A35" s="246"/>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row>
    <row r="36" spans="1:26" ht="12.75" customHeight="1">
      <c r="A36" s="246"/>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row>
    <row r="37" spans="1:26" ht="12.75" customHeight="1">
      <c r="A37" s="246"/>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row>
    <row r="38" spans="1:26" ht="12.75" customHeight="1">
      <c r="A38" s="246"/>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row>
    <row r="39" spans="1:26" ht="12.75" customHeight="1">
      <c r="A39" s="246"/>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row>
    <row r="40" spans="1:26" ht="12.75" customHeight="1">
      <c r="A40" s="246"/>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row>
    <row r="41" spans="1:26" ht="12.75" customHeight="1">
      <c r="A41" s="246"/>
      <c r="B41" s="246"/>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row>
    <row r="42" spans="1:26" ht="12.75" customHeight="1">
      <c r="A42" s="246"/>
      <c r="B42" s="246"/>
      <c r="C42" s="246"/>
      <c r="D42" s="246"/>
      <c r="E42" s="246"/>
      <c r="F42" s="246"/>
      <c r="G42" s="246"/>
      <c r="H42" s="246"/>
      <c r="I42" s="246"/>
      <c r="J42" s="246"/>
      <c r="K42" s="246"/>
      <c r="L42" s="246"/>
      <c r="M42" s="246"/>
      <c r="N42" s="246"/>
      <c r="O42" s="246"/>
      <c r="P42" s="246"/>
      <c r="Q42" s="246"/>
      <c r="R42" s="246"/>
      <c r="S42" s="246"/>
      <c r="T42" s="246"/>
      <c r="U42" s="246"/>
      <c r="V42" s="246"/>
      <c r="W42" s="246"/>
      <c r="X42" s="246"/>
      <c r="Y42" s="246"/>
      <c r="Z42" s="246"/>
    </row>
    <row r="43" spans="1:26" ht="12.75" customHeight="1">
      <c r="A43" s="246"/>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row>
    <row r="44" spans="1:26" ht="12.75" customHeight="1">
      <c r="A44" s="246"/>
      <c r="B44" s="246"/>
      <c r="C44" s="246"/>
      <c r="D44" s="246"/>
      <c r="E44" s="246"/>
      <c r="F44" s="246"/>
      <c r="G44" s="246"/>
      <c r="H44" s="246"/>
      <c r="I44" s="246"/>
      <c r="J44" s="246"/>
      <c r="K44" s="246"/>
      <c r="L44" s="246"/>
      <c r="M44" s="246"/>
      <c r="N44" s="246"/>
      <c r="O44" s="246"/>
      <c r="P44" s="246"/>
      <c r="Q44" s="246"/>
      <c r="R44" s="246"/>
      <c r="S44" s="246"/>
      <c r="T44" s="246"/>
      <c r="U44" s="246"/>
      <c r="V44" s="246"/>
      <c r="W44" s="246"/>
      <c r="X44" s="246"/>
      <c r="Y44" s="246"/>
      <c r="Z44" s="246"/>
    </row>
    <row r="45" spans="1:26" ht="12.75" customHeight="1">
      <c r="A45" s="246"/>
      <c r="B45" s="246"/>
      <c r="C45" s="246"/>
      <c r="D45" s="246"/>
      <c r="E45" s="246"/>
      <c r="F45" s="246"/>
      <c r="G45" s="246"/>
      <c r="H45" s="246"/>
      <c r="I45" s="246"/>
      <c r="J45" s="246"/>
      <c r="K45" s="246"/>
      <c r="L45" s="246"/>
      <c r="M45" s="246"/>
      <c r="N45" s="246"/>
      <c r="O45" s="246"/>
      <c r="P45" s="246"/>
      <c r="Q45" s="246"/>
      <c r="R45" s="246"/>
      <c r="S45" s="246"/>
      <c r="T45" s="246"/>
      <c r="U45" s="246"/>
      <c r="V45" s="246"/>
      <c r="W45" s="246"/>
      <c r="X45" s="246"/>
      <c r="Y45" s="246"/>
      <c r="Z45" s="246"/>
    </row>
    <row r="46" spans="1:26" ht="12.75" customHeight="1">
      <c r="A46" s="246"/>
      <c r="B46" s="246"/>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row>
    <row r="47" spans="1:26" ht="12.75" customHeight="1">
      <c r="A47" s="246"/>
      <c r="B47" s="246"/>
      <c r="C47" s="246"/>
      <c r="D47" s="246"/>
      <c r="E47" s="246"/>
      <c r="F47" s="246"/>
      <c r="G47" s="246"/>
      <c r="H47" s="246"/>
      <c r="I47" s="246"/>
      <c r="J47" s="246"/>
      <c r="K47" s="246"/>
      <c r="L47" s="246"/>
      <c r="M47" s="246"/>
      <c r="N47" s="246"/>
      <c r="O47" s="246"/>
      <c r="P47" s="246"/>
      <c r="Q47" s="246"/>
      <c r="R47" s="246"/>
      <c r="S47" s="246"/>
      <c r="T47" s="246"/>
      <c r="U47" s="246"/>
      <c r="V47" s="246"/>
      <c r="W47" s="246"/>
      <c r="X47" s="246"/>
      <c r="Y47" s="246"/>
      <c r="Z47" s="246"/>
    </row>
    <row r="48" spans="1:26" ht="12.75" customHeight="1">
      <c r="A48" s="246"/>
      <c r="B48" s="246"/>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row>
    <row r="49" spans="1:26" ht="12.75" customHeight="1">
      <c r="A49" s="246"/>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row>
    <row r="50" spans="1:26" ht="12.75" customHeight="1">
      <c r="A50" s="246"/>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row>
    <row r="51" spans="1:26" ht="12.75" customHeight="1">
      <c r="A51" s="246"/>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row>
    <row r="52" spans="1:26" ht="12.75" customHeight="1">
      <c r="A52" s="246"/>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row>
    <row r="53" spans="1:26" ht="12.75" customHeight="1">
      <c r="A53" s="246"/>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row>
    <row r="54" spans="1:26" ht="12.75" customHeight="1">
      <c r="A54" s="246"/>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row>
    <row r="55" spans="1:26" ht="12.75" customHeight="1">
      <c r="A55" s="246"/>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row>
    <row r="56" spans="1:26" ht="12.75" customHeight="1">
      <c r="A56" s="246"/>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row>
    <row r="57" spans="1:26" ht="12.75" customHeight="1">
      <c r="A57" s="246"/>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row>
    <row r="58" spans="1:26" ht="12.75" customHeight="1">
      <c r="A58" s="246"/>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row>
    <row r="59" spans="1:26" ht="12.75" customHeight="1">
      <c r="A59" s="246"/>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row>
    <row r="60" spans="1:26" ht="12.75" customHeight="1">
      <c r="A60" s="246"/>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row>
    <row r="61" spans="1:26" ht="12.75" customHeight="1">
      <c r="A61" s="246"/>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row>
    <row r="62" spans="1:26" ht="12.75" customHeight="1">
      <c r="A62" s="246"/>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row>
    <row r="63" spans="1:26" ht="12.75" customHeight="1">
      <c r="A63" s="246"/>
      <c r="B63" s="246"/>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row>
    <row r="64" spans="1:26" ht="12.75" customHeight="1">
      <c r="A64" s="246"/>
      <c r="B64" s="246"/>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row>
    <row r="65" spans="1:26" ht="12.75" customHeight="1">
      <c r="A65" s="246"/>
      <c r="B65" s="246"/>
      <c r="C65" s="246"/>
      <c r="D65" s="246"/>
      <c r="E65" s="246"/>
      <c r="F65" s="246"/>
      <c r="G65" s="246"/>
      <c r="H65" s="246"/>
      <c r="I65" s="246"/>
      <c r="J65" s="246"/>
      <c r="K65" s="246"/>
      <c r="L65" s="246"/>
      <c r="M65" s="246"/>
      <c r="N65" s="246"/>
      <c r="O65" s="246"/>
      <c r="P65" s="246"/>
      <c r="Q65" s="246"/>
      <c r="R65" s="246"/>
      <c r="S65" s="246"/>
      <c r="T65" s="246"/>
      <c r="U65" s="246"/>
      <c r="V65" s="246"/>
      <c r="W65" s="246"/>
      <c r="X65" s="246"/>
      <c r="Y65" s="246"/>
      <c r="Z65" s="246"/>
    </row>
    <row r="66" spans="1:26" ht="12.75" customHeight="1">
      <c r="A66" s="246"/>
      <c r="B66" s="246"/>
      <c r="C66" s="246"/>
      <c r="D66" s="246"/>
      <c r="E66" s="246"/>
      <c r="F66" s="246"/>
      <c r="G66" s="246"/>
      <c r="H66" s="246"/>
      <c r="I66" s="246"/>
      <c r="J66" s="246"/>
      <c r="K66" s="246"/>
      <c r="L66" s="246"/>
      <c r="M66" s="246"/>
      <c r="N66" s="246"/>
      <c r="O66" s="246"/>
      <c r="P66" s="246"/>
      <c r="Q66" s="246"/>
      <c r="R66" s="246"/>
      <c r="S66" s="246"/>
      <c r="T66" s="246"/>
      <c r="U66" s="246"/>
      <c r="V66" s="246"/>
      <c r="W66" s="246"/>
      <c r="X66" s="246"/>
      <c r="Y66" s="246"/>
      <c r="Z66" s="246"/>
    </row>
    <row r="67" spans="1:26" ht="12.75" customHeight="1">
      <c r="A67" s="246"/>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row>
    <row r="68" spans="1:26" ht="12.75" customHeight="1">
      <c r="A68" s="246"/>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row>
    <row r="69" spans="1:26" ht="12.75" customHeight="1">
      <c r="A69" s="246"/>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row>
    <row r="70" spans="1:26" ht="12.75" customHeight="1">
      <c r="A70" s="246"/>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row>
    <row r="71" spans="1:26" ht="12.75" customHeight="1">
      <c r="A71" s="246"/>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row>
    <row r="72" spans="1:26" ht="12.75" customHeight="1">
      <c r="A72" s="246"/>
      <c r="B72" s="246"/>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row>
    <row r="73" spans="1:26" ht="12.75" customHeight="1">
      <c r="A73" s="246"/>
      <c r="B73" s="246"/>
      <c r="C73" s="246"/>
      <c r="D73" s="246"/>
      <c r="E73" s="246"/>
      <c r="F73" s="246"/>
      <c r="G73" s="246"/>
      <c r="H73" s="246"/>
      <c r="I73" s="246"/>
      <c r="J73" s="246"/>
      <c r="K73" s="246"/>
      <c r="L73" s="246"/>
      <c r="M73" s="246"/>
      <c r="N73" s="246"/>
      <c r="O73" s="246"/>
      <c r="P73" s="246"/>
      <c r="Q73" s="246"/>
      <c r="R73" s="246"/>
      <c r="S73" s="246"/>
      <c r="T73" s="246"/>
      <c r="U73" s="246"/>
      <c r="V73" s="246"/>
      <c r="W73" s="246"/>
      <c r="X73" s="246"/>
      <c r="Y73" s="246"/>
      <c r="Z73" s="246"/>
    </row>
    <row r="74" spans="1:26" ht="12.75" customHeight="1">
      <c r="A74" s="246"/>
      <c r="B74" s="246"/>
      <c r="C74" s="246"/>
      <c r="D74" s="246"/>
      <c r="E74" s="246"/>
      <c r="F74" s="246"/>
      <c r="G74" s="246"/>
      <c r="H74" s="246"/>
      <c r="I74" s="246"/>
      <c r="J74" s="246"/>
      <c r="K74" s="246"/>
      <c r="L74" s="246"/>
      <c r="M74" s="246"/>
      <c r="N74" s="246"/>
      <c r="O74" s="246"/>
      <c r="P74" s="246"/>
      <c r="Q74" s="246"/>
      <c r="R74" s="246"/>
      <c r="S74" s="246"/>
      <c r="T74" s="246"/>
      <c r="U74" s="246"/>
      <c r="V74" s="246"/>
      <c r="W74" s="246"/>
      <c r="X74" s="246"/>
      <c r="Y74" s="246"/>
      <c r="Z74" s="246"/>
    </row>
    <row r="75" spans="1:26" ht="12.75" customHeight="1">
      <c r="A75" s="246"/>
      <c r="B75" s="246"/>
      <c r="C75" s="246"/>
      <c r="D75" s="246"/>
      <c r="E75" s="246"/>
      <c r="F75" s="246"/>
      <c r="G75" s="246"/>
      <c r="H75" s="246"/>
      <c r="I75" s="246"/>
      <c r="J75" s="246"/>
      <c r="K75" s="246"/>
      <c r="L75" s="246"/>
      <c r="M75" s="246"/>
      <c r="N75" s="246"/>
      <c r="O75" s="246"/>
      <c r="P75" s="246"/>
      <c r="Q75" s="246"/>
      <c r="R75" s="246"/>
      <c r="S75" s="246"/>
      <c r="T75" s="246"/>
      <c r="U75" s="246"/>
      <c r="V75" s="246"/>
      <c r="W75" s="246"/>
      <c r="X75" s="246"/>
      <c r="Y75" s="246"/>
      <c r="Z75" s="246"/>
    </row>
    <row r="76" spans="1:26" ht="12.75" customHeight="1">
      <c r="A76" s="246"/>
      <c r="B76" s="246"/>
      <c r="C76" s="246"/>
      <c r="D76" s="246"/>
      <c r="E76" s="246"/>
      <c r="F76" s="246"/>
      <c r="G76" s="246"/>
      <c r="H76" s="246"/>
      <c r="I76" s="246"/>
      <c r="J76" s="246"/>
      <c r="K76" s="246"/>
      <c r="L76" s="246"/>
      <c r="M76" s="246"/>
      <c r="N76" s="246"/>
      <c r="O76" s="246"/>
      <c r="P76" s="246"/>
      <c r="Q76" s="246"/>
      <c r="R76" s="246"/>
      <c r="S76" s="246"/>
      <c r="T76" s="246"/>
      <c r="U76" s="246"/>
      <c r="V76" s="246"/>
      <c r="W76" s="246"/>
      <c r="X76" s="246"/>
      <c r="Y76" s="246"/>
      <c r="Z76" s="246"/>
    </row>
    <row r="77" spans="1:26" ht="12.75" customHeight="1">
      <c r="A77" s="246"/>
      <c r="B77" s="246"/>
      <c r="C77" s="246"/>
      <c r="D77" s="246"/>
      <c r="E77" s="246"/>
      <c r="F77" s="246"/>
      <c r="G77" s="246"/>
      <c r="H77" s="246"/>
      <c r="I77" s="246"/>
      <c r="J77" s="246"/>
      <c r="K77" s="246"/>
      <c r="L77" s="246"/>
      <c r="M77" s="246"/>
      <c r="N77" s="246"/>
      <c r="O77" s="246"/>
      <c r="P77" s="246"/>
      <c r="Q77" s="246"/>
      <c r="R77" s="246"/>
      <c r="S77" s="246"/>
      <c r="T77" s="246"/>
      <c r="U77" s="246"/>
      <c r="V77" s="246"/>
      <c r="W77" s="246"/>
      <c r="X77" s="246"/>
      <c r="Y77" s="246"/>
      <c r="Z77" s="246"/>
    </row>
    <row r="78" spans="1:26" ht="12.75" customHeight="1">
      <c r="A78" s="246"/>
      <c r="B78" s="246"/>
      <c r="C78" s="246"/>
      <c r="D78" s="246"/>
      <c r="E78" s="246"/>
      <c r="F78" s="246"/>
      <c r="G78" s="246"/>
      <c r="H78" s="246"/>
      <c r="I78" s="246"/>
      <c r="J78" s="246"/>
      <c r="K78" s="246"/>
      <c r="L78" s="246"/>
      <c r="M78" s="246"/>
      <c r="N78" s="246"/>
      <c r="O78" s="246"/>
      <c r="P78" s="246"/>
      <c r="Q78" s="246"/>
      <c r="R78" s="246"/>
      <c r="S78" s="246"/>
      <c r="T78" s="246"/>
      <c r="U78" s="246"/>
      <c r="V78" s="246"/>
      <c r="W78" s="246"/>
      <c r="X78" s="246"/>
      <c r="Y78" s="246"/>
      <c r="Z78" s="246"/>
    </row>
    <row r="79" spans="1:26" ht="12.75" customHeight="1">
      <c r="A79" s="246"/>
      <c r="B79" s="246"/>
      <c r="C79" s="246"/>
      <c r="D79" s="246"/>
      <c r="E79" s="246"/>
      <c r="F79" s="246"/>
      <c r="G79" s="246"/>
      <c r="H79" s="246"/>
      <c r="I79" s="246"/>
      <c r="J79" s="246"/>
      <c r="K79" s="246"/>
      <c r="L79" s="246"/>
      <c r="M79" s="246"/>
      <c r="N79" s="246"/>
      <c r="O79" s="246"/>
      <c r="P79" s="246"/>
      <c r="Q79" s="246"/>
      <c r="R79" s="246"/>
      <c r="S79" s="246"/>
      <c r="T79" s="246"/>
      <c r="U79" s="246"/>
      <c r="V79" s="246"/>
      <c r="W79" s="246"/>
      <c r="X79" s="246"/>
      <c r="Y79" s="246"/>
      <c r="Z79" s="246"/>
    </row>
    <row r="80" spans="1:26" ht="12.75" customHeight="1">
      <c r="A80" s="246"/>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row>
    <row r="81" spans="1:26" ht="12.75" customHeight="1">
      <c r="A81" s="246"/>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row>
    <row r="82" spans="1:26" ht="12.75" customHeight="1">
      <c r="A82" s="246"/>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row>
    <row r="83" spans="1:26" ht="12.75" customHeight="1">
      <c r="A83" s="246"/>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row>
    <row r="84" spans="1:26" ht="12.75" customHeight="1">
      <c r="A84" s="246"/>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row>
    <row r="85" spans="1:26" ht="12.75" customHeight="1">
      <c r="A85" s="246"/>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row>
    <row r="86" spans="1:26" ht="12.75" customHeight="1">
      <c r="A86" s="246"/>
      <c r="B86" s="246"/>
      <c r="C86" s="246"/>
      <c r="D86" s="246"/>
      <c r="E86" s="246"/>
      <c r="F86" s="246"/>
      <c r="G86" s="246"/>
      <c r="H86" s="246"/>
      <c r="I86" s="246"/>
      <c r="J86" s="246"/>
      <c r="K86" s="246"/>
      <c r="L86" s="246"/>
      <c r="M86" s="246"/>
      <c r="N86" s="246"/>
      <c r="O86" s="246"/>
      <c r="P86" s="246"/>
      <c r="Q86" s="246"/>
      <c r="R86" s="246"/>
      <c r="S86" s="246"/>
      <c r="T86" s="246"/>
      <c r="U86" s="246"/>
      <c r="V86" s="246"/>
      <c r="W86" s="246"/>
      <c r="X86" s="246"/>
      <c r="Y86" s="246"/>
      <c r="Z86" s="246"/>
    </row>
    <row r="87" spans="1:26" ht="12.75" customHeight="1">
      <c r="A87" s="246"/>
      <c r="B87" s="246"/>
      <c r="C87" s="246"/>
      <c r="D87" s="246"/>
      <c r="E87" s="246"/>
      <c r="F87" s="246"/>
      <c r="G87" s="246"/>
      <c r="H87" s="246"/>
      <c r="I87" s="246"/>
      <c r="J87" s="246"/>
      <c r="K87" s="246"/>
      <c r="L87" s="246"/>
      <c r="M87" s="246"/>
      <c r="N87" s="246"/>
      <c r="O87" s="246"/>
      <c r="P87" s="246"/>
      <c r="Q87" s="246"/>
      <c r="R87" s="246"/>
      <c r="S87" s="246"/>
      <c r="T87" s="246"/>
      <c r="U87" s="246"/>
      <c r="V87" s="246"/>
      <c r="W87" s="246"/>
      <c r="X87" s="246"/>
      <c r="Y87" s="246"/>
      <c r="Z87" s="246"/>
    </row>
    <row r="88" spans="1:26" ht="12.75" customHeight="1">
      <c r="A88" s="246"/>
      <c r="B88" s="246"/>
      <c r="C88" s="246"/>
      <c r="D88" s="246"/>
      <c r="E88" s="246"/>
      <c r="F88" s="246"/>
      <c r="G88" s="246"/>
      <c r="H88" s="246"/>
      <c r="I88" s="246"/>
      <c r="J88" s="246"/>
      <c r="K88" s="246"/>
      <c r="L88" s="246"/>
      <c r="M88" s="246"/>
      <c r="N88" s="246"/>
      <c r="O88" s="246"/>
      <c r="P88" s="246"/>
      <c r="Q88" s="246"/>
      <c r="R88" s="246"/>
      <c r="S88" s="246"/>
      <c r="T88" s="246"/>
      <c r="U88" s="246"/>
      <c r="V88" s="246"/>
      <c r="W88" s="246"/>
      <c r="X88" s="246"/>
      <c r="Y88" s="246"/>
      <c r="Z88" s="246"/>
    </row>
    <row r="89" spans="1:26" ht="12.75" customHeight="1">
      <c r="A89" s="246"/>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row>
    <row r="90" spans="1:26" ht="12.75" customHeight="1">
      <c r="A90" s="246"/>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row>
    <row r="91" spans="1:26" ht="12.75" customHeight="1">
      <c r="A91" s="246"/>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row>
    <row r="92" spans="1:26" ht="12.75" customHeight="1">
      <c r="A92" s="246"/>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row>
    <row r="93" spans="1:26" ht="12.75" customHeight="1">
      <c r="A93" s="246"/>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row>
    <row r="94" spans="1:26" ht="12.75" customHeight="1">
      <c r="A94" s="246"/>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row>
    <row r="95" spans="1:26" ht="12.75" customHeight="1">
      <c r="A95" s="246"/>
      <c r="B95" s="246"/>
      <c r="C95" s="246"/>
      <c r="D95" s="246"/>
      <c r="E95" s="246"/>
      <c r="F95" s="246"/>
      <c r="G95" s="246"/>
      <c r="H95" s="246"/>
      <c r="I95" s="246"/>
      <c r="J95" s="246"/>
      <c r="K95" s="246"/>
      <c r="L95" s="246"/>
      <c r="M95" s="246"/>
      <c r="N95" s="246"/>
      <c r="O95" s="246"/>
      <c r="P95" s="246"/>
      <c r="Q95" s="246"/>
      <c r="R95" s="246"/>
      <c r="S95" s="246"/>
      <c r="T95" s="246"/>
      <c r="U95" s="246"/>
      <c r="V95" s="246"/>
      <c r="W95" s="246"/>
      <c r="X95" s="246"/>
      <c r="Y95" s="246"/>
      <c r="Z95" s="246"/>
    </row>
    <row r="96" spans="1:26" ht="12.75" customHeight="1">
      <c r="A96" s="246"/>
      <c r="B96" s="246"/>
      <c r="C96" s="246"/>
      <c r="D96" s="246"/>
      <c r="E96" s="246"/>
      <c r="F96" s="246"/>
      <c r="G96" s="246"/>
      <c r="H96" s="246"/>
      <c r="I96" s="246"/>
      <c r="J96" s="246"/>
      <c r="K96" s="246"/>
      <c r="L96" s="246"/>
      <c r="M96" s="246"/>
      <c r="N96" s="246"/>
      <c r="O96" s="246"/>
      <c r="P96" s="246"/>
      <c r="Q96" s="246"/>
      <c r="R96" s="246"/>
      <c r="S96" s="246"/>
      <c r="T96" s="246"/>
      <c r="U96" s="246"/>
      <c r="V96" s="246"/>
      <c r="W96" s="246"/>
      <c r="X96" s="246"/>
      <c r="Y96" s="246"/>
      <c r="Z96" s="246"/>
    </row>
    <row r="97" spans="1:26" ht="12.75" customHeight="1">
      <c r="A97" s="246"/>
      <c r="B97" s="246"/>
      <c r="C97" s="246"/>
      <c r="D97" s="246"/>
      <c r="E97" s="246"/>
      <c r="F97" s="246"/>
      <c r="G97" s="246"/>
      <c r="H97" s="246"/>
      <c r="I97" s="246"/>
      <c r="J97" s="246"/>
      <c r="K97" s="246"/>
      <c r="L97" s="246"/>
      <c r="M97" s="246"/>
      <c r="N97" s="246"/>
      <c r="O97" s="246"/>
      <c r="P97" s="246"/>
      <c r="Q97" s="246"/>
      <c r="R97" s="246"/>
      <c r="S97" s="246"/>
      <c r="T97" s="246"/>
      <c r="U97" s="246"/>
      <c r="V97" s="246"/>
      <c r="W97" s="246"/>
      <c r="X97" s="246"/>
      <c r="Y97" s="246"/>
      <c r="Z97" s="246"/>
    </row>
    <row r="98" spans="1:26" ht="12.75" customHeight="1">
      <c r="A98" s="246"/>
      <c r="B98" s="246"/>
      <c r="C98" s="246"/>
      <c r="D98" s="246"/>
      <c r="E98" s="246"/>
      <c r="F98" s="246"/>
      <c r="G98" s="246"/>
      <c r="H98" s="246"/>
      <c r="I98" s="246"/>
      <c r="J98" s="246"/>
      <c r="K98" s="246"/>
      <c r="L98" s="246"/>
      <c r="M98" s="246"/>
      <c r="N98" s="246"/>
      <c r="O98" s="246"/>
      <c r="P98" s="246"/>
      <c r="Q98" s="246"/>
      <c r="R98" s="246"/>
      <c r="S98" s="246"/>
      <c r="T98" s="246"/>
      <c r="U98" s="246"/>
      <c r="V98" s="246"/>
      <c r="W98" s="246"/>
      <c r="X98" s="246"/>
      <c r="Y98" s="246"/>
      <c r="Z98" s="246"/>
    </row>
    <row r="99" spans="1:26" ht="12.75" customHeight="1">
      <c r="A99" s="246"/>
      <c r="B99" s="246"/>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row>
    <row r="100" spans="1:26" ht="12.75" customHeight="1">
      <c r="A100" s="246"/>
      <c r="B100" s="246"/>
      <c r="C100" s="246"/>
      <c r="D100" s="246"/>
      <c r="E100" s="246"/>
      <c r="F100" s="246"/>
      <c r="G100" s="246"/>
      <c r="H100" s="246"/>
      <c r="I100" s="246"/>
      <c r="J100" s="246"/>
      <c r="K100" s="246"/>
      <c r="L100" s="246"/>
      <c r="M100" s="246"/>
      <c r="N100" s="246"/>
      <c r="O100" s="246"/>
      <c r="P100" s="246"/>
      <c r="Q100" s="246"/>
      <c r="R100" s="246"/>
      <c r="S100" s="246"/>
      <c r="T100" s="246"/>
      <c r="U100" s="246"/>
      <c r="V100" s="246"/>
      <c r="W100" s="246"/>
      <c r="X100" s="246"/>
      <c r="Y100" s="246"/>
      <c r="Z100" s="246"/>
    </row>
    <row r="101" spans="1:26" ht="12.75" customHeight="1">
      <c r="A101" s="246"/>
      <c r="B101" s="246"/>
      <c r="C101" s="246"/>
      <c r="D101" s="246"/>
      <c r="E101" s="246"/>
      <c r="F101" s="246"/>
      <c r="G101" s="246"/>
      <c r="H101" s="246"/>
      <c r="I101" s="246"/>
      <c r="J101" s="246"/>
      <c r="K101" s="246"/>
      <c r="L101" s="246"/>
      <c r="M101" s="246"/>
      <c r="N101" s="246"/>
      <c r="O101" s="246"/>
      <c r="P101" s="246"/>
      <c r="Q101" s="246"/>
      <c r="R101" s="246"/>
      <c r="S101" s="246"/>
      <c r="T101" s="246"/>
      <c r="U101" s="246"/>
      <c r="V101" s="246"/>
      <c r="W101" s="246"/>
      <c r="X101" s="246"/>
      <c r="Y101" s="246"/>
      <c r="Z101" s="246"/>
    </row>
    <row r="102" spans="1:26" ht="12.75" customHeight="1">
      <c r="A102" s="246"/>
      <c r="B102" s="246"/>
      <c r="C102" s="246"/>
      <c r="D102" s="246"/>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row>
    <row r="103" spans="1:26" ht="12.75" customHeight="1">
      <c r="A103" s="246"/>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row>
    <row r="104" spans="1:26" ht="12.75" customHeight="1">
      <c r="A104" s="246"/>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row>
    <row r="105" spans="1:26" ht="12.75" customHeight="1">
      <c r="A105" s="246"/>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row>
    <row r="106" spans="1:26" ht="12.75" customHeight="1">
      <c r="A106" s="246"/>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row>
    <row r="107" spans="1:26" ht="12.75" customHeight="1">
      <c r="A107" s="246"/>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row>
    <row r="108" spans="1:26" ht="12.75" customHeight="1">
      <c r="A108" s="246"/>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row>
    <row r="109" spans="1:26" ht="12.75" customHeight="1">
      <c r="A109" s="246"/>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row>
    <row r="110" spans="1:26" ht="12.75" customHeight="1">
      <c r="A110" s="246"/>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row>
    <row r="111" spans="1:26" ht="12.75" customHeight="1">
      <c r="A111" s="246"/>
      <c r="B111" s="246"/>
      <c r="C111" s="246"/>
      <c r="D111" s="246"/>
      <c r="E111" s="246"/>
      <c r="F111" s="246"/>
      <c r="G111" s="246"/>
      <c r="H111" s="246"/>
      <c r="I111" s="246"/>
      <c r="J111" s="246"/>
      <c r="K111" s="246"/>
      <c r="L111" s="246"/>
      <c r="M111" s="246"/>
      <c r="N111" s="246"/>
      <c r="O111" s="246"/>
      <c r="P111" s="246"/>
      <c r="Q111" s="246"/>
      <c r="R111" s="246"/>
      <c r="S111" s="246"/>
      <c r="T111" s="246"/>
      <c r="U111" s="246"/>
      <c r="V111" s="246"/>
      <c r="W111" s="246"/>
      <c r="X111" s="246"/>
      <c r="Y111" s="246"/>
      <c r="Z111" s="246"/>
    </row>
    <row r="112" spans="1:26" ht="12.75" customHeight="1">
      <c r="A112" s="246"/>
      <c r="B112" s="246"/>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row>
    <row r="113" spans="1:26" ht="12.75" customHeight="1">
      <c r="A113" s="246"/>
      <c r="B113" s="246"/>
      <c r="C113" s="246"/>
      <c r="D113" s="246"/>
      <c r="E113" s="246"/>
      <c r="F113" s="246"/>
      <c r="G113" s="246"/>
      <c r="H113" s="246"/>
      <c r="I113" s="246"/>
      <c r="J113" s="246"/>
      <c r="K113" s="246"/>
      <c r="L113" s="246"/>
      <c r="M113" s="246"/>
      <c r="N113" s="246"/>
      <c r="O113" s="246"/>
      <c r="P113" s="246"/>
      <c r="Q113" s="246"/>
      <c r="R113" s="246"/>
      <c r="S113" s="246"/>
      <c r="T113" s="246"/>
      <c r="U113" s="246"/>
      <c r="V113" s="246"/>
      <c r="W113" s="246"/>
      <c r="X113" s="246"/>
      <c r="Y113" s="246"/>
      <c r="Z113" s="246"/>
    </row>
    <row r="114" spans="1:26" ht="12.75" customHeight="1">
      <c r="A114" s="246"/>
      <c r="B114" s="246"/>
      <c r="C114" s="246"/>
      <c r="D114" s="246"/>
      <c r="E114" s="246"/>
      <c r="F114" s="246"/>
      <c r="G114" s="246"/>
      <c r="H114" s="246"/>
      <c r="I114" s="246"/>
      <c r="J114" s="246"/>
      <c r="K114" s="246"/>
      <c r="L114" s="246"/>
      <c r="M114" s="246"/>
      <c r="N114" s="246"/>
      <c r="O114" s="246"/>
      <c r="P114" s="246"/>
      <c r="Q114" s="246"/>
      <c r="R114" s="246"/>
      <c r="S114" s="246"/>
      <c r="T114" s="246"/>
      <c r="U114" s="246"/>
      <c r="V114" s="246"/>
      <c r="W114" s="246"/>
      <c r="X114" s="246"/>
      <c r="Y114" s="246"/>
      <c r="Z114" s="246"/>
    </row>
    <row r="115" spans="1:26" ht="12.75" customHeight="1">
      <c r="A115" s="246"/>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row>
    <row r="116" spans="1:26" ht="12.75" customHeight="1">
      <c r="A116" s="246"/>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row>
    <row r="117" spans="1:26" ht="12.75" customHeight="1">
      <c r="A117" s="246"/>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row>
    <row r="118" spans="1:26" ht="12.75" customHeight="1">
      <c r="A118" s="246"/>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row>
    <row r="119" spans="1:26" ht="12.75" customHeight="1">
      <c r="A119" s="246"/>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row>
    <row r="120" spans="1:26" ht="12.75" customHeight="1">
      <c r="A120" s="246"/>
      <c r="B120" s="246"/>
      <c r="C120" s="246"/>
      <c r="D120" s="246"/>
      <c r="E120" s="246"/>
      <c r="F120" s="246"/>
      <c r="G120" s="246"/>
      <c r="H120" s="246"/>
      <c r="I120" s="246"/>
      <c r="J120" s="246"/>
      <c r="K120" s="246"/>
      <c r="L120" s="246"/>
      <c r="M120" s="246"/>
      <c r="N120" s="246"/>
      <c r="O120" s="246"/>
      <c r="P120" s="246"/>
      <c r="Q120" s="246"/>
      <c r="R120" s="246"/>
      <c r="S120" s="246"/>
      <c r="T120" s="246"/>
      <c r="U120" s="246"/>
      <c r="V120" s="246"/>
      <c r="W120" s="246"/>
      <c r="X120" s="246"/>
      <c r="Y120" s="246"/>
      <c r="Z120" s="246"/>
    </row>
    <row r="121" spans="1:26" ht="12.75" customHeight="1">
      <c r="A121" s="246"/>
      <c r="B121" s="246"/>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c r="Y121" s="246"/>
      <c r="Z121" s="246"/>
    </row>
    <row r="122" spans="1:26" ht="12.75" customHeight="1">
      <c r="A122" s="246"/>
      <c r="B122" s="246"/>
      <c r="C122" s="246"/>
      <c r="D122" s="246"/>
      <c r="E122" s="246"/>
      <c r="F122" s="246"/>
      <c r="G122" s="246"/>
      <c r="H122" s="246"/>
      <c r="I122" s="246"/>
      <c r="J122" s="246"/>
      <c r="K122" s="246"/>
      <c r="L122" s="246"/>
      <c r="M122" s="246"/>
      <c r="N122" s="246"/>
      <c r="O122" s="246"/>
      <c r="P122" s="246"/>
      <c r="Q122" s="246"/>
      <c r="R122" s="246"/>
      <c r="S122" s="246"/>
      <c r="T122" s="246"/>
      <c r="U122" s="246"/>
      <c r="V122" s="246"/>
      <c r="W122" s="246"/>
      <c r="X122" s="246"/>
      <c r="Y122" s="246"/>
      <c r="Z122" s="246"/>
    </row>
    <row r="123" spans="1:26" ht="12.75" customHeight="1">
      <c r="A123" s="246"/>
      <c r="B123" s="246"/>
      <c r="C123" s="246"/>
      <c r="D123" s="246"/>
      <c r="E123" s="246"/>
      <c r="F123" s="246"/>
      <c r="G123" s="246"/>
      <c r="H123" s="246"/>
      <c r="I123" s="246"/>
      <c r="J123" s="246"/>
      <c r="K123" s="246"/>
      <c r="L123" s="246"/>
      <c r="M123" s="246"/>
      <c r="N123" s="246"/>
      <c r="O123" s="246"/>
      <c r="P123" s="246"/>
      <c r="Q123" s="246"/>
      <c r="R123" s="246"/>
      <c r="S123" s="246"/>
      <c r="T123" s="246"/>
      <c r="U123" s="246"/>
      <c r="V123" s="246"/>
      <c r="W123" s="246"/>
      <c r="X123" s="246"/>
      <c r="Y123" s="246"/>
      <c r="Z123" s="246"/>
    </row>
    <row r="124" spans="1:26" ht="12.75" customHeight="1">
      <c r="A124" s="246"/>
      <c r="B124" s="246"/>
      <c r="C124" s="246"/>
      <c r="D124" s="246"/>
      <c r="E124" s="246"/>
      <c r="F124" s="246"/>
      <c r="G124" s="246"/>
      <c r="H124" s="246"/>
      <c r="I124" s="246"/>
      <c r="J124" s="246"/>
      <c r="K124" s="246"/>
      <c r="L124" s="246"/>
      <c r="M124" s="246"/>
      <c r="N124" s="246"/>
      <c r="O124" s="246"/>
      <c r="P124" s="246"/>
      <c r="Q124" s="246"/>
      <c r="R124" s="246"/>
      <c r="S124" s="246"/>
      <c r="T124" s="246"/>
      <c r="U124" s="246"/>
      <c r="V124" s="246"/>
      <c r="W124" s="246"/>
      <c r="X124" s="246"/>
      <c r="Y124" s="246"/>
      <c r="Z124" s="246"/>
    </row>
    <row r="125" spans="1:26" ht="12.75" customHeight="1">
      <c r="A125" s="246"/>
      <c r="B125" s="246"/>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c r="Y125" s="246"/>
      <c r="Z125" s="246"/>
    </row>
    <row r="126" spans="1:26" ht="12.75" customHeight="1">
      <c r="A126" s="246"/>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row>
    <row r="127" spans="1:26" ht="12.75" customHeight="1">
      <c r="A127" s="246"/>
      <c r="B127" s="246"/>
      <c r="C127" s="246"/>
      <c r="D127" s="246"/>
      <c r="E127" s="246"/>
      <c r="F127" s="246"/>
      <c r="G127" s="246"/>
      <c r="H127" s="246"/>
      <c r="I127" s="246"/>
      <c r="J127" s="246"/>
      <c r="K127" s="246"/>
      <c r="L127" s="246"/>
      <c r="M127" s="246"/>
      <c r="N127" s="246"/>
      <c r="O127" s="246"/>
      <c r="P127" s="246"/>
      <c r="Q127" s="246"/>
      <c r="R127" s="246"/>
      <c r="S127" s="246"/>
      <c r="T127" s="246"/>
      <c r="U127" s="246"/>
      <c r="V127" s="246"/>
      <c r="W127" s="246"/>
      <c r="X127" s="246"/>
      <c r="Y127" s="246"/>
      <c r="Z127" s="246"/>
    </row>
    <row r="128" spans="1:26" ht="12.75" customHeight="1">
      <c r="A128" s="246"/>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row>
    <row r="129" spans="1:26" ht="12.75" customHeight="1">
      <c r="A129" s="246"/>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row>
    <row r="130" spans="1:26" ht="12.75" customHeight="1">
      <c r="A130" s="246"/>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row>
    <row r="131" spans="1:26" ht="12.75" customHeight="1">
      <c r="A131" s="246"/>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row>
    <row r="132" spans="1:26" ht="12.75" customHeight="1">
      <c r="A132" s="246"/>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row>
    <row r="133" spans="1:26" ht="12.75" customHeight="1">
      <c r="A133" s="246"/>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row>
    <row r="134" spans="1:26" ht="12.75" customHeight="1">
      <c r="A134" s="246"/>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row>
    <row r="135" spans="1:26" ht="12.75" customHeight="1">
      <c r="A135" s="246"/>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row>
    <row r="136" spans="1:26" ht="12.75" customHeight="1">
      <c r="A136" s="246"/>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row>
    <row r="137" spans="1:26" ht="12.75" customHeight="1">
      <c r="A137" s="246"/>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row>
    <row r="138" spans="1:26" ht="12.75" customHeight="1">
      <c r="A138" s="246"/>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row>
    <row r="139" spans="1:26" ht="12.75" customHeight="1">
      <c r="A139" s="246"/>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row>
    <row r="140" spans="1:26" ht="12.75" customHeight="1">
      <c r="A140" s="246"/>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row>
    <row r="141" spans="1:26" ht="12.75" customHeight="1">
      <c r="A141" s="246"/>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row>
    <row r="142" spans="1:26" ht="12.75" customHeight="1">
      <c r="A142" s="246"/>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row>
    <row r="143" spans="1:26" ht="12.75" customHeight="1">
      <c r="A143" s="246"/>
      <c r="B143" s="246"/>
      <c r="C143" s="246"/>
      <c r="D143" s="246"/>
      <c r="E143" s="246"/>
      <c r="F143" s="246"/>
      <c r="G143" s="246"/>
      <c r="H143" s="246"/>
      <c r="I143" s="246"/>
      <c r="J143" s="246"/>
      <c r="K143" s="246"/>
      <c r="L143" s="246"/>
      <c r="M143" s="246"/>
      <c r="N143" s="246"/>
      <c r="O143" s="246"/>
      <c r="P143" s="246"/>
      <c r="Q143" s="246"/>
      <c r="R143" s="246"/>
      <c r="S143" s="246"/>
      <c r="T143" s="246"/>
      <c r="U143" s="246"/>
      <c r="V143" s="246"/>
      <c r="W143" s="246"/>
      <c r="X143" s="246"/>
      <c r="Y143" s="246"/>
      <c r="Z143" s="246"/>
    </row>
    <row r="144" spans="1:26" ht="12.75" customHeight="1">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row>
    <row r="145" spans="1:26" ht="12.75" customHeight="1">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row>
    <row r="146" spans="1:26" ht="12.75" customHeight="1">
      <c r="A146" s="246"/>
      <c r="B146" s="246"/>
      <c r="C146" s="246"/>
      <c r="D146" s="246"/>
      <c r="E146" s="246"/>
      <c r="F146" s="246"/>
      <c r="G146" s="246"/>
      <c r="H146" s="246"/>
      <c r="I146" s="246"/>
      <c r="J146" s="246"/>
      <c r="K146" s="246"/>
      <c r="L146" s="246"/>
      <c r="M146" s="246"/>
      <c r="N146" s="246"/>
      <c r="O146" s="246"/>
      <c r="P146" s="246"/>
      <c r="Q146" s="246"/>
      <c r="R146" s="246"/>
      <c r="S146" s="246"/>
      <c r="T146" s="246"/>
      <c r="U146" s="246"/>
      <c r="V146" s="246"/>
      <c r="W146" s="246"/>
      <c r="X146" s="246"/>
      <c r="Y146" s="246"/>
      <c r="Z146" s="246"/>
    </row>
    <row r="147" spans="1:26" ht="12.75" customHeight="1">
      <c r="A147" s="246"/>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row>
    <row r="148" spans="1:26" ht="12.75" customHeight="1">
      <c r="A148" s="246"/>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row>
    <row r="149" spans="1:26" ht="12.75" customHeight="1">
      <c r="A149" s="246"/>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row>
    <row r="150" spans="1:26" ht="12.75" customHeight="1">
      <c r="A150" s="246"/>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row>
    <row r="151" spans="1:26" ht="12.75" customHeight="1">
      <c r="A151" s="246"/>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row>
    <row r="152" spans="1:26" ht="12.75" customHeight="1">
      <c r="A152" s="246"/>
      <c r="B152" s="246"/>
      <c r="C152" s="246"/>
      <c r="D152" s="246"/>
      <c r="E152" s="246"/>
      <c r="F152" s="246"/>
      <c r="G152" s="246"/>
      <c r="H152" s="246"/>
      <c r="I152" s="246"/>
      <c r="J152" s="246"/>
      <c r="K152" s="246"/>
      <c r="L152" s="246"/>
      <c r="M152" s="246"/>
      <c r="N152" s="246"/>
      <c r="O152" s="246"/>
      <c r="P152" s="246"/>
      <c r="Q152" s="246"/>
      <c r="R152" s="246"/>
      <c r="S152" s="246"/>
      <c r="T152" s="246"/>
      <c r="U152" s="246"/>
      <c r="V152" s="246"/>
      <c r="W152" s="246"/>
      <c r="X152" s="246"/>
      <c r="Y152" s="246"/>
      <c r="Z152" s="246"/>
    </row>
    <row r="153" spans="1:26" ht="12.75" customHeight="1">
      <c r="A153" s="246"/>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c r="Y153" s="246"/>
      <c r="Z153" s="246"/>
    </row>
    <row r="154" spans="1:26" ht="12.75" customHeight="1">
      <c r="A154" s="246"/>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c r="Y154" s="246"/>
      <c r="Z154" s="246"/>
    </row>
    <row r="155" spans="1:26" ht="12.75" customHeight="1">
      <c r="A155" s="246"/>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row>
    <row r="156" spans="1:26" ht="12.75" customHeight="1">
      <c r="A156" s="246"/>
      <c r="B156" s="246"/>
      <c r="C156" s="246"/>
      <c r="D156" s="246"/>
      <c r="E156" s="246"/>
      <c r="F156" s="246"/>
      <c r="G156" s="246"/>
      <c r="H156" s="246"/>
      <c r="I156" s="246"/>
      <c r="J156" s="246"/>
      <c r="K156" s="246"/>
      <c r="L156" s="246"/>
      <c r="M156" s="246"/>
      <c r="N156" s="246"/>
      <c r="O156" s="246"/>
      <c r="P156" s="246"/>
      <c r="Q156" s="246"/>
      <c r="R156" s="246"/>
      <c r="S156" s="246"/>
      <c r="T156" s="246"/>
      <c r="U156" s="246"/>
      <c r="V156" s="246"/>
      <c r="W156" s="246"/>
      <c r="X156" s="246"/>
      <c r="Y156" s="246"/>
      <c r="Z156" s="246"/>
    </row>
    <row r="157" spans="1:26" ht="12.75" customHeight="1">
      <c r="A157" s="246"/>
      <c r="B157" s="246"/>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c r="Y157" s="246"/>
      <c r="Z157" s="246"/>
    </row>
    <row r="158" spans="1:26" ht="12.75" customHeight="1">
      <c r="A158" s="246"/>
      <c r="B158" s="246"/>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row>
    <row r="159" spans="1:26" ht="12.75" customHeight="1">
      <c r="A159" s="246"/>
      <c r="B159" s="246"/>
      <c r="C159" s="246"/>
      <c r="D159" s="246"/>
      <c r="E159" s="246"/>
      <c r="F159" s="246"/>
      <c r="G159" s="246"/>
      <c r="H159" s="246"/>
      <c r="I159" s="246"/>
      <c r="J159" s="246"/>
      <c r="K159" s="246"/>
      <c r="L159" s="246"/>
      <c r="M159" s="246"/>
      <c r="N159" s="246"/>
      <c r="O159" s="246"/>
      <c r="P159" s="246"/>
      <c r="Q159" s="246"/>
      <c r="R159" s="246"/>
      <c r="S159" s="246"/>
      <c r="T159" s="246"/>
      <c r="U159" s="246"/>
      <c r="V159" s="246"/>
      <c r="W159" s="246"/>
      <c r="X159" s="246"/>
      <c r="Y159" s="246"/>
      <c r="Z159" s="246"/>
    </row>
    <row r="160" spans="1:26" ht="12.75" customHeight="1">
      <c r="A160" s="246"/>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row>
    <row r="161" spans="1:26" ht="12.75" customHeight="1">
      <c r="A161" s="246"/>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row>
    <row r="162" spans="1:26" ht="12.75" customHeight="1">
      <c r="A162" s="246"/>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row>
    <row r="163" spans="1:26" ht="12.75" customHeight="1">
      <c r="A163" s="246"/>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row>
    <row r="164" spans="1:26" ht="12.75" customHeight="1">
      <c r="A164" s="246"/>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row>
    <row r="165" spans="1:26" ht="12.75" customHeight="1">
      <c r="A165" s="246"/>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row>
    <row r="166" spans="1:26" ht="12.75" customHeight="1">
      <c r="A166" s="246"/>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row>
    <row r="167" spans="1:26" ht="12.75" customHeight="1">
      <c r="A167" s="246"/>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row>
    <row r="168" spans="1:26" ht="12.75" customHeight="1">
      <c r="A168" s="246"/>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row>
    <row r="169" spans="1:26" ht="12.75" customHeight="1">
      <c r="A169" s="246"/>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row>
    <row r="170" spans="1:26" ht="12.75" customHeight="1">
      <c r="A170" s="246"/>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row>
    <row r="171" spans="1:26" ht="12.75" customHeight="1">
      <c r="A171" s="246"/>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row>
    <row r="172" spans="1:26" ht="12.75" customHeight="1">
      <c r="A172" s="246"/>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row>
    <row r="173" spans="1:26" ht="12.75" customHeight="1">
      <c r="A173" s="246"/>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row>
    <row r="174" spans="1:26" ht="12.75" customHeight="1">
      <c r="A174" s="246"/>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row>
    <row r="175" spans="1:26" ht="12.75" customHeight="1">
      <c r="A175" s="246"/>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row>
    <row r="176" spans="1:26" ht="12.75" customHeight="1">
      <c r="A176" s="246"/>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c r="Y176" s="246"/>
      <c r="Z176" s="246"/>
    </row>
    <row r="177" spans="1:26" ht="12.75" customHeight="1">
      <c r="A177" s="246"/>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c r="Y177" s="246"/>
      <c r="Z177" s="246"/>
    </row>
    <row r="178" spans="1:26" ht="12.75" customHeight="1">
      <c r="A178" s="246"/>
      <c r="B178" s="246"/>
      <c r="C178" s="246"/>
      <c r="D178" s="246"/>
      <c r="E178" s="246"/>
      <c r="F178" s="246"/>
      <c r="G178" s="246"/>
      <c r="H178" s="246"/>
      <c r="I178" s="246"/>
      <c r="J178" s="246"/>
      <c r="K178" s="246"/>
      <c r="L178" s="246"/>
      <c r="M178" s="246"/>
      <c r="N178" s="246"/>
      <c r="O178" s="246"/>
      <c r="P178" s="246"/>
      <c r="Q178" s="246"/>
      <c r="R178" s="246"/>
      <c r="S178" s="246"/>
      <c r="T178" s="246"/>
      <c r="U178" s="246"/>
      <c r="V178" s="246"/>
      <c r="W178" s="246"/>
      <c r="X178" s="246"/>
      <c r="Y178" s="246"/>
      <c r="Z178" s="246"/>
    </row>
    <row r="179" spans="1:26" ht="12.75" customHeight="1">
      <c r="A179" s="246"/>
      <c r="B179" s="246"/>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c r="Y179" s="246"/>
      <c r="Z179" s="246"/>
    </row>
    <row r="180" spans="1:26" ht="12.75" customHeight="1">
      <c r="A180" s="246"/>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row>
    <row r="181" spans="1:26" ht="12.75" customHeight="1">
      <c r="A181" s="246"/>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row>
    <row r="182" spans="1:26" ht="12.75" customHeight="1">
      <c r="A182" s="246"/>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row>
    <row r="183" spans="1:26" ht="12.75" customHeight="1">
      <c r="A183" s="246"/>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row>
    <row r="184" spans="1:26" ht="12.75" customHeight="1">
      <c r="A184" s="246"/>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row>
    <row r="185" spans="1:26" ht="12.75" customHeight="1">
      <c r="A185" s="246"/>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c r="X185" s="246"/>
      <c r="Y185" s="246"/>
      <c r="Z185" s="246"/>
    </row>
    <row r="186" spans="1:26" ht="12.75" customHeight="1">
      <c r="A186" s="246"/>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c r="Y186" s="246"/>
      <c r="Z186" s="246"/>
    </row>
    <row r="187" spans="1:26" ht="12.75" customHeight="1">
      <c r="A187" s="246"/>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c r="Y187" s="246"/>
      <c r="Z187" s="246"/>
    </row>
    <row r="188" spans="1:26" ht="12.75" customHeight="1">
      <c r="A188" s="246"/>
      <c r="B188" s="246"/>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6"/>
      <c r="Z188" s="246"/>
    </row>
    <row r="189" spans="1:26" ht="12.75" customHeight="1">
      <c r="A189" s="246"/>
      <c r="B189" s="246"/>
      <c r="C189" s="246"/>
      <c r="D189" s="246"/>
      <c r="E189" s="246"/>
      <c r="F189" s="246"/>
      <c r="G189" s="246"/>
      <c r="H189" s="246"/>
      <c r="I189" s="246"/>
      <c r="J189" s="246"/>
      <c r="K189" s="246"/>
      <c r="L189" s="246"/>
      <c r="M189" s="246"/>
      <c r="N189" s="246"/>
      <c r="O189" s="246"/>
      <c r="P189" s="246"/>
      <c r="Q189" s="246"/>
      <c r="R189" s="246"/>
      <c r="S189" s="246"/>
      <c r="T189" s="246"/>
      <c r="U189" s="246"/>
      <c r="V189" s="246"/>
      <c r="W189" s="246"/>
      <c r="X189" s="246"/>
      <c r="Y189" s="246"/>
      <c r="Z189" s="246"/>
    </row>
    <row r="190" spans="1:26" ht="12.75" customHeight="1">
      <c r="A190" s="246"/>
      <c r="B190" s="246"/>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c r="Y190" s="246"/>
      <c r="Z190" s="246"/>
    </row>
    <row r="191" spans="1:26" ht="12.75" customHeight="1">
      <c r="A191" s="246"/>
      <c r="B191" s="246"/>
      <c r="C191" s="246"/>
      <c r="D191" s="246"/>
      <c r="E191" s="246"/>
      <c r="F191" s="246"/>
      <c r="G191" s="246"/>
      <c r="H191" s="246"/>
      <c r="I191" s="246"/>
      <c r="J191" s="246"/>
      <c r="K191" s="246"/>
      <c r="L191" s="246"/>
      <c r="M191" s="246"/>
      <c r="N191" s="246"/>
      <c r="O191" s="246"/>
      <c r="P191" s="246"/>
      <c r="Q191" s="246"/>
      <c r="R191" s="246"/>
      <c r="S191" s="246"/>
      <c r="T191" s="246"/>
      <c r="U191" s="246"/>
      <c r="V191" s="246"/>
      <c r="W191" s="246"/>
      <c r="X191" s="246"/>
      <c r="Y191" s="246"/>
      <c r="Z191" s="246"/>
    </row>
    <row r="192" spans="1:26" ht="12.75" customHeight="1">
      <c r="A192" s="246"/>
      <c r="B192" s="246"/>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row>
    <row r="193" spans="1:26" ht="12.75" customHeight="1">
      <c r="A193" s="246"/>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row>
    <row r="194" spans="1:26" ht="12.75" customHeight="1">
      <c r="A194" s="246"/>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row>
    <row r="195" spans="1:26" ht="12.75" customHeight="1">
      <c r="A195" s="246"/>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row>
    <row r="196" spans="1:26" ht="12.75" customHeight="1">
      <c r="A196" s="246"/>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row>
    <row r="197" spans="1:26" ht="12.75" customHeight="1">
      <c r="A197" s="246"/>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row>
    <row r="198" spans="1:26" ht="12.75" customHeight="1">
      <c r="A198" s="246"/>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row>
    <row r="199" spans="1:26" ht="12.75" customHeight="1">
      <c r="A199" s="246"/>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row>
    <row r="200" spans="1:26" ht="12.75" customHeight="1">
      <c r="A200" s="246"/>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row>
    <row r="201" spans="1:26" ht="12.75" customHeight="1">
      <c r="A201" s="246"/>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row>
    <row r="202" spans="1:26" ht="12.75" customHeight="1">
      <c r="A202" s="246"/>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row>
    <row r="203" spans="1:26" ht="12.75" customHeight="1">
      <c r="A203" s="246"/>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row>
    <row r="204" spans="1:26" ht="12.75" customHeight="1">
      <c r="A204" s="246"/>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row>
    <row r="205" spans="1:26" ht="12.75" customHeight="1">
      <c r="A205" s="246"/>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row>
    <row r="206" spans="1:26" ht="12.75" customHeight="1">
      <c r="A206" s="246"/>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row>
    <row r="207" spans="1:26" ht="12.75" customHeight="1">
      <c r="A207" s="246"/>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row>
    <row r="208" spans="1:26" ht="12.75" customHeight="1">
      <c r="A208" s="246"/>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row>
    <row r="209" spans="1:26" ht="12.75" customHeight="1">
      <c r="A209" s="246"/>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row>
    <row r="210" spans="1:26" ht="12.75" customHeight="1">
      <c r="A210" s="246"/>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row>
    <row r="211" spans="1:26" ht="12.75" customHeight="1">
      <c r="A211" s="246"/>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row>
    <row r="212" spans="1:26" ht="12.75" customHeight="1">
      <c r="A212" s="246"/>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row>
    <row r="213" spans="1:26" ht="12.75" customHeight="1">
      <c r="A213" s="246"/>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row>
    <row r="214" spans="1:26" ht="12.75" customHeight="1">
      <c r="A214" s="246"/>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row>
    <row r="215" spans="1:26" ht="12.75" customHeight="1">
      <c r="A215" s="246"/>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row>
    <row r="216" spans="1:26" ht="12.75" customHeight="1">
      <c r="A216" s="246"/>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row>
    <row r="217" spans="1:26" ht="12.75" customHeight="1">
      <c r="A217" s="246"/>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row>
    <row r="218" spans="1:26" ht="12.75" customHeight="1">
      <c r="A218" s="246"/>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c r="Y218" s="246"/>
      <c r="Z218" s="246"/>
    </row>
    <row r="219" spans="1:26" ht="12.75" customHeight="1">
      <c r="A219" s="246"/>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row>
    <row r="220" spans="1:26" ht="12.75" customHeight="1">
      <c r="A220" s="246"/>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row>
    <row r="221" spans="1:26" ht="12.75" customHeight="1">
      <c r="A221" s="246"/>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row>
    <row r="222" spans="1:26" ht="12.75" customHeight="1">
      <c r="A222" s="246"/>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row>
    <row r="223" spans="1:26" ht="12.75" customHeight="1">
      <c r="A223" s="246"/>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row>
    <row r="224" spans="1:26" ht="12.75" customHeight="1">
      <c r="A224" s="246"/>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row>
    <row r="225" spans="1:26" ht="12.75" customHeight="1">
      <c r="A225" s="246"/>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row>
    <row r="226" spans="1:26" ht="12.75" customHeight="1">
      <c r="A226" s="246"/>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row>
    <row r="227" spans="1:26" ht="12.75" customHeight="1">
      <c r="A227" s="246"/>
      <c r="B227" s="246"/>
      <c r="C227" s="246"/>
      <c r="D227" s="246"/>
      <c r="E227" s="246"/>
      <c r="F227" s="246"/>
      <c r="G227" s="246"/>
      <c r="H227" s="246"/>
      <c r="I227" s="246"/>
      <c r="J227" s="246"/>
      <c r="K227" s="246"/>
      <c r="L227" s="246"/>
      <c r="M227" s="246"/>
      <c r="N227" s="246"/>
      <c r="O227" s="246"/>
      <c r="P227" s="246"/>
      <c r="Q227" s="246"/>
      <c r="R227" s="246"/>
      <c r="S227" s="246"/>
      <c r="T227" s="246"/>
      <c r="U227" s="246"/>
      <c r="V227" s="246"/>
      <c r="W227" s="246"/>
      <c r="X227" s="246"/>
      <c r="Y227" s="246"/>
      <c r="Z227" s="246"/>
    </row>
    <row r="228" spans="1:26" ht="12.75" customHeight="1">
      <c r="A228" s="246"/>
      <c r="B228" s="246"/>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Z228" s="246"/>
    </row>
    <row r="229" spans="1:26" ht="12.75" customHeight="1">
      <c r="A229" s="246"/>
      <c r="B229" s="246"/>
      <c r="C229" s="246"/>
      <c r="D229" s="246"/>
      <c r="E229" s="246"/>
      <c r="F229" s="246"/>
      <c r="G229" s="246"/>
      <c r="H229" s="246"/>
      <c r="I229" s="246"/>
      <c r="J229" s="246"/>
      <c r="K229" s="246"/>
      <c r="L229" s="246"/>
      <c r="M229" s="246"/>
      <c r="N229" s="246"/>
      <c r="O229" s="246"/>
      <c r="P229" s="246"/>
      <c r="Q229" s="246"/>
      <c r="R229" s="246"/>
      <c r="S229" s="246"/>
      <c r="T229" s="246"/>
      <c r="U229" s="246"/>
      <c r="V229" s="246"/>
      <c r="W229" s="246"/>
      <c r="X229" s="246"/>
      <c r="Y229" s="246"/>
      <c r="Z229" s="246"/>
    </row>
    <row r="230" spans="1:26" ht="12.75" customHeight="1">
      <c r="A230" s="246"/>
      <c r="B230" s="246"/>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Z230" s="246"/>
    </row>
    <row r="231" spans="1:26" ht="12.75" customHeight="1">
      <c r="A231" s="246"/>
      <c r="B231" s="246"/>
      <c r="C231" s="246"/>
      <c r="D231" s="246"/>
      <c r="E231" s="246"/>
      <c r="F231" s="246"/>
      <c r="G231" s="246"/>
      <c r="H231" s="246"/>
      <c r="I231" s="246"/>
      <c r="J231" s="246"/>
      <c r="K231" s="246"/>
      <c r="L231" s="246"/>
      <c r="M231" s="246"/>
      <c r="N231" s="246"/>
      <c r="O231" s="246"/>
      <c r="P231" s="246"/>
      <c r="Q231" s="246"/>
      <c r="R231" s="246"/>
      <c r="S231" s="246"/>
      <c r="T231" s="246"/>
      <c r="U231" s="246"/>
      <c r="V231" s="246"/>
      <c r="W231" s="246"/>
      <c r="X231" s="246"/>
      <c r="Y231" s="246"/>
      <c r="Z231" s="246"/>
    </row>
    <row r="232" spans="1:26" ht="12.75" customHeight="1">
      <c r="A232" s="246"/>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row>
    <row r="233" spans="1:26" ht="12.75" customHeight="1">
      <c r="A233" s="246"/>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row>
    <row r="234" spans="1:26" ht="12.75" customHeight="1">
      <c r="A234" s="246"/>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row>
    <row r="235" spans="1:26" ht="12.75" customHeight="1">
      <c r="A235" s="246"/>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row>
    <row r="236" spans="1:26" ht="12.75" customHeight="1">
      <c r="A236" s="246"/>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row>
    <row r="237" spans="1:26" ht="12.75" customHeight="1">
      <c r="A237" s="246"/>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row>
    <row r="238" spans="1:26" ht="12.75" customHeight="1">
      <c r="A238" s="246"/>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row>
    <row r="239" spans="1:26" ht="12.75" customHeight="1">
      <c r="A239" s="246"/>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row>
    <row r="240" spans="1:26" ht="12.75" customHeight="1">
      <c r="A240" s="246"/>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row>
    <row r="241" spans="1:26" ht="12.75" customHeight="1">
      <c r="A241" s="246"/>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row>
    <row r="242" spans="1:26" ht="12.75" customHeight="1">
      <c r="A242" s="246"/>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row>
    <row r="243" spans="1:26" ht="12.75" customHeight="1">
      <c r="A243" s="246"/>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c r="Y243" s="246"/>
      <c r="Z243" s="246"/>
    </row>
    <row r="244" spans="1:26" ht="12.75" customHeight="1">
      <c r="A244" s="246"/>
      <c r="B244" s="246"/>
      <c r="C244" s="246"/>
      <c r="D244" s="246"/>
      <c r="E244" s="246"/>
      <c r="F244" s="246"/>
      <c r="G244" s="246"/>
      <c r="H244" s="246"/>
      <c r="I244" s="246"/>
      <c r="J244" s="246"/>
      <c r="K244" s="246"/>
      <c r="L244" s="246"/>
      <c r="M244" s="246"/>
      <c r="N244" s="246"/>
      <c r="O244" s="246"/>
      <c r="P244" s="246"/>
      <c r="Q244" s="246"/>
      <c r="R244" s="246"/>
      <c r="S244" s="246"/>
      <c r="T244" s="246"/>
      <c r="U244" s="246"/>
      <c r="V244" s="246"/>
      <c r="W244" s="246"/>
      <c r="X244" s="246"/>
      <c r="Y244" s="246"/>
      <c r="Z244" s="246"/>
    </row>
    <row r="245" spans="1:26" ht="12.75" customHeight="1">
      <c r="A245" s="246"/>
      <c r="B245" s="246"/>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6"/>
      <c r="Z245" s="246"/>
    </row>
    <row r="246" spans="1:26" ht="12.75" customHeight="1">
      <c r="A246" s="246"/>
      <c r="B246" s="246"/>
      <c r="C246" s="246"/>
      <c r="D246" s="246"/>
      <c r="E246" s="246"/>
      <c r="F246" s="246"/>
      <c r="G246" s="246"/>
      <c r="H246" s="246"/>
      <c r="I246" s="246"/>
      <c r="J246" s="246"/>
      <c r="K246" s="246"/>
      <c r="L246" s="246"/>
      <c r="M246" s="246"/>
      <c r="N246" s="246"/>
      <c r="O246" s="246"/>
      <c r="P246" s="246"/>
      <c r="Q246" s="246"/>
      <c r="R246" s="246"/>
      <c r="S246" s="246"/>
      <c r="T246" s="246"/>
      <c r="U246" s="246"/>
      <c r="V246" s="246"/>
      <c r="W246" s="246"/>
      <c r="X246" s="246"/>
      <c r="Y246" s="246"/>
      <c r="Z246" s="246"/>
    </row>
    <row r="247" spans="1:26" ht="12.75" customHeight="1">
      <c r="A247" s="246"/>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row>
    <row r="248" spans="1:26" ht="12.75" customHeight="1">
      <c r="A248" s="246"/>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row>
    <row r="249" spans="1:26" ht="12.75" customHeight="1">
      <c r="A249" s="246"/>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row>
    <row r="250" spans="1:26" ht="12.75" customHeight="1">
      <c r="A250" s="246"/>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row>
    <row r="251" spans="1:26" ht="12.75" customHeight="1">
      <c r="A251" s="246"/>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row>
    <row r="252" spans="1:26" ht="12.75" customHeight="1">
      <c r="A252" s="246"/>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row>
    <row r="253" spans="1:26" ht="12.75" customHeight="1">
      <c r="A253" s="246"/>
      <c r="B253" s="246"/>
      <c r="C253" s="246"/>
      <c r="D253" s="246"/>
      <c r="E253" s="246"/>
      <c r="F253" s="246"/>
      <c r="G253" s="246"/>
      <c r="H253" s="246"/>
      <c r="I253" s="246"/>
      <c r="J253" s="246"/>
      <c r="K253" s="246"/>
      <c r="L253" s="246"/>
      <c r="M253" s="246"/>
      <c r="N253" s="246"/>
      <c r="O253" s="246"/>
      <c r="P253" s="246"/>
      <c r="Q253" s="246"/>
      <c r="R253" s="246"/>
      <c r="S253" s="246"/>
      <c r="T253" s="246"/>
      <c r="U253" s="246"/>
      <c r="V253" s="246"/>
      <c r="W253" s="246"/>
      <c r="X253" s="246"/>
      <c r="Y253" s="246"/>
      <c r="Z253" s="246"/>
    </row>
    <row r="254" spans="1:26" ht="12.75" customHeight="1">
      <c r="A254" s="246"/>
      <c r="B254" s="246"/>
      <c r="C254" s="246"/>
      <c r="D254" s="246"/>
      <c r="E254" s="246"/>
      <c r="F254" s="246"/>
      <c r="G254" s="246"/>
      <c r="H254" s="246"/>
      <c r="I254" s="246"/>
      <c r="J254" s="246"/>
      <c r="K254" s="246"/>
      <c r="L254" s="246"/>
      <c r="M254" s="246"/>
      <c r="N254" s="246"/>
      <c r="O254" s="246"/>
      <c r="P254" s="246"/>
      <c r="Q254" s="246"/>
      <c r="R254" s="246"/>
      <c r="S254" s="246"/>
      <c r="T254" s="246"/>
      <c r="U254" s="246"/>
      <c r="V254" s="246"/>
      <c r="W254" s="246"/>
      <c r="X254" s="246"/>
      <c r="Y254" s="246"/>
      <c r="Z254" s="246"/>
    </row>
    <row r="255" spans="1:26" ht="12.75" customHeight="1">
      <c r="A255" s="246"/>
      <c r="B255" s="246"/>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c r="Y255" s="246"/>
      <c r="Z255" s="246"/>
    </row>
    <row r="256" spans="1:26" ht="12.75" customHeight="1">
      <c r="A256" s="246"/>
      <c r="B256" s="246"/>
      <c r="C256" s="246"/>
      <c r="D256" s="246"/>
      <c r="E256" s="246"/>
      <c r="F256" s="246"/>
      <c r="G256" s="246"/>
      <c r="H256" s="246"/>
      <c r="I256" s="246"/>
      <c r="J256" s="246"/>
      <c r="K256" s="246"/>
      <c r="L256" s="246"/>
      <c r="M256" s="246"/>
      <c r="N256" s="246"/>
      <c r="O256" s="246"/>
      <c r="P256" s="246"/>
      <c r="Q256" s="246"/>
      <c r="R256" s="246"/>
      <c r="S256" s="246"/>
      <c r="T256" s="246"/>
      <c r="U256" s="246"/>
      <c r="V256" s="246"/>
      <c r="W256" s="246"/>
      <c r="X256" s="246"/>
      <c r="Y256" s="246"/>
      <c r="Z256" s="246"/>
    </row>
    <row r="257" spans="1:26" ht="12.75" customHeight="1">
      <c r="A257" s="246"/>
      <c r="B257" s="246"/>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c r="Y257" s="246"/>
      <c r="Z257" s="246"/>
    </row>
    <row r="258" spans="1:26" ht="12.75" customHeight="1">
      <c r="A258" s="246"/>
      <c r="B258" s="246"/>
      <c r="C258" s="246"/>
      <c r="D258" s="246"/>
      <c r="E258" s="246"/>
      <c r="F258" s="246"/>
      <c r="G258" s="246"/>
      <c r="H258" s="246"/>
      <c r="I258" s="246"/>
      <c r="J258" s="246"/>
      <c r="K258" s="246"/>
      <c r="L258" s="246"/>
      <c r="M258" s="246"/>
      <c r="N258" s="246"/>
      <c r="O258" s="246"/>
      <c r="P258" s="246"/>
      <c r="Q258" s="246"/>
      <c r="R258" s="246"/>
      <c r="S258" s="246"/>
      <c r="T258" s="246"/>
      <c r="U258" s="246"/>
      <c r="V258" s="246"/>
      <c r="W258" s="246"/>
      <c r="X258" s="246"/>
      <c r="Y258" s="246"/>
      <c r="Z258" s="246"/>
    </row>
    <row r="259" spans="1:26" ht="12.75" customHeight="1">
      <c r="A259" s="246"/>
      <c r="B259" s="246"/>
      <c r="C259" s="246"/>
      <c r="D259" s="246"/>
      <c r="E259" s="246"/>
      <c r="F259" s="246"/>
      <c r="G259" s="246"/>
      <c r="H259" s="246"/>
      <c r="I259" s="246"/>
      <c r="J259" s="246"/>
      <c r="K259" s="246"/>
      <c r="L259" s="246"/>
      <c r="M259" s="246"/>
      <c r="N259" s="246"/>
      <c r="O259" s="246"/>
      <c r="P259" s="246"/>
      <c r="Q259" s="246"/>
      <c r="R259" s="246"/>
      <c r="S259" s="246"/>
      <c r="T259" s="246"/>
      <c r="U259" s="246"/>
      <c r="V259" s="246"/>
      <c r="W259" s="246"/>
      <c r="X259" s="246"/>
      <c r="Y259" s="246"/>
      <c r="Z259" s="246"/>
    </row>
    <row r="260" spans="1:26" ht="12.75" customHeight="1">
      <c r="A260" s="246"/>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row>
    <row r="261" spans="1:26" ht="12.75" customHeight="1">
      <c r="A261" s="246"/>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row>
    <row r="262" spans="1:26" ht="12.75" customHeight="1">
      <c r="A262" s="246"/>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row>
    <row r="263" spans="1:26" ht="12.75" customHeight="1">
      <c r="A263" s="246"/>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row>
    <row r="264" spans="1:26" ht="12.75" customHeight="1">
      <c r="A264" s="246"/>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row>
    <row r="265" spans="1:26" ht="12.75" customHeight="1">
      <c r="A265" s="246"/>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row>
    <row r="266" spans="1:26" ht="12.75" customHeight="1">
      <c r="A266" s="246"/>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row>
    <row r="267" spans="1:26" ht="12.75" customHeight="1">
      <c r="A267" s="246"/>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row>
    <row r="268" spans="1:26" ht="12.75" customHeight="1">
      <c r="A268" s="246"/>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row>
    <row r="269" spans="1:26" ht="12.75" customHeight="1">
      <c r="A269" s="246"/>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row>
    <row r="270" spans="1:26" ht="12.75" customHeight="1">
      <c r="A270" s="246"/>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row>
    <row r="271" spans="1:26" ht="12.75" customHeight="1">
      <c r="A271" s="246"/>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row>
    <row r="272" spans="1:26" ht="12.75" customHeight="1">
      <c r="A272" s="246"/>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row>
    <row r="273" spans="1:26" ht="12.75" customHeight="1">
      <c r="A273" s="246"/>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row>
    <row r="274" spans="1:26" ht="12.75" customHeight="1">
      <c r="A274" s="246"/>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row>
    <row r="275" spans="1:26" ht="12.75" customHeight="1">
      <c r="A275" s="246"/>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row>
    <row r="276" spans="1:26" ht="12.75" customHeight="1">
      <c r="A276" s="246"/>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row>
    <row r="277" spans="1:26" ht="12.75" customHeight="1">
      <c r="A277" s="246"/>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row>
    <row r="278" spans="1:26" ht="12.75" customHeight="1">
      <c r="A278" s="246"/>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row>
    <row r="279" spans="1:26" ht="12.75" customHeight="1">
      <c r="A279" s="246"/>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row>
    <row r="280" spans="1:26" ht="12.75" customHeight="1">
      <c r="A280" s="246"/>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row>
    <row r="281" spans="1:26" ht="12.75" customHeight="1">
      <c r="A281" s="246"/>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row>
    <row r="282" spans="1:26" ht="12.75" customHeight="1">
      <c r="A282" s="246"/>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row>
    <row r="283" spans="1:26" ht="12.75" customHeight="1">
      <c r="A283" s="246"/>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row>
    <row r="284" spans="1:26" ht="12.75" customHeight="1">
      <c r="A284" s="246"/>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row>
    <row r="285" spans="1:26" ht="12.75" customHeight="1">
      <c r="A285" s="246"/>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row>
    <row r="286" spans="1:26" ht="12.75" customHeight="1">
      <c r="A286" s="246"/>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row>
    <row r="287" spans="1:26" ht="12.75" customHeight="1">
      <c r="A287" s="246"/>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row>
    <row r="288" spans="1:26" ht="12.75" customHeight="1">
      <c r="A288" s="246"/>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row>
    <row r="289" spans="1:26" ht="12.75" customHeight="1">
      <c r="A289" s="246"/>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row>
    <row r="290" spans="1:26" ht="12.75" customHeight="1">
      <c r="A290" s="246"/>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row>
    <row r="291" spans="1:26" ht="12.75" customHeight="1">
      <c r="A291" s="246"/>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row>
    <row r="292" spans="1:26" ht="12.75" customHeight="1">
      <c r="A292" s="246"/>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row>
    <row r="293" spans="1:26" ht="12.75" customHeight="1">
      <c r="A293" s="246"/>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row>
    <row r="294" spans="1:26" ht="12.75" customHeight="1">
      <c r="A294" s="246"/>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row>
    <row r="295" spans="1:26" ht="12.75" customHeight="1">
      <c r="A295" s="246"/>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row>
    <row r="296" spans="1:26" ht="12.75" customHeight="1">
      <c r="A296" s="246"/>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row>
    <row r="297" spans="1:26" ht="12.75" customHeight="1">
      <c r="A297" s="246"/>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row>
    <row r="298" spans="1:26" ht="12.75" customHeight="1">
      <c r="A298" s="246"/>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row>
    <row r="299" spans="1:26" ht="12.75" customHeight="1">
      <c r="A299" s="246"/>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row>
    <row r="300" spans="1:26" ht="12.75" customHeight="1">
      <c r="A300" s="246"/>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row>
    <row r="301" spans="1:26" ht="12.75" customHeight="1">
      <c r="A301" s="246"/>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row>
    <row r="302" spans="1:26" ht="12.75" customHeight="1">
      <c r="A302" s="246"/>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row>
    <row r="303" spans="1:26" ht="12.75" customHeight="1">
      <c r="A303" s="246"/>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row>
    <row r="304" spans="1:26" ht="12.75" customHeight="1">
      <c r="A304" s="246"/>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row>
    <row r="305" spans="1:26" ht="12.75" customHeight="1">
      <c r="A305" s="246"/>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row>
    <row r="306" spans="1:26" ht="12.75" customHeight="1">
      <c r="A306" s="246"/>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row>
    <row r="307" spans="1:26" ht="12.75" customHeight="1">
      <c r="A307" s="246"/>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row>
    <row r="308" spans="1:26" ht="12.75" customHeight="1">
      <c r="A308" s="246"/>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row>
    <row r="309" spans="1:26" ht="12.75" customHeight="1">
      <c r="A309" s="246"/>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row>
    <row r="310" spans="1:26" ht="12.75" customHeight="1">
      <c r="A310" s="246"/>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row>
    <row r="311" spans="1:26" ht="12.75" customHeight="1">
      <c r="A311" s="246"/>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row>
    <row r="312" spans="1:26" ht="12.75" customHeight="1">
      <c r="A312" s="246"/>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row>
    <row r="313" spans="1:26" ht="12.75" customHeight="1">
      <c r="A313" s="246"/>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row>
    <row r="314" spans="1:26" ht="12.75" customHeight="1">
      <c r="A314" s="246"/>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row>
    <row r="315" spans="1:26" ht="12.75" customHeight="1">
      <c r="A315" s="246"/>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row>
    <row r="316" spans="1:26" ht="12.75" customHeight="1">
      <c r="A316" s="246"/>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row>
    <row r="317" spans="1:26" ht="12.75" customHeight="1">
      <c r="A317" s="246"/>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row>
    <row r="318" spans="1:26" ht="12.75" customHeight="1">
      <c r="A318" s="246"/>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row>
    <row r="319" spans="1:26" ht="12.75" customHeight="1">
      <c r="A319" s="246"/>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row>
    <row r="320" spans="1:26" ht="12.75" customHeight="1">
      <c r="A320" s="246"/>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row>
    <row r="321" spans="1:26" ht="12.75" customHeight="1">
      <c r="A321" s="246"/>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row>
    <row r="322" spans="1:26" ht="12.75" customHeight="1">
      <c r="A322" s="246"/>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row>
    <row r="323" spans="1:26" ht="12.75" customHeight="1">
      <c r="A323" s="246"/>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row>
    <row r="324" spans="1:26" ht="12.75" customHeight="1">
      <c r="A324" s="246"/>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row>
    <row r="325" spans="1:26" ht="12.75" customHeight="1">
      <c r="A325" s="246"/>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row>
    <row r="326" spans="1:26" ht="12.75" customHeight="1">
      <c r="A326" s="246"/>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row>
    <row r="327" spans="1:26" ht="12.75" customHeight="1">
      <c r="A327" s="246"/>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row>
    <row r="328" spans="1:26" ht="12.75" customHeight="1">
      <c r="A328" s="246"/>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row>
    <row r="329" spans="1:26" ht="12.75" customHeight="1">
      <c r="A329" s="246"/>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row>
    <row r="330" spans="1:26" ht="12.75" customHeight="1">
      <c r="A330" s="246"/>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row>
    <row r="331" spans="1:26" ht="12.75" customHeight="1">
      <c r="A331" s="246"/>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row>
    <row r="332" spans="1:26" ht="12.75" customHeight="1">
      <c r="A332" s="246"/>
      <c r="B332" s="246"/>
      <c r="C332" s="246"/>
      <c r="D332" s="246"/>
      <c r="E332" s="246"/>
      <c r="F332" s="246"/>
      <c r="G332" s="246"/>
      <c r="H332" s="246"/>
      <c r="I332" s="246"/>
      <c r="J332" s="246"/>
      <c r="K332" s="246"/>
      <c r="L332" s="246"/>
      <c r="M332" s="246"/>
      <c r="N332" s="246"/>
      <c r="O332" s="246"/>
      <c r="P332" s="246"/>
      <c r="Q332" s="246"/>
      <c r="R332" s="246"/>
      <c r="S332" s="246"/>
      <c r="T332" s="246"/>
      <c r="U332" s="246"/>
      <c r="V332" s="246"/>
      <c r="W332" s="246"/>
      <c r="X332" s="246"/>
      <c r="Y332" s="246"/>
      <c r="Z332" s="246"/>
    </row>
    <row r="333" spans="1:26" ht="12.75" customHeight="1">
      <c r="A333" s="246"/>
      <c r="B333" s="246"/>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row>
    <row r="334" spans="1:26" ht="12.75" customHeight="1">
      <c r="A334" s="246"/>
      <c r="B334" s="246"/>
      <c r="C334" s="246"/>
      <c r="D334" s="246"/>
      <c r="E334" s="246"/>
      <c r="F334" s="246"/>
      <c r="G334" s="246"/>
      <c r="H334" s="246"/>
      <c r="I334" s="246"/>
      <c r="J334" s="246"/>
      <c r="K334" s="246"/>
      <c r="L334" s="246"/>
      <c r="M334" s="246"/>
      <c r="N334" s="246"/>
      <c r="O334" s="246"/>
      <c r="P334" s="246"/>
      <c r="Q334" s="246"/>
      <c r="R334" s="246"/>
      <c r="S334" s="246"/>
      <c r="T334" s="246"/>
      <c r="U334" s="246"/>
      <c r="V334" s="246"/>
      <c r="W334" s="246"/>
      <c r="X334" s="246"/>
      <c r="Y334" s="246"/>
      <c r="Z334" s="246"/>
    </row>
    <row r="335" spans="1:26" ht="12.75" customHeight="1">
      <c r="A335" s="246"/>
      <c r="B335" s="246"/>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c r="Y335" s="246"/>
      <c r="Z335" s="246"/>
    </row>
    <row r="336" spans="1:26" ht="12.75" customHeight="1">
      <c r="A336" s="246"/>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row>
    <row r="337" spans="1:26" ht="12.75" customHeight="1">
      <c r="A337" s="246"/>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row>
    <row r="338" spans="1:26" ht="12.75" customHeight="1">
      <c r="A338" s="246"/>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row>
    <row r="339" spans="1:26" ht="12.75" customHeight="1">
      <c r="A339" s="246"/>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row>
    <row r="340" spans="1:26" ht="12.75" customHeight="1">
      <c r="A340" s="246"/>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row>
    <row r="341" spans="1:26" ht="12.75" customHeight="1">
      <c r="A341" s="246"/>
      <c r="B341" s="246"/>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c r="Y341" s="246"/>
      <c r="Z341" s="246"/>
    </row>
    <row r="342" spans="1:26" ht="12.75" customHeight="1">
      <c r="A342" s="246"/>
      <c r="B342" s="246"/>
      <c r="C342" s="246"/>
      <c r="D342" s="246"/>
      <c r="E342" s="246"/>
      <c r="F342" s="246"/>
      <c r="G342" s="246"/>
      <c r="H342" s="246"/>
      <c r="I342" s="246"/>
      <c r="J342" s="246"/>
      <c r="K342" s="246"/>
      <c r="L342" s="246"/>
      <c r="M342" s="246"/>
      <c r="N342" s="246"/>
      <c r="O342" s="246"/>
      <c r="P342" s="246"/>
      <c r="Q342" s="246"/>
      <c r="R342" s="246"/>
      <c r="S342" s="246"/>
      <c r="T342" s="246"/>
      <c r="U342" s="246"/>
      <c r="V342" s="246"/>
      <c r="W342" s="246"/>
      <c r="X342" s="246"/>
      <c r="Y342" s="246"/>
      <c r="Z342" s="246"/>
    </row>
    <row r="343" spans="1:26" ht="12.75" customHeight="1">
      <c r="A343" s="246"/>
      <c r="B343" s="246"/>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c r="Y343" s="246"/>
      <c r="Z343" s="246"/>
    </row>
    <row r="344" spans="1:26" ht="12.75" customHeight="1">
      <c r="A344" s="246"/>
      <c r="B344" s="246"/>
      <c r="C344" s="246"/>
      <c r="D344" s="246"/>
      <c r="E344" s="246"/>
      <c r="F344" s="246"/>
      <c r="G344" s="246"/>
      <c r="H344" s="246"/>
      <c r="I344" s="246"/>
      <c r="J344" s="246"/>
      <c r="K344" s="246"/>
      <c r="L344" s="246"/>
      <c r="M344" s="246"/>
      <c r="N344" s="246"/>
      <c r="O344" s="246"/>
      <c r="P344" s="246"/>
      <c r="Q344" s="246"/>
      <c r="R344" s="246"/>
      <c r="S344" s="246"/>
      <c r="T344" s="246"/>
      <c r="U344" s="246"/>
      <c r="V344" s="246"/>
      <c r="W344" s="246"/>
      <c r="X344" s="246"/>
      <c r="Y344" s="246"/>
      <c r="Z344" s="246"/>
    </row>
    <row r="345" spans="1:26" ht="12.75" customHeight="1">
      <c r="A345" s="246"/>
      <c r="B345" s="246"/>
      <c r="C345" s="246"/>
      <c r="D345" s="246"/>
      <c r="E345" s="246"/>
      <c r="F345" s="246"/>
      <c r="G345" s="246"/>
      <c r="H345" s="246"/>
      <c r="I345" s="246"/>
      <c r="J345" s="246"/>
      <c r="K345" s="246"/>
      <c r="L345" s="246"/>
      <c r="M345" s="246"/>
      <c r="N345" s="246"/>
      <c r="O345" s="246"/>
      <c r="P345" s="246"/>
      <c r="Q345" s="246"/>
      <c r="R345" s="246"/>
      <c r="S345" s="246"/>
      <c r="T345" s="246"/>
      <c r="U345" s="246"/>
      <c r="V345" s="246"/>
      <c r="W345" s="246"/>
      <c r="X345" s="246"/>
      <c r="Y345" s="246"/>
      <c r="Z345" s="246"/>
    </row>
    <row r="346" spans="1:26" ht="12.75" customHeight="1">
      <c r="A346" s="246"/>
      <c r="B346" s="246"/>
      <c r="C346" s="246"/>
      <c r="D346" s="246"/>
      <c r="E346" s="246"/>
      <c r="F346" s="246"/>
      <c r="G346" s="246"/>
      <c r="H346" s="246"/>
      <c r="I346" s="246"/>
      <c r="J346" s="246"/>
      <c r="K346" s="246"/>
      <c r="L346" s="246"/>
      <c r="M346" s="246"/>
      <c r="N346" s="246"/>
      <c r="O346" s="246"/>
      <c r="P346" s="246"/>
      <c r="Q346" s="246"/>
      <c r="R346" s="246"/>
      <c r="S346" s="246"/>
      <c r="T346" s="246"/>
      <c r="U346" s="246"/>
      <c r="V346" s="246"/>
      <c r="W346" s="246"/>
      <c r="X346" s="246"/>
      <c r="Y346" s="246"/>
      <c r="Z346" s="246"/>
    </row>
    <row r="347" spans="1:26" ht="12.75" customHeight="1">
      <c r="A347" s="246"/>
      <c r="B347" s="246"/>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Z347" s="246"/>
    </row>
    <row r="348" spans="1:26" ht="12.75" customHeight="1">
      <c r="A348" s="246"/>
      <c r="B348" s="246"/>
      <c r="C348" s="246"/>
      <c r="D348" s="246"/>
      <c r="E348" s="246"/>
      <c r="F348" s="246"/>
      <c r="G348" s="246"/>
      <c r="H348" s="246"/>
      <c r="I348" s="246"/>
      <c r="J348" s="246"/>
      <c r="K348" s="246"/>
      <c r="L348" s="246"/>
      <c r="M348" s="246"/>
      <c r="N348" s="246"/>
      <c r="O348" s="246"/>
      <c r="P348" s="246"/>
      <c r="Q348" s="246"/>
      <c r="R348" s="246"/>
      <c r="S348" s="246"/>
      <c r="T348" s="246"/>
      <c r="U348" s="246"/>
      <c r="V348" s="246"/>
      <c r="W348" s="246"/>
      <c r="X348" s="246"/>
      <c r="Y348" s="246"/>
      <c r="Z348" s="246"/>
    </row>
    <row r="349" spans="1:26" ht="12.75" customHeight="1">
      <c r="A349" s="246"/>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row>
    <row r="350" spans="1:26" ht="12.75" customHeight="1">
      <c r="A350" s="246"/>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row>
    <row r="351" spans="1:26" ht="12.75" customHeight="1">
      <c r="A351" s="246"/>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row>
    <row r="352" spans="1:26" ht="12.75" customHeight="1">
      <c r="A352" s="246"/>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row>
    <row r="353" spans="1:26" ht="12.75" customHeight="1">
      <c r="A353" s="246"/>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row>
    <row r="354" spans="1:26" ht="12.75" customHeight="1">
      <c r="A354" s="246"/>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row>
    <row r="355" spans="1:26" ht="12.75" customHeight="1">
      <c r="A355" s="246"/>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row>
    <row r="356" spans="1:26" ht="12.75" customHeight="1">
      <c r="A356" s="246"/>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row>
    <row r="357" spans="1:26" ht="12.75" customHeight="1">
      <c r="A357" s="246"/>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row>
    <row r="358" spans="1:26" ht="12.75" customHeight="1">
      <c r="A358" s="246"/>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row>
    <row r="359" spans="1:26" ht="12.75" customHeight="1">
      <c r="A359" s="246"/>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row>
    <row r="360" spans="1:26" ht="12.75" customHeight="1">
      <c r="A360" s="246"/>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row>
    <row r="361" spans="1:26" ht="12.75" customHeight="1">
      <c r="A361" s="246"/>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row>
    <row r="362" spans="1:26" ht="12.75" customHeight="1">
      <c r="A362" s="246"/>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row>
    <row r="363" spans="1:26" ht="12.75" customHeight="1">
      <c r="A363" s="246"/>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row>
    <row r="364" spans="1:26" ht="12.75" customHeight="1">
      <c r="A364" s="246"/>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row>
    <row r="365" spans="1:26" ht="12.75" customHeight="1">
      <c r="A365" s="246"/>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row>
    <row r="366" spans="1:26" ht="12.75" customHeight="1">
      <c r="A366" s="246"/>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row>
    <row r="367" spans="1:26" ht="12.75" customHeight="1">
      <c r="A367" s="246"/>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row>
    <row r="368" spans="1:26" ht="12.75" customHeight="1">
      <c r="A368" s="246"/>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row>
    <row r="369" spans="1:26" ht="12.75" customHeight="1">
      <c r="A369" s="246"/>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row>
    <row r="370" spans="1:26" ht="12.75" customHeight="1">
      <c r="A370" s="246"/>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row>
    <row r="371" spans="1:26" ht="12.75" customHeight="1">
      <c r="A371" s="246"/>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row>
    <row r="372" spans="1:26" ht="12.75" customHeight="1">
      <c r="A372" s="246"/>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row>
    <row r="373" spans="1:26" ht="12.75" customHeight="1">
      <c r="A373" s="246"/>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row>
    <row r="374" spans="1:26" ht="12.75" customHeight="1">
      <c r="A374" s="246"/>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row>
    <row r="375" spans="1:26" ht="12.75" customHeight="1">
      <c r="A375" s="246"/>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row>
    <row r="376" spans="1:26" ht="12.75" customHeight="1">
      <c r="A376" s="246"/>
      <c r="B376" s="246"/>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row>
    <row r="377" spans="1:26" ht="12.75" customHeight="1">
      <c r="A377" s="246"/>
      <c r="B377" s="246"/>
      <c r="C377" s="246"/>
      <c r="D377" s="246"/>
      <c r="E377" s="246"/>
      <c r="F377" s="246"/>
      <c r="G377" s="246"/>
      <c r="H377" s="246"/>
      <c r="I377" s="246"/>
      <c r="J377" s="246"/>
      <c r="K377" s="246"/>
      <c r="L377" s="246"/>
      <c r="M377" s="246"/>
      <c r="N377" s="246"/>
      <c r="O377" s="246"/>
      <c r="P377" s="246"/>
      <c r="Q377" s="246"/>
      <c r="R377" s="246"/>
      <c r="S377" s="246"/>
      <c r="T377" s="246"/>
      <c r="U377" s="246"/>
      <c r="V377" s="246"/>
      <c r="W377" s="246"/>
      <c r="X377" s="246"/>
      <c r="Y377" s="246"/>
      <c r="Z377" s="246"/>
    </row>
    <row r="378" spans="1:26" ht="12.75" customHeight="1">
      <c r="A378" s="246"/>
      <c r="B378" s="246"/>
      <c r="C378" s="246"/>
      <c r="D378" s="246"/>
      <c r="E378" s="246"/>
      <c r="F378" s="246"/>
      <c r="G378" s="246"/>
      <c r="H378" s="246"/>
      <c r="I378" s="246"/>
      <c r="J378" s="246"/>
      <c r="K378" s="246"/>
      <c r="L378" s="246"/>
      <c r="M378" s="246"/>
      <c r="N378" s="246"/>
      <c r="O378" s="246"/>
      <c r="P378" s="246"/>
      <c r="Q378" s="246"/>
      <c r="R378" s="246"/>
      <c r="S378" s="246"/>
      <c r="T378" s="246"/>
      <c r="U378" s="246"/>
      <c r="V378" s="246"/>
      <c r="W378" s="246"/>
      <c r="X378" s="246"/>
      <c r="Y378" s="246"/>
      <c r="Z378" s="246"/>
    </row>
    <row r="379" spans="1:26" ht="12.75" customHeight="1">
      <c r="A379" s="246"/>
      <c r="B379" s="246"/>
      <c r="C379" s="246"/>
      <c r="D379" s="246"/>
      <c r="E379" s="246"/>
      <c r="F379" s="246"/>
      <c r="G379" s="246"/>
      <c r="H379" s="246"/>
      <c r="I379" s="246"/>
      <c r="J379" s="246"/>
      <c r="K379" s="246"/>
      <c r="L379" s="246"/>
      <c r="M379" s="246"/>
      <c r="N379" s="246"/>
      <c r="O379" s="246"/>
      <c r="P379" s="246"/>
      <c r="Q379" s="246"/>
      <c r="R379" s="246"/>
      <c r="S379" s="246"/>
      <c r="T379" s="246"/>
      <c r="U379" s="246"/>
      <c r="V379" s="246"/>
      <c r="W379" s="246"/>
      <c r="X379" s="246"/>
      <c r="Y379" s="246"/>
      <c r="Z379" s="246"/>
    </row>
    <row r="380" spans="1:26" ht="12.75" customHeight="1">
      <c r="A380" s="246"/>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row>
    <row r="381" spans="1:26" ht="12.75" customHeight="1">
      <c r="A381" s="246"/>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row>
    <row r="382" spans="1:26" ht="12.75" customHeight="1">
      <c r="A382" s="246"/>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row>
    <row r="383" spans="1:26" ht="12.75" customHeight="1">
      <c r="A383" s="246"/>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row>
    <row r="384" spans="1:26" ht="12.75" customHeight="1">
      <c r="A384" s="246"/>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row>
    <row r="385" spans="1:26" ht="12.75" customHeight="1">
      <c r="A385" s="246"/>
      <c r="B385" s="246"/>
      <c r="C385" s="246"/>
      <c r="D385" s="246"/>
      <c r="E385" s="246"/>
      <c r="F385" s="246"/>
      <c r="G385" s="246"/>
      <c r="H385" s="246"/>
      <c r="I385" s="246"/>
      <c r="J385" s="246"/>
      <c r="K385" s="246"/>
      <c r="L385" s="246"/>
      <c r="M385" s="246"/>
      <c r="N385" s="246"/>
      <c r="O385" s="246"/>
      <c r="P385" s="246"/>
      <c r="Q385" s="246"/>
      <c r="R385" s="246"/>
      <c r="S385" s="246"/>
      <c r="T385" s="246"/>
      <c r="U385" s="246"/>
      <c r="V385" s="246"/>
      <c r="W385" s="246"/>
      <c r="X385" s="246"/>
      <c r="Y385" s="246"/>
      <c r="Z385" s="246"/>
    </row>
    <row r="386" spans="1:26" ht="12.75" customHeight="1">
      <c r="A386" s="246"/>
      <c r="B386" s="246"/>
      <c r="C386" s="246"/>
      <c r="D386" s="246"/>
      <c r="E386" s="246"/>
      <c r="F386" s="246"/>
      <c r="G386" s="246"/>
      <c r="H386" s="246"/>
      <c r="I386" s="246"/>
      <c r="J386" s="246"/>
      <c r="K386" s="246"/>
      <c r="L386" s="246"/>
      <c r="M386" s="246"/>
      <c r="N386" s="246"/>
      <c r="O386" s="246"/>
      <c r="P386" s="246"/>
      <c r="Q386" s="246"/>
      <c r="R386" s="246"/>
      <c r="S386" s="246"/>
      <c r="T386" s="246"/>
      <c r="U386" s="246"/>
      <c r="V386" s="246"/>
      <c r="W386" s="246"/>
      <c r="X386" s="246"/>
      <c r="Y386" s="246"/>
      <c r="Z386" s="246"/>
    </row>
    <row r="387" spans="1:26" ht="12.75" customHeight="1">
      <c r="A387" s="246"/>
      <c r="B387" s="246"/>
      <c r="C387" s="246"/>
      <c r="D387" s="246"/>
      <c r="E387" s="246"/>
      <c r="F387" s="246"/>
      <c r="G387" s="246"/>
      <c r="H387" s="246"/>
      <c r="I387" s="246"/>
      <c r="J387" s="246"/>
      <c r="K387" s="246"/>
      <c r="L387" s="246"/>
      <c r="M387" s="246"/>
      <c r="N387" s="246"/>
      <c r="O387" s="246"/>
      <c r="P387" s="246"/>
      <c r="Q387" s="246"/>
      <c r="R387" s="246"/>
      <c r="S387" s="246"/>
      <c r="T387" s="246"/>
      <c r="U387" s="246"/>
      <c r="V387" s="246"/>
      <c r="W387" s="246"/>
      <c r="X387" s="246"/>
      <c r="Y387" s="246"/>
      <c r="Z387" s="246"/>
    </row>
    <row r="388" spans="1:26" ht="12.75" customHeight="1">
      <c r="A388" s="246"/>
      <c r="B388" s="246"/>
      <c r="C388" s="246"/>
      <c r="D388" s="246"/>
      <c r="E388" s="246"/>
      <c r="F388" s="246"/>
      <c r="G388" s="246"/>
      <c r="H388" s="246"/>
      <c r="I388" s="246"/>
      <c r="J388" s="246"/>
      <c r="K388" s="246"/>
      <c r="L388" s="246"/>
      <c r="M388" s="246"/>
      <c r="N388" s="246"/>
      <c r="O388" s="246"/>
      <c r="P388" s="246"/>
      <c r="Q388" s="246"/>
      <c r="R388" s="246"/>
      <c r="S388" s="246"/>
      <c r="T388" s="246"/>
      <c r="U388" s="246"/>
      <c r="V388" s="246"/>
      <c r="W388" s="246"/>
      <c r="X388" s="246"/>
      <c r="Y388" s="246"/>
      <c r="Z388" s="246"/>
    </row>
    <row r="389" spans="1:26" ht="12.75" customHeight="1">
      <c r="A389" s="246"/>
      <c r="B389" s="246"/>
      <c r="C389" s="246"/>
      <c r="D389" s="246"/>
      <c r="E389" s="246"/>
      <c r="F389" s="246"/>
      <c r="G389" s="246"/>
      <c r="H389" s="246"/>
      <c r="I389" s="246"/>
      <c r="J389" s="246"/>
      <c r="K389" s="246"/>
      <c r="L389" s="246"/>
      <c r="M389" s="246"/>
      <c r="N389" s="246"/>
      <c r="O389" s="246"/>
      <c r="P389" s="246"/>
      <c r="Q389" s="246"/>
      <c r="R389" s="246"/>
      <c r="S389" s="246"/>
      <c r="T389" s="246"/>
      <c r="U389" s="246"/>
      <c r="V389" s="246"/>
      <c r="W389" s="246"/>
      <c r="X389" s="246"/>
      <c r="Y389" s="246"/>
      <c r="Z389" s="246"/>
    </row>
    <row r="390" spans="1:26" ht="12.75" customHeight="1">
      <c r="A390" s="246"/>
      <c r="B390" s="246"/>
      <c r="C390" s="246"/>
      <c r="D390" s="246"/>
      <c r="E390" s="246"/>
      <c r="F390" s="246"/>
      <c r="G390" s="246"/>
      <c r="H390" s="246"/>
      <c r="I390" s="246"/>
      <c r="J390" s="246"/>
      <c r="K390" s="246"/>
      <c r="L390" s="246"/>
      <c r="M390" s="246"/>
      <c r="N390" s="246"/>
      <c r="O390" s="246"/>
      <c r="P390" s="246"/>
      <c r="Q390" s="246"/>
      <c r="R390" s="246"/>
      <c r="S390" s="246"/>
      <c r="T390" s="246"/>
      <c r="U390" s="246"/>
      <c r="V390" s="246"/>
      <c r="W390" s="246"/>
      <c r="X390" s="246"/>
      <c r="Y390" s="246"/>
      <c r="Z390" s="246"/>
    </row>
    <row r="391" spans="1:26" ht="12.75" customHeight="1">
      <c r="A391" s="246"/>
      <c r="B391" s="246"/>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row>
    <row r="392" spans="1:26" ht="12.75" customHeight="1">
      <c r="A392" s="246"/>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c r="Y392" s="246"/>
      <c r="Z392" s="246"/>
    </row>
    <row r="393" spans="1:26" ht="12.75" customHeight="1">
      <c r="A393" s="246"/>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row>
    <row r="394" spans="1:26" ht="12.75" customHeight="1">
      <c r="A394" s="246"/>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row>
    <row r="395" spans="1:26" ht="12.75" customHeight="1">
      <c r="A395" s="246"/>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row>
    <row r="396" spans="1:26" ht="12.75" customHeight="1">
      <c r="A396" s="246"/>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row>
    <row r="397" spans="1:26" ht="12.75" customHeight="1">
      <c r="A397" s="246"/>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row>
    <row r="398" spans="1:26" ht="12.75" customHeight="1">
      <c r="A398" s="246"/>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row>
    <row r="399" spans="1:26" ht="12.75" customHeight="1">
      <c r="A399" s="246"/>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row>
    <row r="400" spans="1:26" ht="12.75" customHeight="1">
      <c r="A400" s="246"/>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row>
    <row r="401" spans="1:26" ht="12.75" customHeight="1">
      <c r="A401" s="246"/>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row>
    <row r="402" spans="1:26" ht="12.75" customHeight="1">
      <c r="A402" s="246"/>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row>
    <row r="403" spans="1:26" ht="12.75" customHeight="1">
      <c r="A403" s="246"/>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row>
    <row r="404" spans="1:26" ht="12.75" customHeight="1">
      <c r="A404" s="246"/>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row>
    <row r="405" spans="1:26" ht="12.75" customHeight="1">
      <c r="A405" s="246"/>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row>
    <row r="406" spans="1:26" ht="12.75" customHeight="1">
      <c r="A406" s="246"/>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row>
    <row r="407" spans="1:26" ht="12.75" customHeight="1">
      <c r="A407" s="246"/>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row>
    <row r="408" spans="1:26" ht="12.75" customHeight="1">
      <c r="A408" s="246"/>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row>
    <row r="409" spans="1:26" ht="12.75" customHeight="1">
      <c r="A409" s="246"/>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row>
    <row r="410" spans="1:26" ht="12.75" customHeight="1">
      <c r="A410" s="246"/>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row>
    <row r="411" spans="1:26" ht="12.75" customHeight="1">
      <c r="A411" s="246"/>
      <c r="B411" s="246"/>
      <c r="C411" s="246"/>
      <c r="D411" s="246"/>
      <c r="E411" s="246"/>
      <c r="F411" s="246"/>
      <c r="G411" s="246"/>
      <c r="H411" s="246"/>
      <c r="I411" s="246"/>
      <c r="J411" s="246"/>
      <c r="K411" s="246"/>
      <c r="L411" s="246"/>
      <c r="M411" s="246"/>
      <c r="N411" s="246"/>
      <c r="O411" s="246"/>
      <c r="P411" s="246"/>
      <c r="Q411" s="246"/>
      <c r="R411" s="246"/>
      <c r="S411" s="246"/>
      <c r="T411" s="246"/>
      <c r="U411" s="246"/>
      <c r="V411" s="246"/>
      <c r="W411" s="246"/>
      <c r="X411" s="246"/>
      <c r="Y411" s="246"/>
      <c r="Z411" s="246"/>
    </row>
    <row r="412" spans="1:26" ht="12.75" customHeight="1">
      <c r="A412" s="246"/>
      <c r="B412" s="246"/>
      <c r="C412" s="246"/>
      <c r="D412" s="246"/>
      <c r="E412" s="246"/>
      <c r="F412" s="246"/>
      <c r="G412" s="246"/>
      <c r="H412" s="246"/>
      <c r="I412" s="246"/>
      <c r="J412" s="246"/>
      <c r="K412" s="246"/>
      <c r="L412" s="246"/>
      <c r="M412" s="246"/>
      <c r="N412" s="246"/>
      <c r="O412" s="246"/>
      <c r="P412" s="246"/>
      <c r="Q412" s="246"/>
      <c r="R412" s="246"/>
      <c r="S412" s="246"/>
      <c r="T412" s="246"/>
      <c r="U412" s="246"/>
      <c r="V412" s="246"/>
      <c r="W412" s="246"/>
      <c r="X412" s="246"/>
      <c r="Y412" s="246"/>
      <c r="Z412" s="246"/>
    </row>
    <row r="413" spans="1:26" ht="12.75" customHeight="1">
      <c r="A413" s="246"/>
      <c r="B413" s="246"/>
      <c r="C413" s="246"/>
      <c r="D413" s="246"/>
      <c r="E413" s="246"/>
      <c r="F413" s="246"/>
      <c r="G413" s="246"/>
      <c r="H413" s="246"/>
      <c r="I413" s="246"/>
      <c r="J413" s="246"/>
      <c r="K413" s="246"/>
      <c r="L413" s="246"/>
      <c r="M413" s="246"/>
      <c r="N413" s="246"/>
      <c r="O413" s="246"/>
      <c r="P413" s="246"/>
      <c r="Q413" s="246"/>
      <c r="R413" s="246"/>
      <c r="S413" s="246"/>
      <c r="T413" s="246"/>
      <c r="U413" s="246"/>
      <c r="V413" s="246"/>
      <c r="W413" s="246"/>
      <c r="X413" s="246"/>
      <c r="Y413" s="246"/>
      <c r="Z413" s="246"/>
    </row>
    <row r="414" spans="1:26" ht="12.75" customHeight="1">
      <c r="A414" s="246"/>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row>
    <row r="415" spans="1:26" ht="12.75" customHeight="1">
      <c r="A415" s="246"/>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row>
    <row r="416" spans="1:26" ht="12.75" customHeight="1">
      <c r="A416" s="246"/>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row>
    <row r="417" spans="1:26" ht="12.75" customHeight="1">
      <c r="A417" s="246"/>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row>
    <row r="418" spans="1:26" ht="12.75" customHeight="1">
      <c r="A418" s="246"/>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row>
    <row r="419" spans="1:26" ht="12.75" customHeight="1">
      <c r="A419" s="246"/>
      <c r="B419" s="246"/>
      <c r="C419" s="246"/>
      <c r="D419" s="246"/>
      <c r="E419" s="246"/>
      <c r="F419" s="246"/>
      <c r="G419" s="246"/>
      <c r="H419" s="246"/>
      <c r="I419" s="246"/>
      <c r="J419" s="246"/>
      <c r="K419" s="246"/>
      <c r="L419" s="246"/>
      <c r="M419" s="246"/>
      <c r="N419" s="246"/>
      <c r="O419" s="246"/>
      <c r="P419" s="246"/>
      <c r="Q419" s="246"/>
      <c r="R419" s="246"/>
      <c r="S419" s="246"/>
      <c r="T419" s="246"/>
      <c r="U419" s="246"/>
      <c r="V419" s="246"/>
      <c r="W419" s="246"/>
      <c r="X419" s="246"/>
      <c r="Y419" s="246"/>
      <c r="Z419" s="246"/>
    </row>
    <row r="420" spans="1:26" ht="12.75" customHeight="1">
      <c r="A420" s="246"/>
      <c r="B420" s="246"/>
      <c r="C420" s="246"/>
      <c r="D420" s="246"/>
      <c r="E420" s="246"/>
      <c r="F420" s="246"/>
      <c r="G420" s="246"/>
      <c r="H420" s="246"/>
      <c r="I420" s="246"/>
      <c r="J420" s="246"/>
      <c r="K420" s="246"/>
      <c r="L420" s="246"/>
      <c r="M420" s="246"/>
      <c r="N420" s="246"/>
      <c r="O420" s="246"/>
      <c r="P420" s="246"/>
      <c r="Q420" s="246"/>
      <c r="R420" s="246"/>
      <c r="S420" s="246"/>
      <c r="T420" s="246"/>
      <c r="U420" s="246"/>
      <c r="V420" s="246"/>
      <c r="W420" s="246"/>
      <c r="X420" s="246"/>
      <c r="Y420" s="246"/>
      <c r="Z420" s="246"/>
    </row>
    <row r="421" spans="1:26" ht="12.75" customHeight="1">
      <c r="A421" s="246"/>
      <c r="B421" s="246"/>
      <c r="C421" s="246"/>
      <c r="D421" s="246"/>
      <c r="E421" s="246"/>
      <c r="F421" s="246"/>
      <c r="G421" s="246"/>
      <c r="H421" s="246"/>
      <c r="I421" s="246"/>
      <c r="J421" s="246"/>
      <c r="K421" s="246"/>
      <c r="L421" s="246"/>
      <c r="M421" s="246"/>
      <c r="N421" s="246"/>
      <c r="O421" s="246"/>
      <c r="P421" s="246"/>
      <c r="Q421" s="246"/>
      <c r="R421" s="246"/>
      <c r="S421" s="246"/>
      <c r="T421" s="246"/>
      <c r="U421" s="246"/>
      <c r="V421" s="246"/>
      <c r="W421" s="246"/>
      <c r="X421" s="246"/>
      <c r="Y421" s="246"/>
      <c r="Z421" s="246"/>
    </row>
    <row r="422" spans="1:26" ht="12.75" customHeight="1">
      <c r="A422" s="246"/>
      <c r="B422" s="246"/>
      <c r="C422" s="246"/>
      <c r="D422" s="246"/>
      <c r="E422" s="246"/>
      <c r="F422" s="246"/>
      <c r="G422" s="246"/>
      <c r="H422" s="246"/>
      <c r="I422" s="246"/>
      <c r="J422" s="246"/>
      <c r="K422" s="246"/>
      <c r="L422" s="246"/>
      <c r="M422" s="246"/>
      <c r="N422" s="246"/>
      <c r="O422" s="246"/>
      <c r="P422" s="246"/>
      <c r="Q422" s="246"/>
      <c r="R422" s="246"/>
      <c r="S422" s="246"/>
      <c r="T422" s="246"/>
      <c r="U422" s="246"/>
      <c r="V422" s="246"/>
      <c r="W422" s="246"/>
      <c r="X422" s="246"/>
      <c r="Y422" s="246"/>
      <c r="Z422" s="246"/>
    </row>
    <row r="423" spans="1:26" ht="12.75" customHeight="1">
      <c r="A423" s="246"/>
      <c r="B423" s="246"/>
      <c r="C423" s="246"/>
      <c r="D423" s="246"/>
      <c r="E423" s="246"/>
      <c r="F423" s="246"/>
      <c r="G423" s="246"/>
      <c r="H423" s="246"/>
      <c r="I423" s="246"/>
      <c r="J423" s="246"/>
      <c r="K423" s="246"/>
      <c r="L423" s="246"/>
      <c r="M423" s="246"/>
      <c r="N423" s="246"/>
      <c r="O423" s="246"/>
      <c r="P423" s="246"/>
      <c r="Q423" s="246"/>
      <c r="R423" s="246"/>
      <c r="S423" s="246"/>
      <c r="T423" s="246"/>
      <c r="U423" s="246"/>
      <c r="V423" s="246"/>
      <c r="W423" s="246"/>
      <c r="X423" s="246"/>
      <c r="Y423" s="246"/>
      <c r="Z423" s="246"/>
    </row>
    <row r="424" spans="1:26" ht="12.75" customHeight="1">
      <c r="A424" s="246"/>
      <c r="B424" s="246"/>
      <c r="C424" s="246"/>
      <c r="D424" s="246"/>
      <c r="E424" s="246"/>
      <c r="F424" s="246"/>
      <c r="G424" s="246"/>
      <c r="H424" s="246"/>
      <c r="I424" s="246"/>
      <c r="J424" s="246"/>
      <c r="K424" s="246"/>
      <c r="L424" s="246"/>
      <c r="M424" s="246"/>
      <c r="N424" s="246"/>
      <c r="O424" s="246"/>
      <c r="P424" s="246"/>
      <c r="Q424" s="246"/>
      <c r="R424" s="246"/>
      <c r="S424" s="246"/>
      <c r="T424" s="246"/>
      <c r="U424" s="246"/>
      <c r="V424" s="246"/>
      <c r="W424" s="246"/>
      <c r="X424" s="246"/>
      <c r="Y424" s="246"/>
      <c r="Z424" s="246"/>
    </row>
    <row r="425" spans="1:26" ht="12.75" customHeight="1">
      <c r="A425" s="246"/>
      <c r="B425" s="246"/>
      <c r="C425" s="246"/>
      <c r="D425" s="246"/>
      <c r="E425" s="246"/>
      <c r="F425" s="246"/>
      <c r="G425" s="246"/>
      <c r="H425" s="246"/>
      <c r="I425" s="246"/>
      <c r="J425" s="246"/>
      <c r="K425" s="246"/>
      <c r="L425" s="246"/>
      <c r="M425" s="246"/>
      <c r="N425" s="246"/>
      <c r="O425" s="246"/>
      <c r="P425" s="246"/>
      <c r="Q425" s="246"/>
      <c r="R425" s="246"/>
      <c r="S425" s="246"/>
      <c r="T425" s="246"/>
      <c r="U425" s="246"/>
      <c r="V425" s="246"/>
      <c r="W425" s="246"/>
      <c r="X425" s="246"/>
      <c r="Y425" s="246"/>
      <c r="Z425" s="246"/>
    </row>
    <row r="426" spans="1:26" ht="12.75" customHeight="1">
      <c r="A426" s="246"/>
      <c r="B426" s="246"/>
      <c r="C426" s="246"/>
      <c r="D426" s="246"/>
      <c r="E426" s="246"/>
      <c r="F426" s="246"/>
      <c r="G426" s="246"/>
      <c r="H426" s="246"/>
      <c r="I426" s="246"/>
      <c r="J426" s="246"/>
      <c r="K426" s="246"/>
      <c r="L426" s="246"/>
      <c r="M426" s="246"/>
      <c r="N426" s="246"/>
      <c r="O426" s="246"/>
      <c r="P426" s="246"/>
      <c r="Q426" s="246"/>
      <c r="R426" s="246"/>
      <c r="S426" s="246"/>
      <c r="T426" s="246"/>
      <c r="U426" s="246"/>
      <c r="V426" s="246"/>
      <c r="W426" s="246"/>
      <c r="X426" s="246"/>
      <c r="Y426" s="246"/>
      <c r="Z426" s="246"/>
    </row>
    <row r="427" spans="1:26" ht="12.75" customHeight="1">
      <c r="A427" s="246"/>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row>
    <row r="428" spans="1:26" ht="12.75" customHeight="1">
      <c r="A428" s="246"/>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row>
    <row r="429" spans="1:26" ht="12.75" customHeight="1">
      <c r="A429" s="246"/>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row>
    <row r="430" spans="1:26" ht="12.75" customHeight="1">
      <c r="A430" s="246"/>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row>
    <row r="431" spans="1:26" ht="12.75" customHeight="1">
      <c r="A431" s="246"/>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row>
    <row r="432" spans="1:26" ht="12.75" customHeight="1">
      <c r="A432" s="246"/>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row>
    <row r="433" spans="1:26" ht="12.75" customHeight="1">
      <c r="A433" s="246"/>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row>
    <row r="434" spans="1:26" ht="12.75" customHeight="1">
      <c r="A434" s="246"/>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row>
    <row r="435" spans="1:26" ht="12.75" customHeight="1">
      <c r="A435" s="246"/>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row>
    <row r="436" spans="1:26" ht="12.75" customHeight="1">
      <c r="A436" s="246"/>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row>
    <row r="437" spans="1:26" ht="12.75" customHeight="1">
      <c r="A437" s="246"/>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row>
    <row r="438" spans="1:26" ht="12.75" customHeight="1">
      <c r="A438" s="246"/>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row>
    <row r="439" spans="1:26" ht="12.75" customHeight="1">
      <c r="A439" s="246"/>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row>
    <row r="440" spans="1:26" ht="12.75" customHeight="1">
      <c r="A440" s="246"/>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row>
    <row r="441" spans="1:26" ht="12.75" customHeight="1">
      <c r="A441" s="246"/>
      <c r="B441" s="246"/>
      <c r="C441" s="246"/>
      <c r="D441" s="246"/>
      <c r="E441" s="246"/>
      <c r="F441" s="246"/>
      <c r="G441" s="246"/>
      <c r="H441" s="246"/>
      <c r="I441" s="246"/>
      <c r="J441" s="246"/>
      <c r="K441" s="246"/>
      <c r="L441" s="246"/>
      <c r="M441" s="246"/>
      <c r="N441" s="246"/>
      <c r="O441" s="246"/>
      <c r="P441" s="246"/>
      <c r="Q441" s="246"/>
      <c r="R441" s="246"/>
      <c r="S441" s="246"/>
      <c r="T441" s="246"/>
      <c r="U441" s="246"/>
      <c r="V441" s="246"/>
      <c r="W441" s="246"/>
      <c r="X441" s="246"/>
      <c r="Y441" s="246"/>
      <c r="Z441" s="246"/>
    </row>
    <row r="442" spans="1:26" ht="12.75" customHeight="1">
      <c r="A442" s="246"/>
      <c r="B442" s="246"/>
      <c r="C442" s="246"/>
      <c r="D442" s="246"/>
      <c r="E442" s="246"/>
      <c r="F442" s="246"/>
      <c r="G442" s="246"/>
      <c r="H442" s="246"/>
      <c r="I442" s="246"/>
      <c r="J442" s="246"/>
      <c r="K442" s="246"/>
      <c r="L442" s="246"/>
      <c r="M442" s="246"/>
      <c r="N442" s="246"/>
      <c r="O442" s="246"/>
      <c r="P442" s="246"/>
      <c r="Q442" s="246"/>
      <c r="R442" s="246"/>
      <c r="S442" s="246"/>
      <c r="T442" s="246"/>
      <c r="U442" s="246"/>
      <c r="V442" s="246"/>
      <c r="W442" s="246"/>
      <c r="X442" s="246"/>
      <c r="Y442" s="246"/>
      <c r="Z442" s="246"/>
    </row>
    <row r="443" spans="1:26" ht="12.75" customHeight="1">
      <c r="A443" s="246"/>
      <c r="B443" s="246"/>
      <c r="C443" s="246"/>
      <c r="D443" s="246"/>
      <c r="E443" s="246"/>
      <c r="F443" s="246"/>
      <c r="G443" s="246"/>
      <c r="H443" s="246"/>
      <c r="I443" s="246"/>
      <c r="J443" s="246"/>
      <c r="K443" s="246"/>
      <c r="L443" s="246"/>
      <c r="M443" s="246"/>
      <c r="N443" s="246"/>
      <c r="O443" s="246"/>
      <c r="P443" s="246"/>
      <c r="Q443" s="246"/>
      <c r="R443" s="246"/>
      <c r="S443" s="246"/>
      <c r="T443" s="246"/>
      <c r="U443" s="246"/>
      <c r="V443" s="246"/>
      <c r="W443" s="246"/>
      <c r="X443" s="246"/>
      <c r="Y443" s="246"/>
      <c r="Z443" s="246"/>
    </row>
    <row r="444" spans="1:26" ht="12.75" customHeight="1">
      <c r="A444" s="246"/>
      <c r="B444" s="246"/>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row>
    <row r="445" spans="1:26" ht="12.75" customHeight="1">
      <c r="A445" s="246"/>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row>
    <row r="446" spans="1:26" ht="12.75" customHeight="1">
      <c r="A446" s="246"/>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row>
    <row r="447" spans="1:26" ht="12.75" customHeight="1">
      <c r="A447" s="246"/>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row>
    <row r="448" spans="1:26" ht="12.75" customHeight="1">
      <c r="A448" s="246"/>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row>
    <row r="449" spans="1:26" ht="12.75" customHeight="1">
      <c r="A449" s="246"/>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row>
    <row r="450" spans="1:26" ht="12.75" customHeight="1">
      <c r="A450" s="246"/>
      <c r="B450" s="246"/>
      <c r="C450" s="246"/>
      <c r="D450" s="246"/>
      <c r="E450" s="246"/>
      <c r="F450" s="246"/>
      <c r="G450" s="246"/>
      <c r="H450" s="246"/>
      <c r="I450" s="246"/>
      <c r="J450" s="246"/>
      <c r="K450" s="246"/>
      <c r="L450" s="246"/>
      <c r="M450" s="246"/>
      <c r="N450" s="246"/>
      <c r="O450" s="246"/>
      <c r="P450" s="246"/>
      <c r="Q450" s="246"/>
      <c r="R450" s="246"/>
      <c r="S450" s="246"/>
      <c r="T450" s="246"/>
      <c r="U450" s="246"/>
      <c r="V450" s="246"/>
      <c r="W450" s="246"/>
      <c r="X450" s="246"/>
      <c r="Y450" s="246"/>
      <c r="Z450" s="246"/>
    </row>
    <row r="451" spans="1:26" ht="12.75" customHeight="1">
      <c r="A451" s="246"/>
      <c r="B451" s="246"/>
      <c r="C451" s="246"/>
      <c r="D451" s="246"/>
      <c r="E451" s="246"/>
      <c r="F451" s="246"/>
      <c r="G451" s="246"/>
      <c r="H451" s="246"/>
      <c r="I451" s="246"/>
      <c r="J451" s="246"/>
      <c r="K451" s="246"/>
      <c r="L451" s="246"/>
      <c r="M451" s="246"/>
      <c r="N451" s="246"/>
      <c r="O451" s="246"/>
      <c r="P451" s="246"/>
      <c r="Q451" s="246"/>
      <c r="R451" s="246"/>
      <c r="S451" s="246"/>
      <c r="T451" s="246"/>
      <c r="U451" s="246"/>
      <c r="V451" s="246"/>
      <c r="W451" s="246"/>
      <c r="X451" s="246"/>
      <c r="Y451" s="246"/>
      <c r="Z451" s="246"/>
    </row>
    <row r="452" spans="1:26" ht="12.75" customHeight="1">
      <c r="A452" s="246"/>
      <c r="B452" s="246"/>
      <c r="C452" s="246"/>
      <c r="D452" s="246"/>
      <c r="E452" s="246"/>
      <c r="F452" s="246"/>
      <c r="G452" s="246"/>
      <c r="H452" s="246"/>
      <c r="I452" s="246"/>
      <c r="J452" s="246"/>
      <c r="K452" s="246"/>
      <c r="L452" s="246"/>
      <c r="M452" s="246"/>
      <c r="N452" s="246"/>
      <c r="O452" s="246"/>
      <c r="P452" s="246"/>
      <c r="Q452" s="246"/>
      <c r="R452" s="246"/>
      <c r="S452" s="246"/>
      <c r="T452" s="246"/>
      <c r="U452" s="246"/>
      <c r="V452" s="246"/>
      <c r="W452" s="246"/>
      <c r="X452" s="246"/>
      <c r="Y452" s="246"/>
      <c r="Z452" s="246"/>
    </row>
    <row r="453" spans="1:26" ht="12.75" customHeight="1">
      <c r="A453" s="246"/>
      <c r="B453" s="246"/>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row>
    <row r="454" spans="1:26" ht="12.75" customHeight="1">
      <c r="A454" s="246"/>
      <c r="B454" s="246"/>
      <c r="C454" s="246"/>
      <c r="D454" s="246"/>
      <c r="E454" s="246"/>
      <c r="F454" s="246"/>
      <c r="G454" s="246"/>
      <c r="H454" s="246"/>
      <c r="I454" s="246"/>
      <c r="J454" s="246"/>
      <c r="K454" s="246"/>
      <c r="L454" s="246"/>
      <c r="M454" s="246"/>
      <c r="N454" s="246"/>
      <c r="O454" s="246"/>
      <c r="P454" s="246"/>
      <c r="Q454" s="246"/>
      <c r="R454" s="246"/>
      <c r="S454" s="246"/>
      <c r="T454" s="246"/>
      <c r="U454" s="246"/>
      <c r="V454" s="246"/>
      <c r="W454" s="246"/>
      <c r="X454" s="246"/>
      <c r="Y454" s="246"/>
      <c r="Z454" s="246"/>
    </row>
    <row r="455" spans="1:26" ht="12.75" customHeight="1">
      <c r="A455" s="246"/>
      <c r="B455" s="246"/>
      <c r="C455" s="246"/>
      <c r="D455" s="246"/>
      <c r="E455" s="246"/>
      <c r="F455" s="246"/>
      <c r="G455" s="246"/>
      <c r="H455" s="246"/>
      <c r="I455" s="246"/>
      <c r="J455" s="246"/>
      <c r="K455" s="246"/>
      <c r="L455" s="246"/>
      <c r="M455" s="246"/>
      <c r="N455" s="246"/>
      <c r="O455" s="246"/>
      <c r="P455" s="246"/>
      <c r="Q455" s="246"/>
      <c r="R455" s="246"/>
      <c r="S455" s="246"/>
      <c r="T455" s="246"/>
      <c r="U455" s="246"/>
      <c r="V455" s="246"/>
      <c r="W455" s="246"/>
      <c r="X455" s="246"/>
      <c r="Y455" s="246"/>
      <c r="Z455" s="246"/>
    </row>
    <row r="456" spans="1:26" ht="12.75" customHeight="1">
      <c r="A456" s="246"/>
      <c r="B456" s="246"/>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row>
    <row r="457" spans="1:26" ht="12.75" customHeight="1">
      <c r="A457" s="246"/>
      <c r="B457" s="246"/>
      <c r="C457" s="246"/>
      <c r="D457" s="246"/>
      <c r="E457" s="246"/>
      <c r="F457" s="246"/>
      <c r="G457" s="246"/>
      <c r="H457" s="246"/>
      <c r="I457" s="246"/>
      <c r="J457" s="246"/>
      <c r="K457" s="246"/>
      <c r="L457" s="246"/>
      <c r="M457" s="246"/>
      <c r="N457" s="246"/>
      <c r="O457" s="246"/>
      <c r="P457" s="246"/>
      <c r="Q457" s="246"/>
      <c r="R457" s="246"/>
      <c r="S457" s="246"/>
      <c r="T457" s="246"/>
      <c r="U457" s="246"/>
      <c r="V457" s="246"/>
      <c r="W457" s="246"/>
      <c r="X457" s="246"/>
      <c r="Y457" s="246"/>
      <c r="Z457" s="246"/>
    </row>
    <row r="458" spans="1:26" ht="12.75" customHeight="1">
      <c r="A458" s="246"/>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row>
    <row r="459" spans="1:26" ht="12.75" customHeight="1">
      <c r="A459" s="246"/>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row>
    <row r="460" spans="1:26" ht="12.75" customHeight="1">
      <c r="A460" s="246"/>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row>
    <row r="461" spans="1:26" ht="12.75" customHeight="1">
      <c r="A461" s="246"/>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row>
    <row r="462" spans="1:26" ht="12.75" customHeight="1">
      <c r="A462" s="246"/>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row>
    <row r="463" spans="1:26" ht="12.75" customHeight="1">
      <c r="A463" s="246"/>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row>
    <row r="464" spans="1:26" ht="12.75" customHeight="1">
      <c r="A464" s="246"/>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row>
    <row r="465" spans="1:26" ht="12.75" customHeight="1">
      <c r="A465" s="246"/>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row>
    <row r="466" spans="1:26" ht="12.75" customHeight="1">
      <c r="A466" s="246"/>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row>
    <row r="467" spans="1:26" ht="12.75" customHeight="1">
      <c r="A467" s="246"/>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row>
    <row r="468" spans="1:26" ht="12.75" customHeight="1">
      <c r="A468" s="246"/>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row>
    <row r="469" spans="1:26" ht="12.75" customHeight="1">
      <c r="A469" s="246"/>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row>
    <row r="470" spans="1:26" ht="12.75" customHeight="1">
      <c r="A470" s="246"/>
      <c r="B470" s="246"/>
      <c r="C470" s="246"/>
      <c r="D470" s="246"/>
      <c r="E470" s="246"/>
      <c r="F470" s="246"/>
      <c r="G470" s="246"/>
      <c r="H470" s="246"/>
      <c r="I470" s="246"/>
      <c r="J470" s="246"/>
      <c r="K470" s="246"/>
      <c r="L470" s="246"/>
      <c r="M470" s="246"/>
      <c r="N470" s="246"/>
      <c r="O470" s="246"/>
      <c r="P470" s="246"/>
      <c r="Q470" s="246"/>
      <c r="R470" s="246"/>
      <c r="S470" s="246"/>
      <c r="T470" s="246"/>
      <c r="U470" s="246"/>
      <c r="V470" s="246"/>
      <c r="W470" s="246"/>
      <c r="X470" s="246"/>
      <c r="Y470" s="246"/>
      <c r="Z470" s="246"/>
    </row>
    <row r="471" spans="1:26" ht="12.75" customHeight="1">
      <c r="A471" s="246"/>
      <c r="B471" s="246"/>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row>
    <row r="472" spans="1:26" ht="12.75" customHeight="1">
      <c r="A472" s="246"/>
      <c r="B472" s="246"/>
      <c r="C472" s="246"/>
      <c r="D472" s="246"/>
      <c r="E472" s="246"/>
      <c r="F472" s="246"/>
      <c r="G472" s="246"/>
      <c r="H472" s="246"/>
      <c r="I472" s="246"/>
      <c r="J472" s="246"/>
      <c r="K472" s="246"/>
      <c r="L472" s="246"/>
      <c r="M472" s="246"/>
      <c r="N472" s="246"/>
      <c r="O472" s="246"/>
      <c r="P472" s="246"/>
      <c r="Q472" s="246"/>
      <c r="R472" s="246"/>
      <c r="S472" s="246"/>
      <c r="T472" s="246"/>
      <c r="U472" s="246"/>
      <c r="V472" s="246"/>
      <c r="W472" s="246"/>
      <c r="X472" s="246"/>
      <c r="Y472" s="246"/>
      <c r="Z472" s="246"/>
    </row>
    <row r="473" spans="1:26" ht="12.75" customHeight="1">
      <c r="A473" s="246"/>
      <c r="B473" s="246"/>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row>
    <row r="474" spans="1:26" ht="12.75" customHeight="1">
      <c r="A474" s="246"/>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row>
    <row r="475" spans="1:26" ht="12.75" customHeight="1">
      <c r="A475" s="246"/>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row>
    <row r="476" spans="1:26" ht="12.75" customHeight="1">
      <c r="A476" s="246"/>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row>
    <row r="477" spans="1:26" ht="12.75" customHeight="1">
      <c r="A477" s="246"/>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row>
    <row r="478" spans="1:26" ht="12.75" customHeight="1">
      <c r="A478" s="246"/>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row>
    <row r="479" spans="1:26" ht="12.75" customHeight="1">
      <c r="A479" s="246"/>
      <c r="B479" s="246"/>
      <c r="C479" s="246"/>
      <c r="D479" s="246"/>
      <c r="E479" s="246"/>
      <c r="F479" s="246"/>
      <c r="G479" s="246"/>
      <c r="H479" s="246"/>
      <c r="I479" s="246"/>
      <c r="J479" s="246"/>
      <c r="K479" s="246"/>
      <c r="L479" s="246"/>
      <c r="M479" s="246"/>
      <c r="N479" s="246"/>
      <c r="O479" s="246"/>
      <c r="P479" s="246"/>
      <c r="Q479" s="246"/>
      <c r="R479" s="246"/>
      <c r="S479" s="246"/>
      <c r="T479" s="246"/>
      <c r="U479" s="246"/>
      <c r="V479" s="246"/>
      <c r="W479" s="246"/>
      <c r="X479" s="246"/>
      <c r="Y479" s="246"/>
      <c r="Z479" s="246"/>
    </row>
    <row r="480" spans="1:26" ht="12.75" customHeight="1">
      <c r="A480" s="246"/>
      <c r="B480" s="246"/>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row>
    <row r="481" spans="1:26" ht="12.75" customHeight="1">
      <c r="A481" s="246"/>
      <c r="B481" s="246"/>
      <c r="C481" s="246"/>
      <c r="D481" s="246"/>
      <c r="E481" s="246"/>
      <c r="F481" s="246"/>
      <c r="G481" s="246"/>
      <c r="H481" s="246"/>
      <c r="I481" s="246"/>
      <c r="J481" s="246"/>
      <c r="K481" s="246"/>
      <c r="L481" s="246"/>
      <c r="M481" s="246"/>
      <c r="N481" s="246"/>
      <c r="O481" s="246"/>
      <c r="P481" s="246"/>
      <c r="Q481" s="246"/>
      <c r="R481" s="246"/>
      <c r="S481" s="246"/>
      <c r="T481" s="246"/>
      <c r="U481" s="246"/>
      <c r="V481" s="246"/>
      <c r="W481" s="246"/>
      <c r="X481" s="246"/>
      <c r="Y481" s="246"/>
      <c r="Z481" s="246"/>
    </row>
    <row r="482" spans="1:26" ht="12.75" customHeight="1">
      <c r="A482" s="246"/>
      <c r="B482" s="246"/>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row>
    <row r="483" spans="1:26" ht="12.75" customHeight="1">
      <c r="A483" s="246"/>
      <c r="B483" s="246"/>
      <c r="C483" s="246"/>
      <c r="D483" s="246"/>
      <c r="E483" s="246"/>
      <c r="F483" s="246"/>
      <c r="G483" s="246"/>
      <c r="H483" s="246"/>
      <c r="I483" s="246"/>
      <c r="J483" s="246"/>
      <c r="K483" s="246"/>
      <c r="L483" s="246"/>
      <c r="M483" s="246"/>
      <c r="N483" s="246"/>
      <c r="O483" s="246"/>
      <c r="P483" s="246"/>
      <c r="Q483" s="246"/>
      <c r="R483" s="246"/>
      <c r="S483" s="246"/>
      <c r="T483" s="246"/>
      <c r="U483" s="246"/>
      <c r="V483" s="246"/>
      <c r="W483" s="246"/>
      <c r="X483" s="246"/>
      <c r="Y483" s="246"/>
      <c r="Z483" s="246"/>
    </row>
    <row r="484" spans="1:26" ht="12.75" customHeight="1">
      <c r="A484" s="246"/>
      <c r="B484" s="246"/>
      <c r="C484" s="246"/>
      <c r="D484" s="246"/>
      <c r="E484" s="246"/>
      <c r="F484" s="246"/>
      <c r="G484" s="246"/>
      <c r="H484" s="246"/>
      <c r="I484" s="246"/>
      <c r="J484" s="246"/>
      <c r="K484" s="246"/>
      <c r="L484" s="246"/>
      <c r="M484" s="246"/>
      <c r="N484" s="246"/>
      <c r="O484" s="246"/>
      <c r="P484" s="246"/>
      <c r="Q484" s="246"/>
      <c r="R484" s="246"/>
      <c r="S484" s="246"/>
      <c r="T484" s="246"/>
      <c r="U484" s="246"/>
      <c r="V484" s="246"/>
      <c r="W484" s="246"/>
      <c r="X484" s="246"/>
      <c r="Y484" s="246"/>
      <c r="Z484" s="246"/>
    </row>
    <row r="485" spans="1:26" ht="12.75" customHeight="1">
      <c r="A485" s="246"/>
      <c r="B485" s="246"/>
      <c r="C485" s="246"/>
      <c r="D485" s="246"/>
      <c r="E485" s="246"/>
      <c r="F485" s="246"/>
      <c r="G485" s="246"/>
      <c r="H485" s="246"/>
      <c r="I485" s="246"/>
      <c r="J485" s="246"/>
      <c r="K485" s="246"/>
      <c r="L485" s="246"/>
      <c r="M485" s="246"/>
      <c r="N485" s="246"/>
      <c r="O485" s="246"/>
      <c r="P485" s="246"/>
      <c r="Q485" s="246"/>
      <c r="R485" s="246"/>
      <c r="S485" s="246"/>
      <c r="T485" s="246"/>
      <c r="U485" s="246"/>
      <c r="V485" s="246"/>
      <c r="W485" s="246"/>
      <c r="X485" s="246"/>
      <c r="Y485" s="246"/>
      <c r="Z485" s="246"/>
    </row>
    <row r="486" spans="1:26" ht="12.75" customHeight="1">
      <c r="A486" s="246"/>
      <c r="B486" s="246"/>
      <c r="C486" s="246"/>
      <c r="D486" s="246"/>
      <c r="E486" s="246"/>
      <c r="F486" s="246"/>
      <c r="G486" s="246"/>
      <c r="H486" s="246"/>
      <c r="I486" s="246"/>
      <c r="J486" s="246"/>
      <c r="K486" s="246"/>
      <c r="L486" s="246"/>
      <c r="M486" s="246"/>
      <c r="N486" s="246"/>
      <c r="O486" s="246"/>
      <c r="P486" s="246"/>
      <c r="Q486" s="246"/>
      <c r="R486" s="246"/>
      <c r="S486" s="246"/>
      <c r="T486" s="246"/>
      <c r="U486" s="246"/>
      <c r="V486" s="246"/>
      <c r="W486" s="246"/>
      <c r="X486" s="246"/>
      <c r="Y486" s="246"/>
      <c r="Z486" s="246"/>
    </row>
    <row r="487" spans="1:26" ht="12.75" customHeight="1">
      <c r="A487" s="246"/>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row>
    <row r="488" spans="1:26" ht="12.75" customHeight="1">
      <c r="A488" s="246"/>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row>
    <row r="489" spans="1:26" ht="12.75" customHeight="1">
      <c r="A489" s="246"/>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row>
    <row r="490" spans="1:26" ht="12.75" customHeight="1">
      <c r="A490" s="246"/>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row>
    <row r="491" spans="1:26" ht="12.75" customHeight="1">
      <c r="A491" s="246"/>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row>
    <row r="492" spans="1:26" ht="12.75" customHeight="1">
      <c r="A492" s="246"/>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row>
    <row r="493" spans="1:26" ht="12.75" customHeight="1">
      <c r="A493" s="246"/>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row>
    <row r="494" spans="1:26" ht="12.75" customHeight="1">
      <c r="A494" s="246"/>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row>
    <row r="495" spans="1:26" ht="12.75" customHeight="1">
      <c r="A495" s="246"/>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row>
    <row r="496" spans="1:26" ht="12.75" customHeight="1">
      <c r="A496" s="246"/>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row>
    <row r="497" spans="1:26" ht="12.75" customHeight="1">
      <c r="A497" s="246"/>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row>
    <row r="498" spans="1:26" ht="12.75" customHeight="1">
      <c r="A498" s="246"/>
      <c r="B498" s="246"/>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row>
    <row r="499" spans="1:26" ht="12.75" customHeight="1">
      <c r="A499" s="246"/>
      <c r="B499" s="246"/>
      <c r="C499" s="246"/>
      <c r="D499" s="246"/>
      <c r="E499" s="246"/>
      <c r="F499" s="246"/>
      <c r="G499" s="246"/>
      <c r="H499" s="246"/>
      <c r="I499" s="246"/>
      <c r="J499" s="246"/>
      <c r="K499" s="246"/>
      <c r="L499" s="246"/>
      <c r="M499" s="246"/>
      <c r="N499" s="246"/>
      <c r="O499" s="246"/>
      <c r="P499" s="246"/>
      <c r="Q499" s="246"/>
      <c r="R499" s="246"/>
      <c r="S499" s="246"/>
      <c r="T499" s="246"/>
      <c r="U499" s="246"/>
      <c r="V499" s="246"/>
      <c r="W499" s="246"/>
      <c r="X499" s="246"/>
      <c r="Y499" s="246"/>
      <c r="Z499" s="246"/>
    </row>
    <row r="500" spans="1:26" ht="12.75" customHeight="1">
      <c r="A500" s="246"/>
      <c r="B500" s="246"/>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row>
    <row r="501" spans="1:26" ht="12.75" customHeight="1">
      <c r="A501" s="246"/>
      <c r="B501" s="246"/>
      <c r="C501" s="246"/>
      <c r="D501" s="246"/>
      <c r="E501" s="246"/>
      <c r="F501" s="246"/>
      <c r="G501" s="246"/>
      <c r="H501" s="246"/>
      <c r="I501" s="246"/>
      <c r="J501" s="246"/>
      <c r="K501" s="246"/>
      <c r="L501" s="246"/>
      <c r="M501" s="246"/>
      <c r="N501" s="246"/>
      <c r="O501" s="246"/>
      <c r="P501" s="246"/>
      <c r="Q501" s="246"/>
      <c r="R501" s="246"/>
      <c r="S501" s="246"/>
      <c r="T501" s="246"/>
      <c r="U501" s="246"/>
      <c r="V501" s="246"/>
      <c r="W501" s="246"/>
      <c r="X501" s="246"/>
      <c r="Y501" s="246"/>
      <c r="Z501" s="246"/>
    </row>
    <row r="502" spans="1:26" ht="12.75" customHeight="1">
      <c r="A502" s="246"/>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row>
    <row r="503" spans="1:26" ht="12.75" customHeight="1">
      <c r="A503" s="246"/>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row>
    <row r="504" spans="1:26" ht="12.75" customHeight="1">
      <c r="A504" s="246"/>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row>
    <row r="505" spans="1:26" ht="12.75" customHeight="1">
      <c r="A505" s="246"/>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row>
    <row r="506" spans="1:26" ht="12.75" customHeight="1">
      <c r="A506" s="246"/>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row>
    <row r="507" spans="1:26" ht="12.75" customHeight="1">
      <c r="A507" s="246"/>
      <c r="B507" s="246"/>
      <c r="C507" s="246"/>
      <c r="D507" s="246"/>
      <c r="E507" s="246"/>
      <c r="F507" s="246"/>
      <c r="G507" s="246"/>
      <c r="H507" s="246"/>
      <c r="I507" s="246"/>
      <c r="J507" s="246"/>
      <c r="K507" s="246"/>
      <c r="L507" s="246"/>
      <c r="M507" s="246"/>
      <c r="N507" s="246"/>
      <c r="O507" s="246"/>
      <c r="P507" s="246"/>
      <c r="Q507" s="246"/>
      <c r="R507" s="246"/>
      <c r="S507" s="246"/>
      <c r="T507" s="246"/>
      <c r="U507" s="246"/>
      <c r="V507" s="246"/>
      <c r="W507" s="246"/>
      <c r="X507" s="246"/>
      <c r="Y507" s="246"/>
      <c r="Z507" s="246"/>
    </row>
    <row r="508" spans="1:26" ht="12.75" customHeight="1">
      <c r="A508" s="246"/>
      <c r="B508" s="246"/>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row>
    <row r="509" spans="1:26" ht="12.75" customHeight="1">
      <c r="A509" s="246"/>
      <c r="B509" s="246"/>
      <c r="C509" s="246"/>
      <c r="D509" s="246"/>
      <c r="E509" s="246"/>
      <c r="F509" s="246"/>
      <c r="G509" s="246"/>
      <c r="H509" s="246"/>
      <c r="I509" s="246"/>
      <c r="J509" s="246"/>
      <c r="K509" s="246"/>
      <c r="L509" s="246"/>
      <c r="M509" s="246"/>
      <c r="N509" s="246"/>
      <c r="O509" s="246"/>
      <c r="P509" s="246"/>
      <c r="Q509" s="246"/>
      <c r="R509" s="246"/>
      <c r="S509" s="246"/>
      <c r="T509" s="246"/>
      <c r="U509" s="246"/>
      <c r="V509" s="246"/>
      <c r="W509" s="246"/>
      <c r="X509" s="246"/>
      <c r="Y509" s="246"/>
      <c r="Z509" s="246"/>
    </row>
    <row r="510" spans="1:26" ht="12.75" customHeight="1">
      <c r="A510" s="246"/>
      <c r="B510" s="246"/>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row>
    <row r="511" spans="1:26" ht="12.75" customHeight="1">
      <c r="A511" s="246"/>
      <c r="B511" s="246"/>
      <c r="C511" s="246"/>
      <c r="D511" s="246"/>
      <c r="E511" s="246"/>
      <c r="F511" s="246"/>
      <c r="G511" s="246"/>
      <c r="H511" s="246"/>
      <c r="I511" s="246"/>
      <c r="J511" s="246"/>
      <c r="K511" s="246"/>
      <c r="L511" s="246"/>
      <c r="M511" s="246"/>
      <c r="N511" s="246"/>
      <c r="O511" s="246"/>
      <c r="P511" s="246"/>
      <c r="Q511" s="246"/>
      <c r="R511" s="246"/>
      <c r="S511" s="246"/>
      <c r="T511" s="246"/>
      <c r="U511" s="246"/>
      <c r="V511" s="246"/>
      <c r="W511" s="246"/>
      <c r="X511" s="246"/>
      <c r="Y511" s="246"/>
      <c r="Z511" s="246"/>
    </row>
    <row r="512" spans="1:26" ht="12.75" customHeight="1">
      <c r="A512" s="246"/>
      <c r="B512" s="246"/>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row>
    <row r="513" spans="1:26" ht="12.75" customHeight="1">
      <c r="A513" s="246"/>
      <c r="B513" s="246"/>
      <c r="C513" s="246"/>
      <c r="D513" s="246"/>
      <c r="E513" s="246"/>
      <c r="F513" s="246"/>
      <c r="G513" s="246"/>
      <c r="H513" s="246"/>
      <c r="I513" s="246"/>
      <c r="J513" s="246"/>
      <c r="K513" s="246"/>
      <c r="L513" s="246"/>
      <c r="M513" s="246"/>
      <c r="N513" s="246"/>
      <c r="O513" s="246"/>
      <c r="P513" s="246"/>
      <c r="Q513" s="246"/>
      <c r="R513" s="246"/>
      <c r="S513" s="246"/>
      <c r="T513" s="246"/>
      <c r="U513" s="246"/>
      <c r="V513" s="246"/>
      <c r="W513" s="246"/>
      <c r="X513" s="246"/>
      <c r="Y513" s="246"/>
      <c r="Z513" s="246"/>
    </row>
    <row r="514" spans="1:26" ht="12.75" customHeight="1">
      <c r="A514" s="246"/>
      <c r="B514" s="246"/>
      <c r="C514" s="246"/>
      <c r="D514" s="246"/>
      <c r="E514" s="246"/>
      <c r="F514" s="246"/>
      <c r="G514" s="246"/>
      <c r="H514" s="246"/>
      <c r="I514" s="246"/>
      <c r="J514" s="246"/>
      <c r="K514" s="246"/>
      <c r="L514" s="246"/>
      <c r="M514" s="246"/>
      <c r="N514" s="246"/>
      <c r="O514" s="246"/>
      <c r="P514" s="246"/>
      <c r="Q514" s="246"/>
      <c r="R514" s="246"/>
      <c r="S514" s="246"/>
      <c r="T514" s="246"/>
      <c r="U514" s="246"/>
      <c r="V514" s="246"/>
      <c r="W514" s="246"/>
      <c r="X514" s="246"/>
      <c r="Y514" s="246"/>
      <c r="Z514" s="246"/>
    </row>
    <row r="515" spans="1:26" ht="12.75" customHeight="1">
      <c r="A515" s="246"/>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row>
    <row r="516" spans="1:26" ht="12.75" customHeight="1">
      <c r="A516" s="246"/>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row>
    <row r="517" spans="1:26" ht="12.75" customHeight="1">
      <c r="A517" s="246"/>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row>
    <row r="518" spans="1:26" ht="12.75" customHeight="1">
      <c r="A518" s="246"/>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row>
    <row r="519" spans="1:26" ht="12.75" customHeight="1">
      <c r="A519" s="246"/>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row>
    <row r="520" spans="1:26" ht="12.75" customHeight="1">
      <c r="A520" s="246"/>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row>
    <row r="521" spans="1:26" ht="12.75" customHeight="1">
      <c r="A521" s="246"/>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row>
    <row r="522" spans="1:26" ht="12.75" customHeight="1">
      <c r="A522" s="246"/>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row>
    <row r="523" spans="1:26" ht="12.75" customHeight="1">
      <c r="A523" s="246"/>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row>
    <row r="524" spans="1:26" ht="12.75" customHeight="1">
      <c r="A524" s="246"/>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row>
    <row r="525" spans="1:26" ht="12.75" customHeight="1">
      <c r="A525" s="246"/>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row>
    <row r="526" spans="1:26" ht="12.75" customHeight="1">
      <c r="A526" s="246"/>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row>
    <row r="527" spans="1:26" ht="12.75" customHeight="1">
      <c r="A527" s="246"/>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row>
    <row r="528" spans="1:26" ht="12.75" customHeight="1">
      <c r="A528" s="246"/>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row>
    <row r="529" spans="1:26" ht="12.75" customHeight="1">
      <c r="A529" s="246"/>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row>
    <row r="530" spans="1:26" ht="12.75" customHeight="1">
      <c r="A530" s="246"/>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row>
    <row r="531" spans="1:26" ht="12.75" customHeight="1">
      <c r="A531" s="246"/>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row>
    <row r="532" spans="1:26" ht="12.75" customHeight="1">
      <c r="A532" s="246"/>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row>
    <row r="533" spans="1:26" ht="12.75" customHeight="1">
      <c r="A533" s="246"/>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row>
    <row r="534" spans="1:26" ht="12.75" customHeight="1">
      <c r="A534" s="246"/>
      <c r="B534" s="246"/>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row>
    <row r="535" spans="1:26" ht="12.75" customHeight="1">
      <c r="A535" s="246"/>
      <c r="B535" s="246"/>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row>
    <row r="536" spans="1:26" ht="12.75" customHeight="1">
      <c r="A536" s="246"/>
      <c r="B536" s="246"/>
      <c r="C536" s="246"/>
      <c r="D536" s="246"/>
      <c r="E536" s="246"/>
      <c r="F536" s="246"/>
      <c r="G536" s="246"/>
      <c r="H536" s="246"/>
      <c r="I536" s="246"/>
      <c r="J536" s="246"/>
      <c r="K536" s="246"/>
      <c r="L536" s="246"/>
      <c r="M536" s="246"/>
      <c r="N536" s="246"/>
      <c r="O536" s="246"/>
      <c r="P536" s="246"/>
      <c r="Q536" s="246"/>
      <c r="R536" s="246"/>
      <c r="S536" s="246"/>
      <c r="T536" s="246"/>
      <c r="U536" s="246"/>
      <c r="V536" s="246"/>
      <c r="W536" s="246"/>
      <c r="X536" s="246"/>
      <c r="Y536" s="246"/>
      <c r="Z536" s="246"/>
    </row>
    <row r="537" spans="1:26" ht="12.75" customHeight="1">
      <c r="A537" s="246"/>
      <c r="B537" s="246"/>
      <c r="C537" s="246"/>
      <c r="D537" s="246"/>
      <c r="E537" s="246"/>
      <c r="F537" s="246"/>
      <c r="G537" s="246"/>
      <c r="H537" s="246"/>
      <c r="I537" s="246"/>
      <c r="J537" s="246"/>
      <c r="K537" s="246"/>
      <c r="L537" s="246"/>
      <c r="M537" s="246"/>
      <c r="N537" s="246"/>
      <c r="O537" s="246"/>
      <c r="P537" s="246"/>
      <c r="Q537" s="246"/>
      <c r="R537" s="246"/>
      <c r="S537" s="246"/>
      <c r="T537" s="246"/>
      <c r="U537" s="246"/>
      <c r="V537" s="246"/>
      <c r="W537" s="246"/>
      <c r="X537" s="246"/>
      <c r="Y537" s="246"/>
      <c r="Z537" s="246"/>
    </row>
    <row r="538" spans="1:26" ht="12.75" customHeight="1">
      <c r="A538" s="246"/>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row>
    <row r="539" spans="1:26" ht="12.75" customHeight="1">
      <c r="A539" s="246"/>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row>
    <row r="540" spans="1:26" ht="12.75" customHeight="1">
      <c r="A540" s="246"/>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row>
    <row r="541" spans="1:26" ht="12.75" customHeight="1">
      <c r="A541" s="246"/>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row>
    <row r="542" spans="1:26" ht="12.75" customHeight="1">
      <c r="A542" s="246"/>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row>
    <row r="543" spans="1:26" ht="12.75" customHeight="1">
      <c r="A543" s="246"/>
      <c r="B543" s="246"/>
      <c r="C543" s="246"/>
      <c r="D543" s="246"/>
      <c r="E543" s="246"/>
      <c r="F543" s="246"/>
      <c r="G543" s="246"/>
      <c r="H543" s="246"/>
      <c r="I543" s="246"/>
      <c r="J543" s="246"/>
      <c r="K543" s="246"/>
      <c r="L543" s="246"/>
      <c r="M543" s="246"/>
      <c r="N543" s="246"/>
      <c r="O543" s="246"/>
      <c r="P543" s="246"/>
      <c r="Q543" s="246"/>
      <c r="R543" s="246"/>
      <c r="S543" s="246"/>
      <c r="T543" s="246"/>
      <c r="U543" s="246"/>
      <c r="V543" s="246"/>
      <c r="W543" s="246"/>
      <c r="X543" s="246"/>
      <c r="Y543" s="246"/>
      <c r="Z543" s="246"/>
    </row>
    <row r="544" spans="1:26" ht="12.75" customHeight="1">
      <c r="A544" s="246"/>
      <c r="B544" s="246"/>
      <c r="C544" s="246"/>
      <c r="D544" s="246"/>
      <c r="E544" s="246"/>
      <c r="F544" s="246"/>
      <c r="G544" s="246"/>
      <c r="H544" s="246"/>
      <c r="I544" s="246"/>
      <c r="J544" s="246"/>
      <c r="K544" s="246"/>
      <c r="L544" s="246"/>
      <c r="M544" s="246"/>
      <c r="N544" s="246"/>
      <c r="O544" s="246"/>
      <c r="P544" s="246"/>
      <c r="Q544" s="246"/>
      <c r="R544" s="246"/>
      <c r="S544" s="246"/>
      <c r="T544" s="246"/>
      <c r="U544" s="246"/>
      <c r="V544" s="246"/>
      <c r="W544" s="246"/>
      <c r="X544" s="246"/>
      <c r="Y544" s="246"/>
      <c r="Z544" s="246"/>
    </row>
    <row r="545" spans="1:26" ht="12.75" customHeight="1">
      <c r="A545" s="246"/>
      <c r="B545" s="246"/>
      <c r="C545" s="246"/>
      <c r="D545" s="246"/>
      <c r="E545" s="246"/>
      <c r="F545" s="246"/>
      <c r="G545" s="246"/>
      <c r="H545" s="246"/>
      <c r="I545" s="246"/>
      <c r="J545" s="246"/>
      <c r="K545" s="246"/>
      <c r="L545" s="246"/>
      <c r="M545" s="246"/>
      <c r="N545" s="246"/>
      <c r="O545" s="246"/>
      <c r="P545" s="246"/>
      <c r="Q545" s="246"/>
      <c r="R545" s="246"/>
      <c r="S545" s="246"/>
      <c r="T545" s="246"/>
      <c r="U545" s="246"/>
      <c r="V545" s="246"/>
      <c r="W545" s="246"/>
      <c r="X545" s="246"/>
      <c r="Y545" s="246"/>
      <c r="Z545" s="246"/>
    </row>
    <row r="546" spans="1:26" ht="12.75" customHeight="1">
      <c r="A546" s="246"/>
      <c r="B546" s="246"/>
      <c r="C546" s="246"/>
      <c r="D546" s="246"/>
      <c r="E546" s="246"/>
      <c r="F546" s="246"/>
      <c r="G546" s="246"/>
      <c r="H546" s="246"/>
      <c r="I546" s="246"/>
      <c r="J546" s="246"/>
      <c r="K546" s="246"/>
      <c r="L546" s="246"/>
      <c r="M546" s="246"/>
      <c r="N546" s="246"/>
      <c r="O546" s="246"/>
      <c r="P546" s="246"/>
      <c r="Q546" s="246"/>
      <c r="R546" s="246"/>
      <c r="S546" s="246"/>
      <c r="T546" s="246"/>
      <c r="U546" s="246"/>
      <c r="V546" s="246"/>
      <c r="W546" s="246"/>
      <c r="X546" s="246"/>
      <c r="Y546" s="246"/>
      <c r="Z546" s="246"/>
    </row>
    <row r="547" spans="1:26" ht="12.75" customHeight="1">
      <c r="A547" s="246"/>
      <c r="B547" s="246"/>
      <c r="C547" s="246"/>
      <c r="D547" s="246"/>
      <c r="E547" s="246"/>
      <c r="F547" s="246"/>
      <c r="G547" s="246"/>
      <c r="H547" s="246"/>
      <c r="I547" s="246"/>
      <c r="J547" s="246"/>
      <c r="K547" s="246"/>
      <c r="L547" s="246"/>
      <c r="M547" s="246"/>
      <c r="N547" s="246"/>
      <c r="O547" s="246"/>
      <c r="P547" s="246"/>
      <c r="Q547" s="246"/>
      <c r="R547" s="246"/>
      <c r="S547" s="246"/>
      <c r="T547" s="246"/>
      <c r="U547" s="246"/>
      <c r="V547" s="246"/>
      <c r="W547" s="246"/>
      <c r="X547" s="246"/>
      <c r="Y547" s="246"/>
      <c r="Z547" s="246"/>
    </row>
    <row r="548" spans="1:26" ht="12.75" customHeight="1">
      <c r="A548" s="246"/>
      <c r="B548" s="246"/>
      <c r="C548" s="246"/>
      <c r="D548" s="246"/>
      <c r="E548" s="246"/>
      <c r="F548" s="246"/>
      <c r="G548" s="246"/>
      <c r="H548" s="246"/>
      <c r="I548" s="246"/>
      <c r="J548" s="246"/>
      <c r="K548" s="246"/>
      <c r="L548" s="246"/>
      <c r="M548" s="246"/>
      <c r="N548" s="246"/>
      <c r="O548" s="246"/>
      <c r="P548" s="246"/>
      <c r="Q548" s="246"/>
      <c r="R548" s="246"/>
      <c r="S548" s="246"/>
      <c r="T548" s="246"/>
      <c r="U548" s="246"/>
      <c r="V548" s="246"/>
      <c r="W548" s="246"/>
      <c r="X548" s="246"/>
      <c r="Y548" s="246"/>
      <c r="Z548" s="246"/>
    </row>
    <row r="549" spans="1:26" ht="12.75" customHeight="1">
      <c r="A549" s="246"/>
      <c r="B549" s="246"/>
      <c r="C549" s="246"/>
      <c r="D549" s="246"/>
      <c r="E549" s="246"/>
      <c r="F549" s="246"/>
      <c r="G549" s="246"/>
      <c r="H549" s="246"/>
      <c r="I549" s="246"/>
      <c r="J549" s="246"/>
      <c r="K549" s="246"/>
      <c r="L549" s="246"/>
      <c r="M549" s="246"/>
      <c r="N549" s="246"/>
      <c r="O549" s="246"/>
      <c r="P549" s="246"/>
      <c r="Q549" s="246"/>
      <c r="R549" s="246"/>
      <c r="S549" s="246"/>
      <c r="T549" s="246"/>
      <c r="U549" s="246"/>
      <c r="V549" s="246"/>
      <c r="W549" s="246"/>
      <c r="X549" s="246"/>
      <c r="Y549" s="246"/>
      <c r="Z549" s="246"/>
    </row>
    <row r="550" spans="1:26" ht="12.75" customHeight="1">
      <c r="A550" s="246"/>
      <c r="B550" s="246"/>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row>
    <row r="551" spans="1:26" ht="12.75" customHeight="1">
      <c r="A551" s="246"/>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row>
    <row r="552" spans="1:26" ht="12.75" customHeight="1">
      <c r="A552" s="246"/>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row>
    <row r="553" spans="1:26" ht="12.75" customHeight="1">
      <c r="A553" s="246"/>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row>
    <row r="554" spans="1:26" ht="12.75" customHeight="1">
      <c r="A554" s="246"/>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row>
    <row r="555" spans="1:26" ht="12.75" customHeight="1">
      <c r="A555" s="246"/>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row>
    <row r="556" spans="1:26" ht="12.75" customHeight="1">
      <c r="A556" s="246"/>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row>
    <row r="557" spans="1:26" ht="12.75" customHeight="1">
      <c r="A557" s="246"/>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row>
    <row r="558" spans="1:26" ht="12.75" customHeight="1">
      <c r="A558" s="246"/>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row>
    <row r="559" spans="1:26" ht="12.75" customHeight="1">
      <c r="A559" s="246"/>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row>
    <row r="560" spans="1:26" ht="12.75" customHeight="1">
      <c r="A560" s="246"/>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row>
    <row r="561" spans="1:26" ht="12.75" customHeight="1">
      <c r="A561" s="246"/>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row>
    <row r="562" spans="1:26" ht="12.75" customHeight="1">
      <c r="A562" s="246"/>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row>
    <row r="563" spans="1:26" ht="12.75" customHeight="1">
      <c r="A563" s="246"/>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row>
    <row r="564" spans="1:26" ht="12.75" customHeight="1">
      <c r="A564" s="246"/>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row>
    <row r="565" spans="1:26" ht="12.75" customHeight="1">
      <c r="A565" s="246"/>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row>
    <row r="566" spans="1:26" ht="12.75" customHeight="1">
      <c r="A566" s="246"/>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row>
    <row r="567" spans="1:26" ht="12.75" customHeight="1">
      <c r="A567" s="246"/>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row>
    <row r="568" spans="1:26" ht="12.75" customHeight="1">
      <c r="A568" s="246"/>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row>
    <row r="569" spans="1:26" ht="12.75" customHeight="1">
      <c r="A569" s="246"/>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row>
    <row r="570" spans="1:26" ht="12.75" customHeight="1">
      <c r="A570" s="246"/>
      <c r="B570" s="246"/>
      <c r="C570" s="246"/>
      <c r="D570" s="246"/>
      <c r="E570" s="246"/>
      <c r="F570" s="246"/>
      <c r="G570" s="246"/>
      <c r="H570" s="246"/>
      <c r="I570" s="246"/>
      <c r="J570" s="246"/>
      <c r="K570" s="246"/>
      <c r="L570" s="246"/>
      <c r="M570" s="246"/>
      <c r="N570" s="246"/>
      <c r="O570" s="246"/>
      <c r="P570" s="246"/>
      <c r="Q570" s="246"/>
      <c r="R570" s="246"/>
      <c r="S570" s="246"/>
      <c r="T570" s="246"/>
      <c r="U570" s="246"/>
      <c r="V570" s="246"/>
      <c r="W570" s="246"/>
      <c r="X570" s="246"/>
      <c r="Y570" s="246"/>
      <c r="Z570" s="246"/>
    </row>
    <row r="571" spans="1:26" ht="12.75" customHeight="1">
      <c r="A571" s="246"/>
      <c r="B571" s="246"/>
      <c r="C571" s="246"/>
      <c r="D571" s="246"/>
      <c r="E571" s="246"/>
      <c r="F571" s="246"/>
      <c r="G571" s="246"/>
      <c r="H571" s="246"/>
      <c r="I571" s="246"/>
      <c r="J571" s="246"/>
      <c r="K571" s="246"/>
      <c r="L571" s="246"/>
      <c r="M571" s="246"/>
      <c r="N571" s="246"/>
      <c r="O571" s="246"/>
      <c r="P571" s="246"/>
      <c r="Q571" s="246"/>
      <c r="R571" s="246"/>
      <c r="S571" s="246"/>
      <c r="T571" s="246"/>
      <c r="U571" s="246"/>
      <c r="V571" s="246"/>
      <c r="W571" s="246"/>
      <c r="X571" s="246"/>
      <c r="Y571" s="246"/>
      <c r="Z571" s="246"/>
    </row>
    <row r="572" spans="1:26" ht="12.75" customHeight="1">
      <c r="A572" s="246"/>
      <c r="B572" s="246"/>
      <c r="C572" s="246"/>
      <c r="D572" s="246"/>
      <c r="E572" s="246"/>
      <c r="F572" s="246"/>
      <c r="G572" s="246"/>
      <c r="H572" s="246"/>
      <c r="I572" s="246"/>
      <c r="J572" s="246"/>
      <c r="K572" s="246"/>
      <c r="L572" s="246"/>
      <c r="M572" s="246"/>
      <c r="N572" s="246"/>
      <c r="O572" s="246"/>
      <c r="P572" s="246"/>
      <c r="Q572" s="246"/>
      <c r="R572" s="246"/>
      <c r="S572" s="246"/>
      <c r="T572" s="246"/>
      <c r="U572" s="246"/>
      <c r="V572" s="246"/>
      <c r="W572" s="246"/>
      <c r="X572" s="246"/>
      <c r="Y572" s="246"/>
      <c r="Z572" s="246"/>
    </row>
    <row r="573" spans="1:26" ht="12.75" customHeight="1">
      <c r="A573" s="246"/>
      <c r="B573" s="246"/>
      <c r="C573" s="246"/>
      <c r="D573" s="246"/>
      <c r="E573" s="246"/>
      <c r="F573" s="246"/>
      <c r="G573" s="246"/>
      <c r="H573" s="246"/>
      <c r="I573" s="246"/>
      <c r="J573" s="246"/>
      <c r="K573" s="246"/>
      <c r="L573" s="246"/>
      <c r="M573" s="246"/>
      <c r="N573" s="246"/>
      <c r="O573" s="246"/>
      <c r="P573" s="246"/>
      <c r="Q573" s="246"/>
      <c r="R573" s="246"/>
      <c r="S573" s="246"/>
      <c r="T573" s="246"/>
      <c r="U573" s="246"/>
      <c r="V573" s="246"/>
      <c r="W573" s="246"/>
      <c r="X573" s="246"/>
      <c r="Y573" s="246"/>
      <c r="Z573" s="246"/>
    </row>
    <row r="574" spans="1:26" ht="12.75" customHeight="1">
      <c r="A574" s="246"/>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row>
    <row r="575" spans="1:26" ht="12.75" customHeight="1">
      <c r="A575" s="246"/>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row>
    <row r="576" spans="1:26" ht="12.75" customHeight="1">
      <c r="A576" s="246"/>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row>
    <row r="577" spans="1:26" ht="12.75" customHeight="1">
      <c r="A577" s="246"/>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row>
    <row r="578" spans="1:26" ht="12.75" customHeight="1">
      <c r="A578" s="246"/>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row>
    <row r="579" spans="1:26" ht="12.75" customHeight="1">
      <c r="A579" s="246"/>
      <c r="B579" s="246"/>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row>
    <row r="580" spans="1:26" ht="12.75" customHeight="1">
      <c r="A580" s="246"/>
      <c r="B580" s="246"/>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row>
    <row r="581" spans="1:26" ht="12.75" customHeight="1">
      <c r="A581" s="246"/>
      <c r="B581" s="246"/>
      <c r="C581" s="246"/>
      <c r="D581" s="246"/>
      <c r="E581" s="246"/>
      <c r="F581" s="246"/>
      <c r="G581" s="246"/>
      <c r="H581" s="246"/>
      <c r="I581" s="246"/>
      <c r="J581" s="246"/>
      <c r="K581" s="246"/>
      <c r="L581" s="246"/>
      <c r="M581" s="246"/>
      <c r="N581" s="246"/>
      <c r="O581" s="246"/>
      <c r="P581" s="246"/>
      <c r="Q581" s="246"/>
      <c r="R581" s="246"/>
      <c r="S581" s="246"/>
      <c r="T581" s="246"/>
      <c r="U581" s="246"/>
      <c r="V581" s="246"/>
      <c r="W581" s="246"/>
      <c r="X581" s="246"/>
      <c r="Y581" s="246"/>
      <c r="Z581" s="246"/>
    </row>
    <row r="582" spans="1:26" ht="12.75" customHeight="1">
      <c r="A582" s="246"/>
      <c r="B582" s="246"/>
      <c r="C582" s="246"/>
      <c r="D582" s="246"/>
      <c r="E582" s="246"/>
      <c r="F582" s="246"/>
      <c r="G582" s="246"/>
      <c r="H582" s="246"/>
      <c r="I582" s="246"/>
      <c r="J582" s="246"/>
      <c r="K582" s="246"/>
      <c r="L582" s="246"/>
      <c r="M582" s="246"/>
      <c r="N582" s="246"/>
      <c r="O582" s="246"/>
      <c r="P582" s="246"/>
      <c r="Q582" s="246"/>
      <c r="R582" s="246"/>
      <c r="S582" s="246"/>
      <c r="T582" s="246"/>
      <c r="U582" s="246"/>
      <c r="V582" s="246"/>
      <c r="W582" s="246"/>
      <c r="X582" s="246"/>
      <c r="Y582" s="246"/>
      <c r="Z582" s="246"/>
    </row>
    <row r="583" spans="1:26" ht="12.75" customHeight="1">
      <c r="A583" s="246"/>
      <c r="B583" s="246"/>
      <c r="C583" s="246"/>
      <c r="D583" s="246"/>
      <c r="E583" s="246"/>
      <c r="F583" s="246"/>
      <c r="G583" s="246"/>
      <c r="H583" s="246"/>
      <c r="I583" s="246"/>
      <c r="J583" s="246"/>
      <c r="K583" s="246"/>
      <c r="L583" s="246"/>
      <c r="M583" s="246"/>
      <c r="N583" s="246"/>
      <c r="O583" s="246"/>
      <c r="P583" s="246"/>
      <c r="Q583" s="246"/>
      <c r="R583" s="246"/>
      <c r="S583" s="246"/>
      <c r="T583" s="246"/>
      <c r="U583" s="246"/>
      <c r="V583" s="246"/>
      <c r="W583" s="246"/>
      <c r="X583" s="246"/>
      <c r="Y583" s="246"/>
      <c r="Z583" s="246"/>
    </row>
    <row r="584" spans="1:26" ht="12.75" customHeight="1">
      <c r="A584" s="246"/>
      <c r="B584" s="246"/>
      <c r="C584" s="246"/>
      <c r="D584" s="246"/>
      <c r="E584" s="246"/>
      <c r="F584" s="246"/>
      <c r="G584" s="246"/>
      <c r="H584" s="246"/>
      <c r="I584" s="246"/>
      <c r="J584" s="246"/>
      <c r="K584" s="246"/>
      <c r="L584" s="246"/>
      <c r="M584" s="246"/>
      <c r="N584" s="246"/>
      <c r="O584" s="246"/>
      <c r="P584" s="246"/>
      <c r="Q584" s="246"/>
      <c r="R584" s="246"/>
      <c r="S584" s="246"/>
      <c r="T584" s="246"/>
      <c r="U584" s="246"/>
      <c r="V584" s="246"/>
      <c r="W584" s="246"/>
      <c r="X584" s="246"/>
      <c r="Y584" s="246"/>
      <c r="Z584" s="246"/>
    </row>
    <row r="585" spans="1:26" ht="12.75" customHeight="1">
      <c r="A585" s="246"/>
      <c r="B585" s="246"/>
      <c r="C585" s="246"/>
      <c r="D585" s="246"/>
      <c r="E585" s="246"/>
      <c r="F585" s="246"/>
      <c r="G585" s="246"/>
      <c r="H585" s="246"/>
      <c r="I585" s="246"/>
      <c r="J585" s="246"/>
      <c r="K585" s="246"/>
      <c r="L585" s="246"/>
      <c r="M585" s="246"/>
      <c r="N585" s="246"/>
      <c r="O585" s="246"/>
      <c r="P585" s="246"/>
      <c r="Q585" s="246"/>
      <c r="R585" s="246"/>
      <c r="S585" s="246"/>
      <c r="T585" s="246"/>
      <c r="U585" s="246"/>
      <c r="V585" s="246"/>
      <c r="W585" s="246"/>
      <c r="X585" s="246"/>
      <c r="Y585" s="246"/>
      <c r="Z585" s="246"/>
    </row>
    <row r="586" spans="1:26" ht="12.75" customHeight="1">
      <c r="A586" s="246"/>
      <c r="B586" s="246"/>
      <c r="C586" s="246"/>
      <c r="D586" s="246"/>
      <c r="E586" s="246"/>
      <c r="F586" s="246"/>
      <c r="G586" s="246"/>
      <c r="H586" s="246"/>
      <c r="I586" s="246"/>
      <c r="J586" s="246"/>
      <c r="K586" s="246"/>
      <c r="L586" s="246"/>
      <c r="M586" s="246"/>
      <c r="N586" s="246"/>
      <c r="O586" s="246"/>
      <c r="P586" s="246"/>
      <c r="Q586" s="246"/>
      <c r="R586" s="246"/>
      <c r="S586" s="246"/>
      <c r="T586" s="246"/>
      <c r="U586" s="246"/>
      <c r="V586" s="246"/>
      <c r="W586" s="246"/>
      <c r="X586" s="246"/>
      <c r="Y586" s="246"/>
      <c r="Z586" s="246"/>
    </row>
    <row r="587" spans="1:26" ht="12.75" customHeight="1">
      <c r="A587" s="246"/>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row>
    <row r="588" spans="1:26" ht="12.75" customHeight="1">
      <c r="A588" s="246"/>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row>
    <row r="589" spans="1:26" ht="12.75" customHeight="1">
      <c r="A589" s="246"/>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row>
    <row r="590" spans="1:26" ht="12.75" customHeight="1">
      <c r="A590" s="246"/>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row>
    <row r="591" spans="1:26" ht="12.75" customHeight="1">
      <c r="A591" s="246"/>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row>
    <row r="592" spans="1:26" ht="12.75" customHeight="1">
      <c r="A592" s="246"/>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row>
    <row r="593" spans="1:26" ht="12.75" customHeight="1">
      <c r="A593" s="246"/>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row>
    <row r="594" spans="1:26" ht="12.75" customHeight="1">
      <c r="A594" s="246"/>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row>
    <row r="595" spans="1:26" ht="12.75" customHeight="1">
      <c r="A595" s="246"/>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row>
    <row r="596" spans="1:26" ht="12.75" customHeight="1">
      <c r="A596" s="246"/>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row>
    <row r="597" spans="1:26" ht="12.75" customHeight="1">
      <c r="A597" s="246"/>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row>
    <row r="598" spans="1:26" ht="12.75" customHeight="1">
      <c r="A598" s="246"/>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row>
    <row r="599" spans="1:26" ht="12.75" customHeight="1">
      <c r="A599" s="246"/>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row>
    <row r="600" spans="1:26" ht="12.75" customHeight="1">
      <c r="A600" s="246"/>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row>
    <row r="601" spans="1:26" ht="12.75" customHeight="1">
      <c r="A601" s="246"/>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row>
    <row r="602" spans="1:26" ht="12.75" customHeight="1">
      <c r="A602" s="246"/>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row>
    <row r="603" spans="1:26" ht="12.75" customHeight="1">
      <c r="A603" s="246"/>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row>
    <row r="604" spans="1:26" ht="12.75" customHeight="1">
      <c r="A604" s="246"/>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row>
    <row r="605" spans="1:26" ht="12.75" customHeight="1">
      <c r="A605" s="246"/>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row>
    <row r="606" spans="1:26" ht="12.75" customHeight="1">
      <c r="A606" s="246"/>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row>
    <row r="607" spans="1:26" ht="12.75" customHeight="1">
      <c r="A607" s="246"/>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row>
    <row r="608" spans="1:26" ht="12.75" customHeight="1">
      <c r="A608" s="246"/>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row>
    <row r="609" spans="1:26" ht="12.75" customHeight="1">
      <c r="A609" s="246"/>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row>
    <row r="610" spans="1:26" ht="12.75" customHeight="1">
      <c r="A610" s="246"/>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row>
    <row r="611" spans="1:26" ht="12.75" customHeight="1">
      <c r="A611" s="246"/>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row>
    <row r="612" spans="1:26" ht="12.75" customHeight="1">
      <c r="A612" s="246"/>
      <c r="B612" s="246"/>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row>
    <row r="613" spans="1:26" ht="12.75" customHeight="1">
      <c r="A613" s="246"/>
      <c r="B613" s="246"/>
      <c r="C613" s="246"/>
      <c r="D613" s="246"/>
      <c r="E613" s="246"/>
      <c r="F613" s="246"/>
      <c r="G613" s="246"/>
      <c r="H613" s="246"/>
      <c r="I613" s="246"/>
      <c r="J613" s="246"/>
      <c r="K613" s="246"/>
      <c r="L613" s="246"/>
      <c r="M613" s="246"/>
      <c r="N613" s="246"/>
      <c r="O613" s="246"/>
      <c r="P613" s="246"/>
      <c r="Q613" s="246"/>
      <c r="R613" s="246"/>
      <c r="S613" s="246"/>
      <c r="T613" s="246"/>
      <c r="U613" s="246"/>
      <c r="V613" s="246"/>
      <c r="W613" s="246"/>
      <c r="X613" s="246"/>
      <c r="Y613" s="246"/>
      <c r="Z613" s="246"/>
    </row>
    <row r="614" spans="1:26" ht="12.75" customHeight="1">
      <c r="A614" s="246"/>
      <c r="B614" s="246"/>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row>
    <row r="615" spans="1:26" ht="12.75" customHeight="1">
      <c r="A615" s="246"/>
      <c r="B615" s="246"/>
      <c r="C615" s="246"/>
      <c r="D615" s="246"/>
      <c r="E615" s="246"/>
      <c r="F615" s="246"/>
      <c r="G615" s="246"/>
      <c r="H615" s="246"/>
      <c r="I615" s="246"/>
      <c r="J615" s="246"/>
      <c r="K615" s="246"/>
      <c r="L615" s="246"/>
      <c r="M615" s="246"/>
      <c r="N615" s="246"/>
      <c r="O615" s="246"/>
      <c r="P615" s="246"/>
      <c r="Q615" s="246"/>
      <c r="R615" s="246"/>
      <c r="S615" s="246"/>
      <c r="T615" s="246"/>
      <c r="U615" s="246"/>
      <c r="V615" s="246"/>
      <c r="W615" s="246"/>
      <c r="X615" s="246"/>
      <c r="Y615" s="246"/>
      <c r="Z615" s="246"/>
    </row>
    <row r="616" spans="1:26" ht="12.75" customHeight="1">
      <c r="A616" s="246"/>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row>
    <row r="617" spans="1:26" ht="12.75" customHeight="1">
      <c r="A617" s="246"/>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row>
    <row r="618" spans="1:26" ht="12.75" customHeight="1">
      <c r="A618" s="246"/>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row>
    <row r="619" spans="1:26" ht="12.75" customHeight="1">
      <c r="A619" s="246"/>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row>
    <row r="620" spans="1:26" ht="12.75" customHeight="1">
      <c r="A620" s="246"/>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row>
    <row r="621" spans="1:26" ht="12.75" customHeight="1">
      <c r="A621" s="246"/>
      <c r="B621" s="246"/>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row>
    <row r="622" spans="1:26" ht="12.75" customHeight="1">
      <c r="A622" s="246"/>
      <c r="B622" s="246"/>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row>
    <row r="623" spans="1:26" ht="12.75" customHeight="1">
      <c r="A623" s="246"/>
      <c r="B623" s="246"/>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row>
    <row r="624" spans="1:26" ht="12.75" customHeight="1">
      <c r="A624" s="246"/>
      <c r="B624" s="246"/>
      <c r="C624" s="246"/>
      <c r="D624" s="246"/>
      <c r="E624" s="246"/>
      <c r="F624" s="246"/>
      <c r="G624" s="246"/>
      <c r="H624" s="246"/>
      <c r="I624" s="246"/>
      <c r="J624" s="246"/>
      <c r="K624" s="246"/>
      <c r="L624" s="246"/>
      <c r="M624" s="246"/>
      <c r="N624" s="246"/>
      <c r="O624" s="246"/>
      <c r="P624" s="246"/>
      <c r="Q624" s="246"/>
      <c r="R624" s="246"/>
      <c r="S624" s="246"/>
      <c r="T624" s="246"/>
      <c r="U624" s="246"/>
      <c r="V624" s="246"/>
      <c r="W624" s="246"/>
      <c r="X624" s="246"/>
      <c r="Y624" s="246"/>
      <c r="Z624" s="246"/>
    </row>
    <row r="625" spans="1:26" ht="12.75" customHeight="1">
      <c r="A625" s="246"/>
      <c r="B625" s="246"/>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row>
    <row r="626" spans="1:26" ht="12.75" customHeight="1">
      <c r="A626" s="246"/>
      <c r="B626" s="246"/>
      <c r="C626" s="246"/>
      <c r="D626" s="246"/>
      <c r="E626" s="246"/>
      <c r="F626" s="246"/>
      <c r="G626" s="246"/>
      <c r="H626" s="246"/>
      <c r="I626" s="246"/>
      <c r="J626" s="246"/>
      <c r="K626" s="246"/>
      <c r="L626" s="246"/>
      <c r="M626" s="246"/>
      <c r="N626" s="246"/>
      <c r="O626" s="246"/>
      <c r="P626" s="246"/>
      <c r="Q626" s="246"/>
      <c r="R626" s="246"/>
      <c r="S626" s="246"/>
      <c r="T626" s="246"/>
      <c r="U626" s="246"/>
      <c r="V626" s="246"/>
      <c r="W626" s="246"/>
      <c r="X626" s="246"/>
      <c r="Y626" s="246"/>
      <c r="Z626" s="246"/>
    </row>
    <row r="627" spans="1:26" ht="12.75" customHeight="1">
      <c r="A627" s="246"/>
      <c r="B627" s="246"/>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row>
    <row r="628" spans="1:26" ht="12.75" customHeight="1">
      <c r="A628" s="246"/>
      <c r="B628" s="246"/>
      <c r="C628" s="246"/>
      <c r="D628" s="246"/>
      <c r="E628" s="246"/>
      <c r="F628" s="246"/>
      <c r="G628" s="246"/>
      <c r="H628" s="246"/>
      <c r="I628" s="246"/>
      <c r="J628" s="246"/>
      <c r="K628" s="246"/>
      <c r="L628" s="246"/>
      <c r="M628" s="246"/>
      <c r="N628" s="246"/>
      <c r="O628" s="246"/>
      <c r="P628" s="246"/>
      <c r="Q628" s="246"/>
      <c r="R628" s="246"/>
      <c r="S628" s="246"/>
      <c r="T628" s="246"/>
      <c r="U628" s="246"/>
      <c r="V628" s="246"/>
      <c r="W628" s="246"/>
      <c r="X628" s="246"/>
      <c r="Y628" s="246"/>
      <c r="Z628" s="246"/>
    </row>
    <row r="629" spans="1:26" ht="12.75" customHeight="1">
      <c r="A629" s="246"/>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row>
    <row r="630" spans="1:26" ht="12.75" customHeight="1">
      <c r="A630" s="246"/>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row>
    <row r="631" spans="1:26" ht="12.75" customHeight="1">
      <c r="A631" s="246"/>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row>
    <row r="632" spans="1:26" ht="12.75" customHeight="1">
      <c r="A632" s="246"/>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row>
    <row r="633" spans="1:26" ht="12.75" customHeight="1">
      <c r="A633" s="246"/>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row>
    <row r="634" spans="1:26" ht="12.75" customHeight="1">
      <c r="A634" s="246"/>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row>
    <row r="635" spans="1:26" ht="12.75" customHeight="1">
      <c r="A635" s="246"/>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row>
    <row r="636" spans="1:26" ht="12.75" customHeight="1">
      <c r="A636" s="246"/>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row>
    <row r="637" spans="1:26" ht="12.75" customHeight="1">
      <c r="A637" s="246"/>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row>
    <row r="638" spans="1:26" ht="12.75" customHeight="1">
      <c r="A638" s="246"/>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row>
    <row r="639" spans="1:26" ht="12.75" customHeight="1">
      <c r="A639" s="246"/>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row>
    <row r="640" spans="1:26" ht="12.75" customHeight="1">
      <c r="A640" s="246"/>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row>
    <row r="641" spans="1:26" ht="12.75" customHeight="1">
      <c r="A641" s="246"/>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row>
    <row r="642" spans="1:26" ht="12.75" customHeight="1">
      <c r="A642" s="246"/>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row>
    <row r="643" spans="1:26" ht="12.75" customHeight="1">
      <c r="A643" s="246"/>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row>
    <row r="644" spans="1:26" ht="12.75" customHeight="1">
      <c r="A644" s="246"/>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row>
    <row r="645" spans="1:26" ht="12.75" customHeight="1">
      <c r="A645" s="246"/>
      <c r="B645" s="246"/>
      <c r="C645" s="246"/>
      <c r="D645" s="246"/>
      <c r="E645" s="246"/>
      <c r="F645" s="246"/>
      <c r="G645" s="246"/>
      <c r="H645" s="246"/>
      <c r="I645" s="246"/>
      <c r="J645" s="246"/>
      <c r="K645" s="246"/>
      <c r="L645" s="246"/>
      <c r="M645" s="246"/>
      <c r="N645" s="246"/>
      <c r="O645" s="246"/>
      <c r="P645" s="246"/>
      <c r="Q645" s="246"/>
      <c r="R645" s="246"/>
      <c r="S645" s="246"/>
      <c r="T645" s="246"/>
      <c r="U645" s="246"/>
      <c r="V645" s="246"/>
      <c r="W645" s="246"/>
      <c r="X645" s="246"/>
      <c r="Y645" s="246"/>
      <c r="Z645" s="246"/>
    </row>
    <row r="646" spans="1:26" ht="12.75" customHeight="1">
      <c r="A646" s="246"/>
      <c r="B646" s="246"/>
      <c r="C646" s="246"/>
      <c r="D646" s="246"/>
      <c r="E646" s="246"/>
      <c r="F646" s="246"/>
      <c r="G646" s="246"/>
      <c r="H646" s="246"/>
      <c r="I646" s="246"/>
      <c r="J646" s="246"/>
      <c r="K646" s="246"/>
      <c r="L646" s="246"/>
      <c r="M646" s="246"/>
      <c r="N646" s="246"/>
      <c r="O646" s="246"/>
      <c r="P646" s="246"/>
      <c r="Q646" s="246"/>
      <c r="R646" s="246"/>
      <c r="S646" s="246"/>
      <c r="T646" s="246"/>
      <c r="U646" s="246"/>
      <c r="V646" s="246"/>
      <c r="W646" s="246"/>
      <c r="X646" s="246"/>
      <c r="Y646" s="246"/>
      <c r="Z646" s="246"/>
    </row>
    <row r="647" spans="1:26" ht="12.75" customHeight="1">
      <c r="A647" s="246"/>
      <c r="B647" s="246"/>
      <c r="C647" s="246"/>
      <c r="D647" s="246"/>
      <c r="E647" s="246"/>
      <c r="F647" s="246"/>
      <c r="G647" s="246"/>
      <c r="H647" s="246"/>
      <c r="I647" s="246"/>
      <c r="J647" s="246"/>
      <c r="K647" s="246"/>
      <c r="L647" s="246"/>
      <c r="M647" s="246"/>
      <c r="N647" s="246"/>
      <c r="O647" s="246"/>
      <c r="P647" s="246"/>
      <c r="Q647" s="246"/>
      <c r="R647" s="246"/>
      <c r="S647" s="246"/>
      <c r="T647" s="246"/>
      <c r="U647" s="246"/>
      <c r="V647" s="246"/>
      <c r="W647" s="246"/>
      <c r="X647" s="246"/>
      <c r="Y647" s="246"/>
      <c r="Z647" s="246"/>
    </row>
    <row r="648" spans="1:26" ht="12.75" customHeight="1">
      <c r="A648" s="246"/>
      <c r="B648" s="246"/>
      <c r="C648" s="246"/>
      <c r="D648" s="246"/>
      <c r="E648" s="246"/>
      <c r="F648" s="246"/>
      <c r="G648" s="246"/>
      <c r="H648" s="246"/>
      <c r="I648" s="246"/>
      <c r="J648" s="246"/>
      <c r="K648" s="246"/>
      <c r="L648" s="246"/>
      <c r="M648" s="246"/>
      <c r="N648" s="246"/>
      <c r="O648" s="246"/>
      <c r="P648" s="246"/>
      <c r="Q648" s="246"/>
      <c r="R648" s="246"/>
      <c r="S648" s="246"/>
      <c r="T648" s="246"/>
      <c r="U648" s="246"/>
      <c r="V648" s="246"/>
      <c r="W648" s="246"/>
      <c r="X648" s="246"/>
      <c r="Y648" s="246"/>
      <c r="Z648" s="246"/>
    </row>
    <row r="649" spans="1:26" ht="12.75" customHeight="1">
      <c r="A649" s="246"/>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row>
    <row r="650" spans="1:26" ht="12.75" customHeight="1">
      <c r="A650" s="246"/>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row>
    <row r="651" spans="1:26" ht="12.75" customHeight="1">
      <c r="A651" s="246"/>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row>
    <row r="652" spans="1:26" ht="12.75" customHeight="1">
      <c r="A652" s="246"/>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row>
    <row r="653" spans="1:26" ht="12.75" customHeight="1">
      <c r="A653" s="246"/>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row>
    <row r="654" spans="1:26" ht="12.75" customHeight="1">
      <c r="A654" s="246"/>
      <c r="B654" s="246"/>
      <c r="C654" s="246"/>
      <c r="D654" s="246"/>
      <c r="E654" s="246"/>
      <c r="F654" s="246"/>
      <c r="G654" s="246"/>
      <c r="H654" s="246"/>
      <c r="I654" s="246"/>
      <c r="J654" s="246"/>
      <c r="K654" s="246"/>
      <c r="L654" s="246"/>
      <c r="M654" s="246"/>
      <c r="N654" s="246"/>
      <c r="O654" s="246"/>
      <c r="P654" s="246"/>
      <c r="Q654" s="246"/>
      <c r="R654" s="246"/>
      <c r="S654" s="246"/>
      <c r="T654" s="246"/>
      <c r="U654" s="246"/>
      <c r="V654" s="246"/>
      <c r="W654" s="246"/>
      <c r="X654" s="246"/>
      <c r="Y654" s="246"/>
      <c r="Z654" s="246"/>
    </row>
    <row r="655" spans="1:26" ht="12.75" customHeight="1">
      <c r="A655" s="246"/>
      <c r="B655" s="246"/>
      <c r="C655" s="246"/>
      <c r="D655" s="246"/>
      <c r="E655" s="246"/>
      <c r="F655" s="246"/>
      <c r="G655" s="246"/>
      <c r="H655" s="246"/>
      <c r="I655" s="246"/>
      <c r="J655" s="246"/>
      <c r="K655" s="246"/>
      <c r="L655" s="246"/>
      <c r="M655" s="246"/>
      <c r="N655" s="246"/>
      <c r="O655" s="246"/>
      <c r="P655" s="246"/>
      <c r="Q655" s="246"/>
      <c r="R655" s="246"/>
      <c r="S655" s="246"/>
      <c r="T655" s="246"/>
      <c r="U655" s="246"/>
      <c r="V655" s="246"/>
      <c r="W655" s="246"/>
      <c r="X655" s="246"/>
      <c r="Y655" s="246"/>
      <c r="Z655" s="246"/>
    </row>
    <row r="656" spans="1:26" ht="12.75" customHeight="1">
      <c r="A656" s="246"/>
      <c r="B656" s="246"/>
      <c r="C656" s="246"/>
      <c r="D656" s="246"/>
      <c r="E656" s="246"/>
      <c r="F656" s="246"/>
      <c r="G656" s="246"/>
      <c r="H656" s="246"/>
      <c r="I656" s="246"/>
      <c r="J656" s="246"/>
      <c r="K656" s="246"/>
      <c r="L656" s="246"/>
      <c r="M656" s="246"/>
      <c r="N656" s="246"/>
      <c r="O656" s="246"/>
      <c r="P656" s="246"/>
      <c r="Q656" s="246"/>
      <c r="R656" s="246"/>
      <c r="S656" s="246"/>
      <c r="T656" s="246"/>
      <c r="U656" s="246"/>
      <c r="V656" s="246"/>
      <c r="W656" s="246"/>
      <c r="X656" s="246"/>
      <c r="Y656" s="246"/>
      <c r="Z656" s="246"/>
    </row>
    <row r="657" spans="1:26" ht="12.75" customHeight="1">
      <c r="A657" s="246"/>
      <c r="B657" s="246"/>
      <c r="C657" s="246"/>
      <c r="D657" s="246"/>
      <c r="E657" s="246"/>
      <c r="F657" s="246"/>
      <c r="G657" s="246"/>
      <c r="H657" s="246"/>
      <c r="I657" s="246"/>
      <c r="J657" s="246"/>
      <c r="K657" s="246"/>
      <c r="L657" s="246"/>
      <c r="M657" s="246"/>
      <c r="N657" s="246"/>
      <c r="O657" s="246"/>
      <c r="P657" s="246"/>
      <c r="Q657" s="246"/>
      <c r="R657" s="246"/>
      <c r="S657" s="246"/>
      <c r="T657" s="246"/>
      <c r="U657" s="246"/>
      <c r="V657" s="246"/>
      <c r="W657" s="246"/>
      <c r="X657" s="246"/>
      <c r="Y657" s="246"/>
      <c r="Z657" s="246"/>
    </row>
    <row r="658" spans="1:26" ht="12.75" customHeight="1">
      <c r="A658" s="246"/>
      <c r="B658" s="246"/>
      <c r="C658" s="246"/>
      <c r="D658" s="246"/>
      <c r="E658" s="246"/>
      <c r="F658" s="246"/>
      <c r="G658" s="246"/>
      <c r="H658" s="246"/>
      <c r="I658" s="246"/>
      <c r="J658" s="246"/>
      <c r="K658" s="246"/>
      <c r="L658" s="246"/>
      <c r="M658" s="246"/>
      <c r="N658" s="246"/>
      <c r="O658" s="246"/>
      <c r="P658" s="246"/>
      <c r="Q658" s="246"/>
      <c r="R658" s="246"/>
      <c r="S658" s="246"/>
      <c r="T658" s="246"/>
      <c r="U658" s="246"/>
      <c r="V658" s="246"/>
      <c r="W658" s="246"/>
      <c r="X658" s="246"/>
      <c r="Y658" s="246"/>
      <c r="Z658" s="246"/>
    </row>
    <row r="659" spans="1:26" ht="12.75" customHeight="1">
      <c r="A659" s="246"/>
      <c r="B659" s="246"/>
      <c r="C659" s="246"/>
      <c r="D659" s="246"/>
      <c r="E659" s="246"/>
      <c r="F659" s="246"/>
      <c r="G659" s="246"/>
      <c r="H659" s="246"/>
      <c r="I659" s="246"/>
      <c r="J659" s="246"/>
      <c r="K659" s="246"/>
      <c r="L659" s="246"/>
      <c r="M659" s="246"/>
      <c r="N659" s="246"/>
      <c r="O659" s="246"/>
      <c r="P659" s="246"/>
      <c r="Q659" s="246"/>
      <c r="R659" s="246"/>
      <c r="S659" s="246"/>
      <c r="T659" s="246"/>
      <c r="U659" s="246"/>
      <c r="V659" s="246"/>
      <c r="W659" s="246"/>
      <c r="X659" s="246"/>
      <c r="Y659" s="246"/>
      <c r="Z659" s="246"/>
    </row>
    <row r="660" spans="1:26" ht="12.75" customHeight="1">
      <c r="A660" s="246"/>
      <c r="B660" s="246"/>
      <c r="C660" s="246"/>
      <c r="D660" s="246"/>
      <c r="E660" s="246"/>
      <c r="F660" s="246"/>
      <c r="G660" s="246"/>
      <c r="H660" s="246"/>
      <c r="I660" s="246"/>
      <c r="J660" s="246"/>
      <c r="K660" s="246"/>
      <c r="L660" s="246"/>
      <c r="M660" s="246"/>
      <c r="N660" s="246"/>
      <c r="O660" s="246"/>
      <c r="P660" s="246"/>
      <c r="Q660" s="246"/>
      <c r="R660" s="246"/>
      <c r="S660" s="246"/>
      <c r="T660" s="246"/>
      <c r="U660" s="246"/>
      <c r="V660" s="246"/>
      <c r="W660" s="246"/>
      <c r="X660" s="246"/>
      <c r="Y660" s="246"/>
      <c r="Z660" s="246"/>
    </row>
    <row r="661" spans="1:26" ht="12.75" customHeight="1">
      <c r="A661" s="246"/>
      <c r="B661" s="246"/>
      <c r="C661" s="246"/>
      <c r="D661" s="246"/>
      <c r="E661" s="246"/>
      <c r="F661" s="246"/>
      <c r="G661" s="246"/>
      <c r="H661" s="246"/>
      <c r="I661" s="246"/>
      <c r="J661" s="246"/>
      <c r="K661" s="246"/>
      <c r="L661" s="246"/>
      <c r="M661" s="246"/>
      <c r="N661" s="246"/>
      <c r="O661" s="246"/>
      <c r="P661" s="246"/>
      <c r="Q661" s="246"/>
      <c r="R661" s="246"/>
      <c r="S661" s="246"/>
      <c r="T661" s="246"/>
      <c r="U661" s="246"/>
      <c r="V661" s="246"/>
      <c r="W661" s="246"/>
      <c r="X661" s="246"/>
      <c r="Y661" s="246"/>
      <c r="Z661" s="246"/>
    </row>
    <row r="662" spans="1:26" ht="12.75" customHeight="1">
      <c r="A662" s="246"/>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row>
    <row r="663" spans="1:26" ht="12.75" customHeight="1">
      <c r="A663" s="246"/>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row>
    <row r="664" spans="1:26" ht="12.75" customHeight="1">
      <c r="A664" s="246"/>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row>
    <row r="665" spans="1:26" ht="12.75" customHeight="1">
      <c r="A665" s="246"/>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row>
    <row r="666" spans="1:26" ht="12.75" customHeight="1">
      <c r="A666" s="246"/>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row>
    <row r="667" spans="1:26" ht="12.75" customHeight="1">
      <c r="A667" s="246"/>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row>
    <row r="668" spans="1:26" ht="12.75" customHeight="1">
      <c r="A668" s="246"/>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row>
    <row r="669" spans="1:26" ht="12.75" customHeight="1">
      <c r="A669" s="246"/>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row>
    <row r="670" spans="1:26" ht="12.75" customHeight="1">
      <c r="A670" s="246"/>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row>
    <row r="671" spans="1:26" ht="12.75" customHeight="1">
      <c r="A671" s="246"/>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row>
    <row r="672" spans="1:26" ht="12.75" customHeight="1">
      <c r="A672" s="246"/>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row>
    <row r="673" spans="1:26" ht="12.75" customHeight="1">
      <c r="A673" s="246"/>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row>
    <row r="674" spans="1:26" ht="12.75" customHeight="1">
      <c r="A674" s="246"/>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row>
    <row r="675" spans="1:26" ht="12.75" customHeight="1">
      <c r="A675" s="246"/>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row>
    <row r="676" spans="1:26" ht="12.75" customHeight="1">
      <c r="A676" s="246"/>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row>
    <row r="677" spans="1:26" ht="12.75" customHeight="1">
      <c r="A677" s="246"/>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row>
    <row r="678" spans="1:26" ht="12.75" customHeight="1">
      <c r="A678" s="246"/>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row>
    <row r="679" spans="1:26" ht="12.75" customHeight="1">
      <c r="A679" s="246"/>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row>
    <row r="680" spans="1:26" ht="12.75" customHeight="1">
      <c r="A680" s="246"/>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row>
    <row r="681" spans="1:26" ht="12.75" customHeight="1">
      <c r="A681" s="246"/>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row>
    <row r="682" spans="1:26" ht="12.75" customHeight="1">
      <c r="A682" s="246"/>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row>
    <row r="683" spans="1:26" ht="12.75" customHeight="1">
      <c r="A683" s="246"/>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row>
    <row r="684" spans="1:26" ht="12.75" customHeight="1">
      <c r="A684" s="246"/>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row>
    <row r="685" spans="1:26" ht="12.75" customHeight="1">
      <c r="A685" s="246"/>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row>
    <row r="686" spans="1:26" ht="12.75" customHeight="1">
      <c r="A686" s="246"/>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row>
    <row r="687" spans="1:26" ht="12.75" customHeight="1">
      <c r="A687" s="246"/>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row>
    <row r="688" spans="1:26" ht="12.75" customHeight="1">
      <c r="A688" s="246"/>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row>
    <row r="689" spans="1:26" ht="12.75" customHeight="1">
      <c r="A689" s="246"/>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row>
    <row r="690" spans="1:26" ht="12.75" customHeight="1">
      <c r="A690" s="246"/>
      <c r="B690" s="246"/>
      <c r="C690" s="246"/>
      <c r="D690" s="246"/>
      <c r="E690" s="246"/>
      <c r="F690" s="246"/>
      <c r="G690" s="246"/>
      <c r="H690" s="246"/>
      <c r="I690" s="246"/>
      <c r="J690" s="246"/>
      <c r="K690" s="246"/>
      <c r="L690" s="246"/>
      <c r="M690" s="246"/>
      <c r="N690" s="246"/>
      <c r="O690" s="246"/>
      <c r="P690" s="246"/>
      <c r="Q690" s="246"/>
      <c r="R690" s="246"/>
      <c r="S690" s="246"/>
      <c r="T690" s="246"/>
      <c r="U690" s="246"/>
      <c r="V690" s="246"/>
      <c r="W690" s="246"/>
      <c r="X690" s="246"/>
      <c r="Y690" s="246"/>
      <c r="Z690" s="246"/>
    </row>
    <row r="691" spans="1:26" ht="12.75" customHeight="1">
      <c r="A691" s="246"/>
      <c r="B691" s="246"/>
      <c r="C691" s="246"/>
      <c r="D691" s="246"/>
      <c r="E691" s="246"/>
      <c r="F691" s="246"/>
      <c r="G691" s="246"/>
      <c r="H691" s="246"/>
      <c r="I691" s="246"/>
      <c r="J691" s="246"/>
      <c r="K691" s="246"/>
      <c r="L691" s="246"/>
      <c r="M691" s="246"/>
      <c r="N691" s="246"/>
      <c r="O691" s="246"/>
      <c r="P691" s="246"/>
      <c r="Q691" s="246"/>
      <c r="R691" s="246"/>
      <c r="S691" s="246"/>
      <c r="T691" s="246"/>
      <c r="U691" s="246"/>
      <c r="V691" s="246"/>
      <c r="W691" s="246"/>
      <c r="X691" s="246"/>
      <c r="Y691" s="246"/>
      <c r="Z691" s="246"/>
    </row>
    <row r="692" spans="1:26" ht="12.75" customHeight="1">
      <c r="A692" s="246"/>
      <c r="B692" s="246"/>
      <c r="C692" s="246"/>
      <c r="D692" s="246"/>
      <c r="E692" s="246"/>
      <c r="F692" s="246"/>
      <c r="G692" s="246"/>
      <c r="H692" s="246"/>
      <c r="I692" s="246"/>
      <c r="J692" s="246"/>
      <c r="K692" s="246"/>
      <c r="L692" s="246"/>
      <c r="M692" s="246"/>
      <c r="N692" s="246"/>
      <c r="O692" s="246"/>
      <c r="P692" s="246"/>
      <c r="Q692" s="246"/>
      <c r="R692" s="246"/>
      <c r="S692" s="246"/>
      <c r="T692" s="246"/>
      <c r="U692" s="246"/>
      <c r="V692" s="246"/>
      <c r="W692" s="246"/>
      <c r="X692" s="246"/>
      <c r="Y692" s="246"/>
      <c r="Z692" s="246"/>
    </row>
    <row r="693" spans="1:26" ht="12.75" customHeight="1">
      <c r="A693" s="246"/>
      <c r="B693" s="246"/>
      <c r="C693" s="246"/>
      <c r="D693" s="246"/>
      <c r="E693" s="246"/>
      <c r="F693" s="246"/>
      <c r="G693" s="246"/>
      <c r="H693" s="246"/>
      <c r="I693" s="246"/>
      <c r="J693" s="246"/>
      <c r="K693" s="246"/>
      <c r="L693" s="246"/>
      <c r="M693" s="246"/>
      <c r="N693" s="246"/>
      <c r="O693" s="246"/>
      <c r="P693" s="246"/>
      <c r="Q693" s="246"/>
      <c r="R693" s="246"/>
      <c r="S693" s="246"/>
      <c r="T693" s="246"/>
      <c r="U693" s="246"/>
      <c r="V693" s="246"/>
      <c r="W693" s="246"/>
      <c r="X693" s="246"/>
      <c r="Y693" s="246"/>
      <c r="Z693" s="246"/>
    </row>
    <row r="694" spans="1:26" ht="12.75" customHeight="1">
      <c r="A694" s="246"/>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row>
    <row r="695" spans="1:26" ht="12.75" customHeight="1">
      <c r="A695" s="246"/>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row>
    <row r="696" spans="1:26" ht="12.75" customHeight="1">
      <c r="A696" s="246"/>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row>
    <row r="697" spans="1:26" ht="12.75" customHeight="1">
      <c r="A697" s="246"/>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row>
    <row r="698" spans="1:26" ht="12.75" customHeight="1">
      <c r="A698" s="246"/>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row>
    <row r="699" spans="1:26" ht="12.75" customHeight="1">
      <c r="A699" s="246"/>
      <c r="B699" s="246"/>
      <c r="C699" s="246"/>
      <c r="D699" s="246"/>
      <c r="E699" s="246"/>
      <c r="F699" s="246"/>
      <c r="G699" s="246"/>
      <c r="H699" s="246"/>
      <c r="I699" s="246"/>
      <c r="J699" s="246"/>
      <c r="K699" s="246"/>
      <c r="L699" s="246"/>
      <c r="M699" s="246"/>
      <c r="N699" s="246"/>
      <c r="O699" s="246"/>
      <c r="P699" s="246"/>
      <c r="Q699" s="246"/>
      <c r="R699" s="246"/>
      <c r="S699" s="246"/>
      <c r="T699" s="246"/>
      <c r="U699" s="246"/>
      <c r="V699" s="246"/>
      <c r="W699" s="246"/>
      <c r="X699" s="246"/>
      <c r="Y699" s="246"/>
      <c r="Z699" s="246"/>
    </row>
    <row r="700" spans="1:26" ht="12.75" customHeight="1">
      <c r="A700" s="246"/>
      <c r="B700" s="246"/>
      <c r="C700" s="246"/>
      <c r="D700" s="246"/>
      <c r="E700" s="246"/>
      <c r="F700" s="246"/>
      <c r="G700" s="246"/>
      <c r="H700" s="246"/>
      <c r="I700" s="246"/>
      <c r="J700" s="246"/>
      <c r="K700" s="246"/>
      <c r="L700" s="246"/>
      <c r="M700" s="246"/>
      <c r="N700" s="246"/>
      <c r="O700" s="246"/>
      <c r="P700" s="246"/>
      <c r="Q700" s="246"/>
      <c r="R700" s="246"/>
      <c r="S700" s="246"/>
      <c r="T700" s="246"/>
      <c r="U700" s="246"/>
      <c r="V700" s="246"/>
      <c r="W700" s="246"/>
      <c r="X700" s="246"/>
      <c r="Y700" s="246"/>
      <c r="Z700" s="246"/>
    </row>
    <row r="701" spans="1:26" ht="12.75" customHeight="1">
      <c r="A701" s="246"/>
      <c r="B701" s="246"/>
      <c r="C701" s="246"/>
      <c r="D701" s="246"/>
      <c r="E701" s="246"/>
      <c r="F701" s="246"/>
      <c r="G701" s="246"/>
      <c r="H701" s="246"/>
      <c r="I701" s="246"/>
      <c r="J701" s="246"/>
      <c r="K701" s="246"/>
      <c r="L701" s="246"/>
      <c r="M701" s="246"/>
      <c r="N701" s="246"/>
      <c r="O701" s="246"/>
      <c r="P701" s="246"/>
      <c r="Q701" s="246"/>
      <c r="R701" s="246"/>
      <c r="S701" s="246"/>
      <c r="T701" s="246"/>
      <c r="U701" s="246"/>
      <c r="V701" s="246"/>
      <c r="W701" s="246"/>
      <c r="X701" s="246"/>
      <c r="Y701" s="246"/>
      <c r="Z701" s="246"/>
    </row>
    <row r="702" spans="1:26" ht="12.75" customHeight="1">
      <c r="A702" s="246"/>
      <c r="B702" s="246"/>
      <c r="C702" s="246"/>
      <c r="D702" s="246"/>
      <c r="E702" s="246"/>
      <c r="F702" s="246"/>
      <c r="G702" s="246"/>
      <c r="H702" s="246"/>
      <c r="I702" s="246"/>
      <c r="J702" s="246"/>
      <c r="K702" s="246"/>
      <c r="L702" s="246"/>
      <c r="M702" s="246"/>
      <c r="N702" s="246"/>
      <c r="O702" s="246"/>
      <c r="P702" s="246"/>
      <c r="Q702" s="246"/>
      <c r="R702" s="246"/>
      <c r="S702" s="246"/>
      <c r="T702" s="246"/>
      <c r="U702" s="246"/>
      <c r="V702" s="246"/>
      <c r="W702" s="246"/>
      <c r="X702" s="246"/>
      <c r="Y702" s="246"/>
      <c r="Z702" s="246"/>
    </row>
    <row r="703" spans="1:26" ht="12.75" customHeight="1">
      <c r="A703" s="246"/>
      <c r="B703" s="246"/>
      <c r="C703" s="246"/>
      <c r="D703" s="246"/>
      <c r="E703" s="246"/>
      <c r="F703" s="246"/>
      <c r="G703" s="246"/>
      <c r="H703" s="246"/>
      <c r="I703" s="246"/>
      <c r="J703" s="246"/>
      <c r="K703" s="246"/>
      <c r="L703" s="246"/>
      <c r="M703" s="246"/>
      <c r="N703" s="246"/>
      <c r="O703" s="246"/>
      <c r="P703" s="246"/>
      <c r="Q703" s="246"/>
      <c r="R703" s="246"/>
      <c r="S703" s="246"/>
      <c r="T703" s="246"/>
      <c r="U703" s="246"/>
      <c r="V703" s="246"/>
      <c r="W703" s="246"/>
      <c r="X703" s="246"/>
      <c r="Y703" s="246"/>
      <c r="Z703" s="246"/>
    </row>
    <row r="704" spans="1:26" ht="12.75" customHeight="1">
      <c r="A704" s="246"/>
      <c r="B704" s="246"/>
      <c r="C704" s="246"/>
      <c r="D704" s="246"/>
      <c r="E704" s="246"/>
      <c r="F704" s="246"/>
      <c r="G704" s="246"/>
      <c r="H704" s="246"/>
      <c r="I704" s="246"/>
      <c r="J704" s="246"/>
      <c r="K704" s="246"/>
      <c r="L704" s="246"/>
      <c r="M704" s="246"/>
      <c r="N704" s="246"/>
      <c r="O704" s="246"/>
      <c r="P704" s="246"/>
      <c r="Q704" s="246"/>
      <c r="R704" s="246"/>
      <c r="S704" s="246"/>
      <c r="T704" s="246"/>
      <c r="U704" s="246"/>
      <c r="V704" s="246"/>
      <c r="W704" s="246"/>
      <c r="X704" s="246"/>
      <c r="Y704" s="246"/>
      <c r="Z704" s="246"/>
    </row>
    <row r="705" spans="1:26" ht="12.75" customHeight="1">
      <c r="A705" s="246"/>
      <c r="B705" s="246"/>
      <c r="C705" s="246"/>
      <c r="D705" s="246"/>
      <c r="E705" s="246"/>
      <c r="F705" s="246"/>
      <c r="G705" s="246"/>
      <c r="H705" s="246"/>
      <c r="I705" s="246"/>
      <c r="J705" s="246"/>
      <c r="K705" s="246"/>
      <c r="L705" s="246"/>
      <c r="M705" s="246"/>
      <c r="N705" s="246"/>
      <c r="O705" s="246"/>
      <c r="P705" s="246"/>
      <c r="Q705" s="246"/>
      <c r="R705" s="246"/>
      <c r="S705" s="246"/>
      <c r="T705" s="246"/>
      <c r="U705" s="246"/>
      <c r="V705" s="246"/>
      <c r="W705" s="246"/>
      <c r="X705" s="246"/>
      <c r="Y705" s="246"/>
      <c r="Z705" s="246"/>
    </row>
    <row r="706" spans="1:26" ht="12.75" customHeight="1">
      <c r="A706" s="246"/>
      <c r="B706" s="246"/>
      <c r="C706" s="246"/>
      <c r="D706" s="246"/>
      <c r="E706" s="246"/>
      <c r="F706" s="246"/>
      <c r="G706" s="246"/>
      <c r="H706" s="246"/>
      <c r="I706" s="246"/>
      <c r="J706" s="246"/>
      <c r="K706" s="246"/>
      <c r="L706" s="246"/>
      <c r="M706" s="246"/>
      <c r="N706" s="246"/>
      <c r="O706" s="246"/>
      <c r="P706" s="246"/>
      <c r="Q706" s="246"/>
      <c r="R706" s="246"/>
      <c r="S706" s="246"/>
      <c r="T706" s="246"/>
      <c r="U706" s="246"/>
      <c r="V706" s="246"/>
      <c r="W706" s="246"/>
      <c r="X706" s="246"/>
      <c r="Y706" s="246"/>
      <c r="Z706" s="246"/>
    </row>
    <row r="707" spans="1:26" ht="12.75" customHeight="1">
      <c r="A707" s="246"/>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row>
    <row r="708" spans="1:26" ht="12.75" customHeight="1">
      <c r="A708" s="246"/>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row>
    <row r="709" spans="1:26" ht="12.75" customHeight="1">
      <c r="A709" s="246"/>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row>
    <row r="710" spans="1:26" ht="12.75" customHeight="1">
      <c r="A710" s="246"/>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row>
    <row r="711" spans="1:26" ht="12.75" customHeight="1">
      <c r="A711" s="246"/>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row>
    <row r="712" spans="1:26" ht="12.75" customHeight="1">
      <c r="A712" s="246"/>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row>
    <row r="713" spans="1:26" ht="12.75" customHeight="1">
      <c r="A713" s="246"/>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row>
    <row r="714" spans="1:26" ht="12.75" customHeight="1">
      <c r="A714" s="246"/>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row>
    <row r="715" spans="1:26" ht="12.75" customHeight="1">
      <c r="A715" s="246"/>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row>
    <row r="716" spans="1:26" ht="12.75" customHeight="1">
      <c r="A716" s="246"/>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row>
    <row r="717" spans="1:26" ht="12.75" customHeight="1">
      <c r="A717" s="246"/>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row>
    <row r="718" spans="1:26" ht="12.75" customHeight="1">
      <c r="A718" s="246"/>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row>
    <row r="719" spans="1:26" ht="12.75" customHeight="1">
      <c r="A719" s="246"/>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row>
    <row r="720" spans="1:26" ht="12.75" customHeight="1">
      <c r="A720" s="246"/>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row>
    <row r="721" spans="1:26" ht="12.75" customHeight="1">
      <c r="A721" s="246"/>
      <c r="B721" s="246"/>
      <c r="C721" s="246"/>
      <c r="D721" s="246"/>
      <c r="E721" s="246"/>
      <c r="F721" s="246"/>
      <c r="G721" s="246"/>
      <c r="H721" s="246"/>
      <c r="I721" s="246"/>
      <c r="J721" s="246"/>
      <c r="K721" s="246"/>
      <c r="L721" s="246"/>
      <c r="M721" s="246"/>
      <c r="N721" s="246"/>
      <c r="O721" s="246"/>
      <c r="P721" s="246"/>
      <c r="Q721" s="246"/>
      <c r="R721" s="246"/>
      <c r="S721" s="246"/>
      <c r="T721" s="246"/>
      <c r="U721" s="246"/>
      <c r="V721" s="246"/>
      <c r="W721" s="246"/>
      <c r="X721" s="246"/>
      <c r="Y721" s="246"/>
      <c r="Z721" s="246"/>
    </row>
    <row r="722" spans="1:26" ht="12.75" customHeight="1">
      <c r="A722" s="246"/>
      <c r="B722" s="246"/>
      <c r="C722" s="246"/>
      <c r="D722" s="246"/>
      <c r="E722" s="246"/>
      <c r="F722" s="246"/>
      <c r="G722" s="246"/>
      <c r="H722" s="246"/>
      <c r="I722" s="246"/>
      <c r="J722" s="246"/>
      <c r="K722" s="246"/>
      <c r="L722" s="246"/>
      <c r="M722" s="246"/>
      <c r="N722" s="246"/>
      <c r="O722" s="246"/>
      <c r="P722" s="246"/>
      <c r="Q722" s="246"/>
      <c r="R722" s="246"/>
      <c r="S722" s="246"/>
      <c r="T722" s="246"/>
      <c r="U722" s="246"/>
      <c r="V722" s="246"/>
      <c r="W722" s="246"/>
      <c r="X722" s="246"/>
      <c r="Y722" s="246"/>
      <c r="Z722" s="246"/>
    </row>
    <row r="723" spans="1:26" ht="12.75" customHeight="1">
      <c r="A723" s="246"/>
      <c r="B723" s="246"/>
      <c r="C723" s="246"/>
      <c r="D723" s="246"/>
      <c r="E723" s="246"/>
      <c r="F723" s="246"/>
      <c r="G723" s="246"/>
      <c r="H723" s="246"/>
      <c r="I723" s="246"/>
      <c r="J723" s="246"/>
      <c r="K723" s="246"/>
      <c r="L723" s="246"/>
      <c r="M723" s="246"/>
      <c r="N723" s="246"/>
      <c r="O723" s="246"/>
      <c r="P723" s="246"/>
      <c r="Q723" s="246"/>
      <c r="R723" s="246"/>
      <c r="S723" s="246"/>
      <c r="T723" s="246"/>
      <c r="U723" s="246"/>
      <c r="V723" s="246"/>
      <c r="W723" s="246"/>
      <c r="X723" s="246"/>
      <c r="Y723" s="246"/>
      <c r="Z723" s="246"/>
    </row>
    <row r="724" spans="1:26" ht="12.75" customHeight="1">
      <c r="A724" s="246"/>
      <c r="B724" s="246"/>
      <c r="C724" s="246"/>
      <c r="D724" s="246"/>
      <c r="E724" s="246"/>
      <c r="F724" s="246"/>
      <c r="G724" s="246"/>
      <c r="H724" s="246"/>
      <c r="I724" s="246"/>
      <c r="J724" s="246"/>
      <c r="K724" s="246"/>
      <c r="L724" s="246"/>
      <c r="M724" s="246"/>
      <c r="N724" s="246"/>
      <c r="O724" s="246"/>
      <c r="P724" s="246"/>
      <c r="Q724" s="246"/>
      <c r="R724" s="246"/>
      <c r="S724" s="246"/>
      <c r="T724" s="246"/>
      <c r="U724" s="246"/>
      <c r="V724" s="246"/>
      <c r="W724" s="246"/>
      <c r="X724" s="246"/>
      <c r="Y724" s="246"/>
      <c r="Z724" s="246"/>
    </row>
    <row r="725" spans="1:26" ht="12.75" customHeight="1">
      <c r="A725" s="246"/>
      <c r="B725" s="246"/>
      <c r="C725" s="246"/>
      <c r="D725" s="246"/>
      <c r="E725" s="246"/>
      <c r="F725" s="246"/>
      <c r="G725" s="246"/>
      <c r="H725" s="246"/>
      <c r="I725" s="246"/>
      <c r="J725" s="246"/>
      <c r="K725" s="246"/>
      <c r="L725" s="246"/>
      <c r="M725" s="246"/>
      <c r="N725" s="246"/>
      <c r="O725" s="246"/>
      <c r="P725" s="246"/>
      <c r="Q725" s="246"/>
      <c r="R725" s="246"/>
      <c r="S725" s="246"/>
      <c r="T725" s="246"/>
      <c r="U725" s="246"/>
      <c r="V725" s="246"/>
      <c r="W725" s="246"/>
      <c r="X725" s="246"/>
      <c r="Y725" s="246"/>
      <c r="Z725" s="246"/>
    </row>
    <row r="726" spans="1:26" ht="12.75" customHeight="1">
      <c r="A726" s="246"/>
      <c r="B726" s="246"/>
      <c r="C726" s="246"/>
      <c r="D726" s="246"/>
      <c r="E726" s="246"/>
      <c r="F726" s="246"/>
      <c r="G726" s="246"/>
      <c r="H726" s="246"/>
      <c r="I726" s="246"/>
      <c r="J726" s="246"/>
      <c r="K726" s="246"/>
      <c r="L726" s="246"/>
      <c r="M726" s="246"/>
      <c r="N726" s="246"/>
      <c r="O726" s="246"/>
      <c r="P726" s="246"/>
      <c r="Q726" s="246"/>
      <c r="R726" s="246"/>
      <c r="S726" s="246"/>
      <c r="T726" s="246"/>
      <c r="U726" s="246"/>
      <c r="V726" s="246"/>
      <c r="W726" s="246"/>
      <c r="X726" s="246"/>
      <c r="Y726" s="246"/>
      <c r="Z726" s="246"/>
    </row>
    <row r="727" spans="1:26" ht="12.75" customHeight="1">
      <c r="A727" s="246"/>
      <c r="B727" s="246"/>
      <c r="C727" s="246"/>
      <c r="D727" s="246"/>
      <c r="E727" s="246"/>
      <c r="F727" s="246"/>
      <c r="G727" s="246"/>
      <c r="H727" s="246"/>
      <c r="I727" s="246"/>
      <c r="J727" s="246"/>
      <c r="K727" s="246"/>
      <c r="L727" s="246"/>
      <c r="M727" s="246"/>
      <c r="N727" s="246"/>
      <c r="O727" s="246"/>
      <c r="P727" s="246"/>
      <c r="Q727" s="246"/>
      <c r="R727" s="246"/>
      <c r="S727" s="246"/>
      <c r="T727" s="246"/>
      <c r="U727" s="246"/>
      <c r="V727" s="246"/>
      <c r="W727" s="246"/>
      <c r="X727" s="246"/>
      <c r="Y727" s="246"/>
      <c r="Z727" s="246"/>
    </row>
    <row r="728" spans="1:26" ht="12.75" customHeight="1">
      <c r="A728" s="246"/>
      <c r="B728" s="246"/>
      <c r="C728" s="246"/>
      <c r="D728" s="246"/>
      <c r="E728" s="246"/>
      <c r="F728" s="246"/>
      <c r="G728" s="246"/>
      <c r="H728" s="246"/>
      <c r="I728" s="246"/>
      <c r="J728" s="246"/>
      <c r="K728" s="246"/>
      <c r="L728" s="246"/>
      <c r="M728" s="246"/>
      <c r="N728" s="246"/>
      <c r="O728" s="246"/>
      <c r="P728" s="246"/>
      <c r="Q728" s="246"/>
      <c r="R728" s="246"/>
      <c r="S728" s="246"/>
      <c r="T728" s="246"/>
      <c r="U728" s="246"/>
      <c r="V728" s="246"/>
      <c r="W728" s="246"/>
      <c r="X728" s="246"/>
      <c r="Y728" s="246"/>
      <c r="Z728" s="246"/>
    </row>
    <row r="729" spans="1:26" ht="12.75" customHeight="1">
      <c r="A729" s="246"/>
      <c r="B729" s="246"/>
      <c r="C729" s="246"/>
      <c r="D729" s="246"/>
      <c r="E729" s="246"/>
      <c r="F729" s="246"/>
      <c r="G729" s="246"/>
      <c r="H729" s="246"/>
      <c r="I729" s="246"/>
      <c r="J729" s="246"/>
      <c r="K729" s="246"/>
      <c r="L729" s="246"/>
      <c r="M729" s="246"/>
      <c r="N729" s="246"/>
      <c r="O729" s="246"/>
      <c r="P729" s="246"/>
      <c r="Q729" s="246"/>
      <c r="R729" s="246"/>
      <c r="S729" s="246"/>
      <c r="T729" s="246"/>
      <c r="U729" s="246"/>
      <c r="V729" s="246"/>
      <c r="W729" s="246"/>
      <c r="X729" s="246"/>
      <c r="Y729" s="246"/>
      <c r="Z729" s="246"/>
    </row>
    <row r="730" spans="1:26" ht="12.75" customHeight="1">
      <c r="A730" s="246"/>
      <c r="B730" s="246"/>
      <c r="C730" s="246"/>
      <c r="D730" s="246"/>
      <c r="E730" s="246"/>
      <c r="F730" s="246"/>
      <c r="G730" s="246"/>
      <c r="H730" s="246"/>
      <c r="I730" s="246"/>
      <c r="J730" s="246"/>
      <c r="K730" s="246"/>
      <c r="L730" s="246"/>
      <c r="M730" s="246"/>
      <c r="N730" s="246"/>
      <c r="O730" s="246"/>
      <c r="P730" s="246"/>
      <c r="Q730" s="246"/>
      <c r="R730" s="246"/>
      <c r="S730" s="246"/>
      <c r="T730" s="246"/>
      <c r="U730" s="246"/>
      <c r="V730" s="246"/>
      <c r="W730" s="246"/>
      <c r="X730" s="246"/>
      <c r="Y730" s="246"/>
      <c r="Z730" s="246"/>
    </row>
    <row r="731" spans="1:26" ht="12.75" customHeight="1">
      <c r="A731" s="246"/>
      <c r="B731" s="246"/>
      <c r="C731" s="246"/>
      <c r="D731" s="246"/>
      <c r="E731" s="246"/>
      <c r="F731" s="246"/>
      <c r="G731" s="246"/>
      <c r="H731" s="246"/>
      <c r="I731" s="246"/>
      <c r="J731" s="246"/>
      <c r="K731" s="246"/>
      <c r="L731" s="246"/>
      <c r="M731" s="246"/>
      <c r="N731" s="246"/>
      <c r="O731" s="246"/>
      <c r="P731" s="246"/>
      <c r="Q731" s="246"/>
      <c r="R731" s="246"/>
      <c r="S731" s="246"/>
      <c r="T731" s="246"/>
      <c r="U731" s="246"/>
      <c r="V731" s="246"/>
      <c r="W731" s="246"/>
      <c r="X731" s="246"/>
      <c r="Y731" s="246"/>
      <c r="Z731" s="246"/>
    </row>
    <row r="732" spans="1:26" ht="12.75" customHeight="1">
      <c r="A732" s="246"/>
      <c r="B732" s="246"/>
      <c r="C732" s="246"/>
      <c r="D732" s="246"/>
      <c r="E732" s="246"/>
      <c r="F732" s="246"/>
      <c r="G732" s="246"/>
      <c r="H732" s="246"/>
      <c r="I732" s="246"/>
      <c r="J732" s="246"/>
      <c r="K732" s="246"/>
      <c r="L732" s="246"/>
      <c r="M732" s="246"/>
      <c r="N732" s="246"/>
      <c r="O732" s="246"/>
      <c r="P732" s="246"/>
      <c r="Q732" s="246"/>
      <c r="R732" s="246"/>
      <c r="S732" s="246"/>
      <c r="T732" s="246"/>
      <c r="U732" s="246"/>
      <c r="V732" s="246"/>
      <c r="W732" s="246"/>
      <c r="X732" s="246"/>
      <c r="Y732" s="246"/>
      <c r="Z732" s="246"/>
    </row>
    <row r="733" spans="1:26" ht="12.75" customHeight="1">
      <c r="A733" s="246"/>
      <c r="B733" s="246"/>
      <c r="C733" s="246"/>
      <c r="D733" s="246"/>
      <c r="E733" s="246"/>
      <c r="F733" s="246"/>
      <c r="G733" s="246"/>
      <c r="H733" s="246"/>
      <c r="I733" s="246"/>
      <c r="J733" s="246"/>
      <c r="K733" s="246"/>
      <c r="L733" s="246"/>
      <c r="M733" s="246"/>
      <c r="N733" s="246"/>
      <c r="O733" s="246"/>
      <c r="P733" s="246"/>
      <c r="Q733" s="246"/>
      <c r="R733" s="246"/>
      <c r="S733" s="246"/>
      <c r="T733" s="246"/>
      <c r="U733" s="246"/>
      <c r="V733" s="246"/>
      <c r="W733" s="246"/>
      <c r="X733" s="246"/>
      <c r="Y733" s="246"/>
      <c r="Z733" s="246"/>
    </row>
    <row r="734" spans="1:26" ht="12.75" customHeight="1">
      <c r="A734" s="246"/>
      <c r="B734" s="246"/>
      <c r="C734" s="246"/>
      <c r="D734" s="246"/>
      <c r="E734" s="246"/>
      <c r="F734" s="246"/>
      <c r="G734" s="246"/>
      <c r="H734" s="246"/>
      <c r="I734" s="246"/>
      <c r="J734" s="246"/>
      <c r="K734" s="246"/>
      <c r="L734" s="246"/>
      <c r="M734" s="246"/>
      <c r="N734" s="246"/>
      <c r="O734" s="246"/>
      <c r="P734" s="246"/>
      <c r="Q734" s="246"/>
      <c r="R734" s="246"/>
      <c r="S734" s="246"/>
      <c r="T734" s="246"/>
      <c r="U734" s="246"/>
      <c r="V734" s="246"/>
      <c r="W734" s="246"/>
      <c r="X734" s="246"/>
      <c r="Y734" s="246"/>
      <c r="Z734" s="246"/>
    </row>
    <row r="735" spans="1:26" ht="12.75" customHeight="1">
      <c r="A735" s="246"/>
      <c r="B735" s="246"/>
      <c r="C735" s="246"/>
      <c r="D735" s="246"/>
      <c r="E735" s="246"/>
      <c r="F735" s="246"/>
      <c r="G735" s="246"/>
      <c r="H735" s="246"/>
      <c r="I735" s="246"/>
      <c r="J735" s="246"/>
      <c r="K735" s="246"/>
      <c r="L735" s="246"/>
      <c r="M735" s="246"/>
      <c r="N735" s="246"/>
      <c r="O735" s="246"/>
      <c r="P735" s="246"/>
      <c r="Q735" s="246"/>
      <c r="R735" s="246"/>
      <c r="S735" s="246"/>
      <c r="T735" s="246"/>
      <c r="U735" s="246"/>
      <c r="V735" s="246"/>
      <c r="W735" s="246"/>
      <c r="X735" s="246"/>
      <c r="Y735" s="246"/>
      <c r="Z735" s="246"/>
    </row>
    <row r="736" spans="1:26" ht="12.75" customHeight="1">
      <c r="A736" s="246"/>
      <c r="B736" s="246"/>
      <c r="C736" s="246"/>
      <c r="D736" s="246"/>
      <c r="E736" s="246"/>
      <c r="F736" s="246"/>
      <c r="G736" s="246"/>
      <c r="H736" s="246"/>
      <c r="I736" s="246"/>
      <c r="J736" s="246"/>
      <c r="K736" s="246"/>
      <c r="L736" s="246"/>
      <c r="M736" s="246"/>
      <c r="N736" s="246"/>
      <c r="O736" s="246"/>
      <c r="P736" s="246"/>
      <c r="Q736" s="246"/>
      <c r="R736" s="246"/>
      <c r="S736" s="246"/>
      <c r="T736" s="246"/>
      <c r="U736" s="246"/>
      <c r="V736" s="246"/>
      <c r="W736" s="246"/>
      <c r="X736" s="246"/>
      <c r="Y736" s="246"/>
      <c r="Z736" s="246"/>
    </row>
    <row r="737" spans="1:26" ht="12.75" customHeight="1">
      <c r="A737" s="246"/>
      <c r="B737" s="246"/>
      <c r="C737" s="246"/>
      <c r="D737" s="246"/>
      <c r="E737" s="246"/>
      <c r="F737" s="246"/>
      <c r="G737" s="246"/>
      <c r="H737" s="246"/>
      <c r="I737" s="246"/>
      <c r="J737" s="246"/>
      <c r="K737" s="246"/>
      <c r="L737" s="246"/>
      <c r="M737" s="246"/>
      <c r="N737" s="246"/>
      <c r="O737" s="246"/>
      <c r="P737" s="246"/>
      <c r="Q737" s="246"/>
      <c r="R737" s="246"/>
      <c r="S737" s="246"/>
      <c r="T737" s="246"/>
      <c r="U737" s="246"/>
      <c r="V737" s="246"/>
      <c r="W737" s="246"/>
      <c r="X737" s="246"/>
      <c r="Y737" s="246"/>
      <c r="Z737" s="246"/>
    </row>
    <row r="738" spans="1:26" ht="12.75" customHeight="1">
      <c r="A738" s="246"/>
      <c r="B738" s="246"/>
      <c r="C738" s="246"/>
      <c r="D738" s="246"/>
      <c r="E738" s="246"/>
      <c r="F738" s="246"/>
      <c r="G738" s="246"/>
      <c r="H738" s="246"/>
      <c r="I738" s="246"/>
      <c r="J738" s="246"/>
      <c r="K738" s="246"/>
      <c r="L738" s="246"/>
      <c r="M738" s="246"/>
      <c r="N738" s="246"/>
      <c r="O738" s="246"/>
      <c r="P738" s="246"/>
      <c r="Q738" s="246"/>
      <c r="R738" s="246"/>
      <c r="S738" s="246"/>
      <c r="T738" s="246"/>
      <c r="U738" s="246"/>
      <c r="V738" s="246"/>
      <c r="W738" s="246"/>
      <c r="X738" s="246"/>
      <c r="Y738" s="246"/>
      <c r="Z738" s="246"/>
    </row>
    <row r="739" spans="1:26" ht="12.75" customHeight="1">
      <c r="A739" s="246"/>
      <c r="B739" s="246"/>
      <c r="C739" s="246"/>
      <c r="D739" s="246"/>
      <c r="E739" s="246"/>
      <c r="F739" s="246"/>
      <c r="G739" s="246"/>
      <c r="H739" s="246"/>
      <c r="I739" s="246"/>
      <c r="J739" s="246"/>
      <c r="K739" s="246"/>
      <c r="L739" s="246"/>
      <c r="M739" s="246"/>
      <c r="N739" s="246"/>
      <c r="O739" s="246"/>
      <c r="P739" s="246"/>
      <c r="Q739" s="246"/>
      <c r="R739" s="246"/>
      <c r="S739" s="246"/>
      <c r="T739" s="246"/>
      <c r="U739" s="246"/>
      <c r="V739" s="246"/>
      <c r="W739" s="246"/>
      <c r="X739" s="246"/>
      <c r="Y739" s="246"/>
      <c r="Z739" s="246"/>
    </row>
    <row r="740" spans="1:26" ht="12.75" customHeight="1">
      <c r="A740" s="246"/>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row>
    <row r="741" spans="1:26" ht="12.75" customHeight="1">
      <c r="A741" s="246"/>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row>
    <row r="742" spans="1:26" ht="12.75" customHeight="1">
      <c r="A742" s="246"/>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row>
    <row r="743" spans="1:26" ht="12.75" customHeight="1">
      <c r="A743" s="246"/>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row>
    <row r="744" spans="1:26" ht="12.75" customHeight="1">
      <c r="A744" s="246"/>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row>
    <row r="745" spans="1:26" ht="12.75" customHeight="1">
      <c r="A745" s="246"/>
      <c r="B745" s="246"/>
      <c r="C745" s="246"/>
      <c r="D745" s="246"/>
      <c r="E745" s="246"/>
      <c r="F745" s="246"/>
      <c r="G745" s="246"/>
      <c r="H745" s="246"/>
      <c r="I745" s="246"/>
      <c r="J745" s="246"/>
      <c r="K745" s="246"/>
      <c r="L745" s="246"/>
      <c r="M745" s="246"/>
      <c r="N745" s="246"/>
      <c r="O745" s="246"/>
      <c r="P745" s="246"/>
      <c r="Q745" s="246"/>
      <c r="R745" s="246"/>
      <c r="S745" s="246"/>
      <c r="T745" s="246"/>
      <c r="U745" s="246"/>
      <c r="V745" s="246"/>
      <c r="W745" s="246"/>
      <c r="X745" s="246"/>
      <c r="Y745" s="246"/>
      <c r="Z745" s="246"/>
    </row>
    <row r="746" spans="1:26" ht="12.75" customHeight="1">
      <c r="A746" s="246"/>
      <c r="B746" s="246"/>
      <c r="C746" s="246"/>
      <c r="D746" s="246"/>
      <c r="E746" s="246"/>
      <c r="F746" s="246"/>
      <c r="G746" s="246"/>
      <c r="H746" s="246"/>
      <c r="I746" s="246"/>
      <c r="J746" s="246"/>
      <c r="K746" s="246"/>
      <c r="L746" s="246"/>
      <c r="M746" s="246"/>
      <c r="N746" s="246"/>
      <c r="O746" s="246"/>
      <c r="P746" s="246"/>
      <c r="Q746" s="246"/>
      <c r="R746" s="246"/>
      <c r="S746" s="246"/>
      <c r="T746" s="246"/>
      <c r="U746" s="246"/>
      <c r="V746" s="246"/>
      <c r="W746" s="246"/>
      <c r="X746" s="246"/>
      <c r="Y746" s="246"/>
      <c r="Z746" s="246"/>
    </row>
    <row r="747" spans="1:26" ht="12.75" customHeight="1">
      <c r="A747" s="246"/>
      <c r="B747" s="246"/>
      <c r="C747" s="246"/>
      <c r="D747" s="246"/>
      <c r="E747" s="246"/>
      <c r="F747" s="246"/>
      <c r="G747" s="246"/>
      <c r="H747" s="246"/>
      <c r="I747" s="246"/>
      <c r="J747" s="246"/>
      <c r="K747" s="246"/>
      <c r="L747" s="246"/>
      <c r="M747" s="246"/>
      <c r="N747" s="246"/>
      <c r="O747" s="246"/>
      <c r="P747" s="246"/>
      <c r="Q747" s="246"/>
      <c r="R747" s="246"/>
      <c r="S747" s="246"/>
      <c r="T747" s="246"/>
      <c r="U747" s="246"/>
      <c r="V747" s="246"/>
      <c r="W747" s="246"/>
      <c r="X747" s="246"/>
      <c r="Y747" s="246"/>
      <c r="Z747" s="246"/>
    </row>
    <row r="748" spans="1:26" ht="12.75" customHeight="1">
      <c r="A748" s="246"/>
      <c r="B748" s="246"/>
      <c r="C748" s="246"/>
      <c r="D748" s="246"/>
      <c r="E748" s="246"/>
      <c r="F748" s="246"/>
      <c r="G748" s="246"/>
      <c r="H748" s="246"/>
      <c r="I748" s="246"/>
      <c r="J748" s="246"/>
      <c r="K748" s="246"/>
      <c r="L748" s="246"/>
      <c r="M748" s="246"/>
      <c r="N748" s="246"/>
      <c r="O748" s="246"/>
      <c r="P748" s="246"/>
      <c r="Q748" s="246"/>
      <c r="R748" s="246"/>
      <c r="S748" s="246"/>
      <c r="T748" s="246"/>
      <c r="U748" s="246"/>
      <c r="V748" s="246"/>
      <c r="W748" s="246"/>
      <c r="X748" s="246"/>
      <c r="Y748" s="246"/>
      <c r="Z748" s="246"/>
    </row>
    <row r="749" spans="1:26" ht="12.75" customHeight="1">
      <c r="A749" s="246"/>
      <c r="B749" s="246"/>
      <c r="C749" s="246"/>
      <c r="D749" s="246"/>
      <c r="E749" s="246"/>
      <c r="F749" s="246"/>
      <c r="G749" s="246"/>
      <c r="H749" s="246"/>
      <c r="I749" s="246"/>
      <c r="J749" s="246"/>
      <c r="K749" s="246"/>
      <c r="L749" s="246"/>
      <c r="M749" s="246"/>
      <c r="N749" s="246"/>
      <c r="O749" s="246"/>
      <c r="P749" s="246"/>
      <c r="Q749" s="246"/>
      <c r="R749" s="246"/>
      <c r="S749" s="246"/>
      <c r="T749" s="246"/>
      <c r="U749" s="246"/>
      <c r="V749" s="246"/>
      <c r="W749" s="246"/>
      <c r="X749" s="246"/>
      <c r="Y749" s="246"/>
      <c r="Z749" s="246"/>
    </row>
    <row r="750" spans="1:26" ht="12.75" customHeight="1">
      <c r="A750" s="246"/>
      <c r="B750" s="246"/>
      <c r="C750" s="246"/>
      <c r="D750" s="246"/>
      <c r="E750" s="246"/>
      <c r="F750" s="246"/>
      <c r="G750" s="246"/>
      <c r="H750" s="246"/>
      <c r="I750" s="246"/>
      <c r="J750" s="246"/>
      <c r="K750" s="246"/>
      <c r="L750" s="246"/>
      <c r="M750" s="246"/>
      <c r="N750" s="246"/>
      <c r="O750" s="246"/>
      <c r="P750" s="246"/>
      <c r="Q750" s="246"/>
      <c r="R750" s="246"/>
      <c r="S750" s="246"/>
      <c r="T750" s="246"/>
      <c r="U750" s="246"/>
      <c r="V750" s="246"/>
      <c r="W750" s="246"/>
      <c r="X750" s="246"/>
      <c r="Y750" s="246"/>
      <c r="Z750" s="246"/>
    </row>
    <row r="751" spans="1:26" ht="12.75" customHeight="1">
      <c r="A751" s="246"/>
      <c r="B751" s="246"/>
      <c r="C751" s="246"/>
      <c r="D751" s="246"/>
      <c r="E751" s="246"/>
      <c r="F751" s="246"/>
      <c r="G751" s="246"/>
      <c r="H751" s="246"/>
      <c r="I751" s="246"/>
      <c r="J751" s="246"/>
      <c r="K751" s="246"/>
      <c r="L751" s="246"/>
      <c r="M751" s="246"/>
      <c r="N751" s="246"/>
      <c r="O751" s="246"/>
      <c r="P751" s="246"/>
      <c r="Q751" s="246"/>
      <c r="R751" s="246"/>
      <c r="S751" s="246"/>
      <c r="T751" s="246"/>
      <c r="U751" s="246"/>
      <c r="V751" s="246"/>
      <c r="W751" s="246"/>
      <c r="X751" s="246"/>
      <c r="Y751" s="246"/>
      <c r="Z751" s="246"/>
    </row>
    <row r="752" spans="1:26" ht="12.75" customHeight="1">
      <c r="A752" s="246"/>
      <c r="B752" s="246"/>
      <c r="C752" s="246"/>
      <c r="D752" s="246"/>
      <c r="E752" s="246"/>
      <c r="F752" s="246"/>
      <c r="G752" s="246"/>
      <c r="H752" s="246"/>
      <c r="I752" s="246"/>
      <c r="J752" s="246"/>
      <c r="K752" s="246"/>
      <c r="L752" s="246"/>
      <c r="M752" s="246"/>
      <c r="N752" s="246"/>
      <c r="O752" s="246"/>
      <c r="P752" s="246"/>
      <c r="Q752" s="246"/>
      <c r="R752" s="246"/>
      <c r="S752" s="246"/>
      <c r="T752" s="246"/>
      <c r="U752" s="246"/>
      <c r="V752" s="246"/>
      <c r="W752" s="246"/>
      <c r="X752" s="246"/>
      <c r="Y752" s="246"/>
      <c r="Z752" s="246"/>
    </row>
    <row r="753" spans="1:26" ht="12.75" customHeight="1">
      <c r="A753" s="246"/>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row>
    <row r="754" spans="1:26" ht="12.75" customHeight="1">
      <c r="A754" s="246"/>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row>
    <row r="755" spans="1:26" ht="12.75" customHeight="1">
      <c r="A755" s="246"/>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row>
    <row r="756" spans="1:26" ht="12.75" customHeight="1">
      <c r="A756" s="246"/>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row>
    <row r="757" spans="1:26" ht="12.75" customHeight="1">
      <c r="A757" s="246"/>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row>
    <row r="758" spans="1:26" ht="12.75" customHeight="1">
      <c r="A758" s="246"/>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row>
    <row r="759" spans="1:26" ht="12.75" customHeight="1">
      <c r="A759" s="246"/>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row>
    <row r="760" spans="1:26" ht="12.75" customHeight="1">
      <c r="A760" s="246"/>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row>
    <row r="761" spans="1:26" ht="12.75" customHeight="1">
      <c r="A761" s="246"/>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row>
    <row r="762" spans="1:26" ht="12.75" customHeight="1">
      <c r="A762" s="246"/>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row>
    <row r="763" spans="1:26" ht="12.75" customHeight="1">
      <c r="A763" s="246"/>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row>
    <row r="764" spans="1:26" ht="12.75" customHeight="1">
      <c r="A764" s="246"/>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row>
    <row r="765" spans="1:26" ht="12.75" customHeight="1">
      <c r="A765" s="246"/>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row>
    <row r="766" spans="1:26" ht="12.75" customHeight="1">
      <c r="A766" s="246"/>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row>
    <row r="767" spans="1:26" ht="12.75" customHeight="1">
      <c r="A767" s="246"/>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row>
    <row r="768" spans="1:26" ht="12.75" customHeight="1">
      <c r="A768" s="246"/>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row>
    <row r="769" spans="1:26" ht="12.75" customHeight="1">
      <c r="A769" s="246"/>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row>
    <row r="770" spans="1:26" ht="12.75" customHeight="1">
      <c r="A770" s="246"/>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row>
    <row r="771" spans="1:26" ht="12.75" customHeight="1">
      <c r="A771" s="246"/>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row>
    <row r="772" spans="1:26" ht="12.75" customHeight="1">
      <c r="A772" s="246"/>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row>
    <row r="773" spans="1:26" ht="12.75" customHeight="1">
      <c r="A773" s="246"/>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row>
    <row r="774" spans="1:26" ht="12.75" customHeight="1">
      <c r="A774" s="246"/>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row>
    <row r="775" spans="1:26" ht="12.75" customHeight="1">
      <c r="A775" s="246"/>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row>
    <row r="776" spans="1:26" ht="12.75" customHeight="1">
      <c r="A776" s="246"/>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row>
    <row r="777" spans="1:26" ht="12.75" customHeight="1">
      <c r="A777" s="246"/>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row>
    <row r="778" spans="1:26" ht="12.75" customHeight="1">
      <c r="A778" s="246"/>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row>
    <row r="779" spans="1:26" ht="12.75" customHeight="1">
      <c r="A779" s="246"/>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row>
    <row r="780" spans="1:26" ht="12.75" customHeight="1">
      <c r="A780" s="246"/>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row>
    <row r="781" spans="1:26" ht="12.75" customHeight="1">
      <c r="A781" s="246"/>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row>
    <row r="782" spans="1:26" ht="12.75" customHeight="1">
      <c r="A782" s="246"/>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row>
    <row r="783" spans="1:26" ht="12.75" customHeight="1">
      <c r="A783" s="246"/>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row>
    <row r="784" spans="1:26" ht="12.75" customHeight="1">
      <c r="A784" s="246"/>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row>
    <row r="785" spans="1:26" ht="12.75" customHeight="1">
      <c r="A785" s="246"/>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row>
    <row r="786" spans="1:26" ht="12.75" customHeight="1">
      <c r="A786" s="246"/>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row>
    <row r="787" spans="1:26" ht="12.75" customHeight="1">
      <c r="A787" s="246"/>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row>
    <row r="788" spans="1:26" ht="12.75" customHeight="1">
      <c r="A788" s="246"/>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row>
    <row r="789" spans="1:26" ht="12.75" customHeight="1">
      <c r="A789" s="246"/>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row>
    <row r="790" spans="1:26" ht="12.75" customHeight="1">
      <c r="A790" s="246"/>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row>
    <row r="791" spans="1:26" ht="12.75" customHeight="1">
      <c r="A791" s="246"/>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row>
    <row r="792" spans="1:26" ht="12.75" customHeight="1">
      <c r="A792" s="246"/>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row>
    <row r="793" spans="1:26" ht="12.75" customHeight="1">
      <c r="A793" s="246"/>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row>
    <row r="794" spans="1:26" ht="12.75" customHeight="1">
      <c r="A794" s="246"/>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row>
    <row r="795" spans="1:26" ht="12.75" customHeight="1">
      <c r="A795" s="246"/>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row>
    <row r="796" spans="1:26" ht="12.75" customHeight="1">
      <c r="A796" s="246"/>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row>
    <row r="797" spans="1:26" ht="12.75" customHeight="1">
      <c r="A797" s="246"/>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row>
    <row r="798" spans="1:26" ht="12.75" customHeight="1">
      <c r="A798" s="246"/>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row>
    <row r="799" spans="1:26" ht="12.75" customHeight="1">
      <c r="A799" s="246"/>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row>
    <row r="800" spans="1:26" ht="12.75" customHeight="1">
      <c r="A800" s="246"/>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row>
    <row r="801" spans="1:26" ht="12.75" customHeight="1">
      <c r="A801" s="246"/>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row>
    <row r="802" spans="1:26" ht="12.75" customHeight="1">
      <c r="A802" s="246"/>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row>
    <row r="803" spans="1:26" ht="12.75" customHeight="1">
      <c r="A803" s="246"/>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row>
    <row r="804" spans="1:26" ht="12.75" customHeight="1">
      <c r="A804" s="246"/>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row>
    <row r="805" spans="1:26" ht="12.75" customHeight="1">
      <c r="A805" s="246"/>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row>
    <row r="806" spans="1:26" ht="12.75" customHeight="1">
      <c r="A806" s="246"/>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row>
    <row r="807" spans="1:26" ht="12.75" customHeight="1">
      <c r="A807" s="246"/>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row>
    <row r="808" spans="1:26" ht="12.75" customHeight="1">
      <c r="A808" s="246"/>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row>
    <row r="809" spans="1:26" ht="12.75" customHeight="1">
      <c r="A809" s="246"/>
      <c r="B809" s="246"/>
      <c r="C809" s="246"/>
      <c r="D809" s="246"/>
      <c r="E809" s="246"/>
      <c r="F809" s="246"/>
      <c r="G809" s="246"/>
      <c r="H809" s="246"/>
      <c r="I809" s="246"/>
      <c r="J809" s="246"/>
      <c r="K809" s="246"/>
      <c r="L809" s="246"/>
      <c r="M809" s="246"/>
      <c r="N809" s="246"/>
      <c r="O809" s="246"/>
      <c r="P809" s="246"/>
      <c r="Q809" s="246"/>
      <c r="R809" s="246"/>
      <c r="S809" s="246"/>
      <c r="T809" s="246"/>
      <c r="U809" s="246"/>
      <c r="V809" s="246"/>
      <c r="W809" s="246"/>
      <c r="X809" s="246"/>
      <c r="Y809" s="246"/>
      <c r="Z809" s="246"/>
    </row>
    <row r="810" spans="1:26" ht="12.75" customHeight="1">
      <c r="A810" s="246"/>
      <c r="B810" s="246"/>
      <c r="C810" s="246"/>
      <c r="D810" s="246"/>
      <c r="E810" s="246"/>
      <c r="F810" s="246"/>
      <c r="G810" s="246"/>
      <c r="H810" s="246"/>
      <c r="I810" s="246"/>
      <c r="J810" s="246"/>
      <c r="K810" s="246"/>
      <c r="L810" s="246"/>
      <c r="M810" s="246"/>
      <c r="N810" s="246"/>
      <c r="O810" s="246"/>
      <c r="P810" s="246"/>
      <c r="Q810" s="246"/>
      <c r="R810" s="246"/>
      <c r="S810" s="246"/>
      <c r="T810" s="246"/>
      <c r="U810" s="246"/>
      <c r="V810" s="246"/>
      <c r="W810" s="246"/>
      <c r="X810" s="246"/>
      <c r="Y810" s="246"/>
      <c r="Z810" s="246"/>
    </row>
    <row r="811" spans="1:26" ht="12.75" customHeight="1">
      <c r="A811" s="246"/>
      <c r="B811" s="246"/>
      <c r="C811" s="246"/>
      <c r="D811" s="246"/>
      <c r="E811" s="246"/>
      <c r="F811" s="246"/>
      <c r="G811" s="246"/>
      <c r="H811" s="246"/>
      <c r="I811" s="246"/>
      <c r="J811" s="246"/>
      <c r="K811" s="246"/>
      <c r="L811" s="246"/>
      <c r="M811" s="246"/>
      <c r="N811" s="246"/>
      <c r="O811" s="246"/>
      <c r="P811" s="246"/>
      <c r="Q811" s="246"/>
      <c r="R811" s="246"/>
      <c r="S811" s="246"/>
      <c r="T811" s="246"/>
      <c r="U811" s="246"/>
      <c r="V811" s="246"/>
      <c r="W811" s="246"/>
      <c r="X811" s="246"/>
      <c r="Y811" s="246"/>
      <c r="Z811" s="246"/>
    </row>
    <row r="812" spans="1:26" ht="12.75" customHeight="1">
      <c r="A812" s="246"/>
      <c r="B812" s="246"/>
      <c r="C812" s="246"/>
      <c r="D812" s="246"/>
      <c r="E812" s="246"/>
      <c r="F812" s="246"/>
      <c r="G812" s="246"/>
      <c r="H812" s="246"/>
      <c r="I812" s="246"/>
      <c r="J812" s="246"/>
      <c r="K812" s="246"/>
      <c r="L812" s="246"/>
      <c r="M812" s="246"/>
      <c r="N812" s="246"/>
      <c r="O812" s="246"/>
      <c r="P812" s="246"/>
      <c r="Q812" s="246"/>
      <c r="R812" s="246"/>
      <c r="S812" s="246"/>
      <c r="T812" s="246"/>
      <c r="U812" s="246"/>
      <c r="V812" s="246"/>
      <c r="W812" s="246"/>
      <c r="X812" s="246"/>
      <c r="Y812" s="246"/>
      <c r="Z812" s="246"/>
    </row>
    <row r="813" spans="1:26" ht="12.75" customHeight="1">
      <c r="A813" s="246"/>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row>
    <row r="814" spans="1:26" ht="12.75" customHeight="1">
      <c r="A814" s="246"/>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row>
    <row r="815" spans="1:26" ht="12.75" customHeight="1">
      <c r="A815" s="246"/>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row>
    <row r="816" spans="1:26" ht="12.75" customHeight="1">
      <c r="A816" s="246"/>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row>
    <row r="817" spans="1:26" ht="12.75" customHeight="1">
      <c r="A817" s="246"/>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row>
    <row r="818" spans="1:26" ht="12.75" customHeight="1">
      <c r="A818" s="246"/>
      <c r="B818" s="246"/>
      <c r="C818" s="246"/>
      <c r="D818" s="246"/>
      <c r="E818" s="246"/>
      <c r="F818" s="246"/>
      <c r="G818" s="246"/>
      <c r="H818" s="246"/>
      <c r="I818" s="246"/>
      <c r="J818" s="246"/>
      <c r="K818" s="246"/>
      <c r="L818" s="246"/>
      <c r="M818" s="246"/>
      <c r="N818" s="246"/>
      <c r="O818" s="246"/>
      <c r="P818" s="246"/>
      <c r="Q818" s="246"/>
      <c r="R818" s="246"/>
      <c r="S818" s="246"/>
      <c r="T818" s="246"/>
      <c r="U818" s="246"/>
      <c r="V818" s="246"/>
      <c r="W818" s="246"/>
      <c r="X818" s="246"/>
      <c r="Y818" s="246"/>
      <c r="Z818" s="246"/>
    </row>
    <row r="819" spans="1:26" ht="12.75" customHeight="1">
      <c r="A819" s="246"/>
      <c r="B819" s="246"/>
      <c r="C819" s="246"/>
      <c r="D819" s="246"/>
      <c r="E819" s="246"/>
      <c r="F819" s="246"/>
      <c r="G819" s="246"/>
      <c r="H819" s="246"/>
      <c r="I819" s="246"/>
      <c r="J819" s="246"/>
      <c r="K819" s="246"/>
      <c r="L819" s="246"/>
      <c r="M819" s="246"/>
      <c r="N819" s="246"/>
      <c r="O819" s="246"/>
      <c r="P819" s="246"/>
      <c r="Q819" s="246"/>
      <c r="R819" s="246"/>
      <c r="S819" s="246"/>
      <c r="T819" s="246"/>
      <c r="U819" s="246"/>
      <c r="V819" s="246"/>
      <c r="W819" s="246"/>
      <c r="X819" s="246"/>
      <c r="Y819" s="246"/>
      <c r="Z819" s="246"/>
    </row>
    <row r="820" spans="1:26" ht="12.75" customHeight="1">
      <c r="A820" s="246"/>
      <c r="B820" s="246"/>
      <c r="C820" s="246"/>
      <c r="D820" s="246"/>
      <c r="E820" s="246"/>
      <c r="F820" s="246"/>
      <c r="G820" s="246"/>
      <c r="H820" s="246"/>
      <c r="I820" s="246"/>
      <c r="J820" s="246"/>
      <c r="K820" s="246"/>
      <c r="L820" s="246"/>
      <c r="M820" s="246"/>
      <c r="N820" s="246"/>
      <c r="O820" s="246"/>
      <c r="P820" s="246"/>
      <c r="Q820" s="246"/>
      <c r="R820" s="246"/>
      <c r="S820" s="246"/>
      <c r="T820" s="246"/>
      <c r="U820" s="246"/>
      <c r="V820" s="246"/>
      <c r="W820" s="246"/>
      <c r="X820" s="246"/>
      <c r="Y820" s="246"/>
      <c r="Z820" s="246"/>
    </row>
    <row r="821" spans="1:26" ht="12.75" customHeight="1">
      <c r="A821" s="246"/>
      <c r="B821" s="246"/>
      <c r="C821" s="246"/>
      <c r="D821" s="246"/>
      <c r="E821" s="246"/>
      <c r="F821" s="246"/>
      <c r="G821" s="246"/>
      <c r="H821" s="246"/>
      <c r="I821" s="246"/>
      <c r="J821" s="246"/>
      <c r="K821" s="246"/>
      <c r="L821" s="246"/>
      <c r="M821" s="246"/>
      <c r="N821" s="246"/>
      <c r="O821" s="246"/>
      <c r="P821" s="246"/>
      <c r="Q821" s="246"/>
      <c r="R821" s="246"/>
      <c r="S821" s="246"/>
      <c r="T821" s="246"/>
      <c r="U821" s="246"/>
      <c r="V821" s="246"/>
      <c r="W821" s="246"/>
      <c r="X821" s="246"/>
      <c r="Y821" s="246"/>
      <c r="Z821" s="246"/>
    </row>
    <row r="822" spans="1:26" ht="12.75" customHeight="1">
      <c r="A822" s="246"/>
      <c r="B822" s="246"/>
      <c r="C822" s="246"/>
      <c r="D822" s="246"/>
      <c r="E822" s="246"/>
      <c r="F822" s="246"/>
      <c r="G822" s="246"/>
      <c r="H822" s="246"/>
      <c r="I822" s="246"/>
      <c r="J822" s="246"/>
      <c r="K822" s="246"/>
      <c r="L822" s="246"/>
      <c r="M822" s="246"/>
      <c r="N822" s="246"/>
      <c r="O822" s="246"/>
      <c r="P822" s="246"/>
      <c r="Q822" s="246"/>
      <c r="R822" s="246"/>
      <c r="S822" s="246"/>
      <c r="T822" s="246"/>
      <c r="U822" s="246"/>
      <c r="V822" s="246"/>
      <c r="W822" s="246"/>
      <c r="X822" s="246"/>
      <c r="Y822" s="246"/>
      <c r="Z822" s="246"/>
    </row>
    <row r="823" spans="1:26" ht="12.75" customHeight="1">
      <c r="A823" s="246"/>
      <c r="B823" s="246"/>
      <c r="C823" s="246"/>
      <c r="D823" s="246"/>
      <c r="E823" s="246"/>
      <c r="F823" s="246"/>
      <c r="G823" s="246"/>
      <c r="H823" s="246"/>
      <c r="I823" s="246"/>
      <c r="J823" s="246"/>
      <c r="K823" s="246"/>
      <c r="L823" s="246"/>
      <c r="M823" s="246"/>
      <c r="N823" s="246"/>
      <c r="O823" s="246"/>
      <c r="P823" s="246"/>
      <c r="Q823" s="246"/>
      <c r="R823" s="246"/>
      <c r="S823" s="246"/>
      <c r="T823" s="246"/>
      <c r="U823" s="246"/>
      <c r="V823" s="246"/>
      <c r="W823" s="246"/>
      <c r="X823" s="246"/>
      <c r="Y823" s="246"/>
      <c r="Z823" s="246"/>
    </row>
    <row r="824" spans="1:26" ht="12.75" customHeight="1">
      <c r="A824" s="246"/>
      <c r="B824" s="246"/>
      <c r="C824" s="246"/>
      <c r="D824" s="246"/>
      <c r="E824" s="246"/>
      <c r="F824" s="246"/>
      <c r="G824" s="246"/>
      <c r="H824" s="246"/>
      <c r="I824" s="246"/>
      <c r="J824" s="246"/>
      <c r="K824" s="246"/>
      <c r="L824" s="246"/>
      <c r="M824" s="246"/>
      <c r="N824" s="246"/>
      <c r="O824" s="246"/>
      <c r="P824" s="246"/>
      <c r="Q824" s="246"/>
      <c r="R824" s="246"/>
      <c r="S824" s="246"/>
      <c r="T824" s="246"/>
      <c r="U824" s="246"/>
      <c r="V824" s="246"/>
      <c r="W824" s="246"/>
      <c r="X824" s="246"/>
      <c r="Y824" s="246"/>
      <c r="Z824" s="246"/>
    </row>
    <row r="825" spans="1:26" ht="12.75" customHeight="1">
      <c r="A825" s="246"/>
      <c r="B825" s="246"/>
      <c r="C825" s="246"/>
      <c r="D825" s="246"/>
      <c r="E825" s="246"/>
      <c r="F825" s="246"/>
      <c r="G825" s="246"/>
      <c r="H825" s="246"/>
      <c r="I825" s="246"/>
      <c r="J825" s="246"/>
      <c r="K825" s="246"/>
      <c r="L825" s="246"/>
      <c r="M825" s="246"/>
      <c r="N825" s="246"/>
      <c r="O825" s="246"/>
      <c r="P825" s="246"/>
      <c r="Q825" s="246"/>
      <c r="R825" s="246"/>
      <c r="S825" s="246"/>
      <c r="T825" s="246"/>
      <c r="U825" s="246"/>
      <c r="V825" s="246"/>
      <c r="W825" s="246"/>
      <c r="X825" s="246"/>
      <c r="Y825" s="246"/>
      <c r="Z825" s="246"/>
    </row>
    <row r="826" spans="1:26" ht="12.75" customHeight="1">
      <c r="A826" s="246"/>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row>
    <row r="827" spans="1:26" ht="12.75" customHeight="1">
      <c r="A827" s="246"/>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row>
    <row r="828" spans="1:26" ht="12.75" customHeight="1">
      <c r="A828" s="246"/>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row>
    <row r="829" spans="1:26" ht="12.75" customHeight="1">
      <c r="A829" s="246"/>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row>
    <row r="830" spans="1:26" ht="12.75" customHeight="1">
      <c r="A830" s="246"/>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row>
    <row r="831" spans="1:26" ht="12.75" customHeight="1">
      <c r="A831" s="246"/>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row>
    <row r="832" spans="1:26" ht="12.75" customHeight="1">
      <c r="A832" s="246"/>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row>
    <row r="833" spans="1:26" ht="12.75" customHeight="1">
      <c r="A833" s="246"/>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row>
    <row r="834" spans="1:26" ht="12.75" customHeight="1">
      <c r="A834" s="246"/>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row>
    <row r="835" spans="1:26" ht="12.75" customHeight="1">
      <c r="A835" s="246"/>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row>
    <row r="836" spans="1:26" ht="12.75" customHeight="1">
      <c r="A836" s="246"/>
      <c r="B836" s="246"/>
      <c r="C836" s="246"/>
      <c r="D836" s="246"/>
      <c r="E836" s="246"/>
      <c r="F836" s="246"/>
      <c r="G836" s="246"/>
      <c r="H836" s="246"/>
      <c r="I836" s="246"/>
      <c r="J836" s="246"/>
      <c r="K836" s="246"/>
      <c r="L836" s="246"/>
      <c r="M836" s="246"/>
      <c r="N836" s="246"/>
      <c r="O836" s="246"/>
      <c r="P836" s="246"/>
      <c r="Q836" s="246"/>
      <c r="R836" s="246"/>
      <c r="S836" s="246"/>
      <c r="T836" s="246"/>
      <c r="U836" s="246"/>
      <c r="V836" s="246"/>
      <c r="W836" s="246"/>
      <c r="X836" s="246"/>
      <c r="Y836" s="246"/>
      <c r="Z836" s="246"/>
    </row>
    <row r="837" spans="1:26" ht="12.75" customHeight="1">
      <c r="A837" s="246"/>
      <c r="B837" s="246"/>
      <c r="C837" s="246"/>
      <c r="D837" s="246"/>
      <c r="E837" s="246"/>
      <c r="F837" s="246"/>
      <c r="G837" s="246"/>
      <c r="H837" s="246"/>
      <c r="I837" s="246"/>
      <c r="J837" s="246"/>
      <c r="K837" s="246"/>
      <c r="L837" s="246"/>
      <c r="M837" s="246"/>
      <c r="N837" s="246"/>
      <c r="O837" s="246"/>
      <c r="P837" s="246"/>
      <c r="Q837" s="246"/>
      <c r="R837" s="246"/>
      <c r="S837" s="246"/>
      <c r="T837" s="246"/>
      <c r="U837" s="246"/>
      <c r="V837" s="246"/>
      <c r="W837" s="246"/>
      <c r="X837" s="246"/>
      <c r="Y837" s="246"/>
      <c r="Z837" s="246"/>
    </row>
    <row r="838" spans="1:26" ht="12.75" customHeight="1">
      <c r="A838" s="246"/>
      <c r="B838" s="246"/>
      <c r="C838" s="246"/>
      <c r="D838" s="246"/>
      <c r="E838" s="246"/>
      <c r="F838" s="246"/>
      <c r="G838" s="246"/>
      <c r="H838" s="246"/>
      <c r="I838" s="246"/>
      <c r="J838" s="246"/>
      <c r="K838" s="246"/>
      <c r="L838" s="246"/>
      <c r="M838" s="246"/>
      <c r="N838" s="246"/>
      <c r="O838" s="246"/>
      <c r="P838" s="246"/>
      <c r="Q838" s="246"/>
      <c r="R838" s="246"/>
      <c r="S838" s="246"/>
      <c r="T838" s="246"/>
      <c r="U838" s="246"/>
      <c r="V838" s="246"/>
      <c r="W838" s="246"/>
      <c r="X838" s="246"/>
      <c r="Y838" s="246"/>
      <c r="Z838" s="246"/>
    </row>
    <row r="839" spans="1:26" ht="12.75" customHeight="1">
      <c r="A839" s="246"/>
      <c r="B839" s="246"/>
      <c r="C839" s="246"/>
      <c r="D839" s="246"/>
      <c r="E839" s="246"/>
      <c r="F839" s="246"/>
      <c r="G839" s="246"/>
      <c r="H839" s="246"/>
      <c r="I839" s="246"/>
      <c r="J839" s="246"/>
      <c r="K839" s="246"/>
      <c r="L839" s="246"/>
      <c r="M839" s="246"/>
      <c r="N839" s="246"/>
      <c r="O839" s="246"/>
      <c r="P839" s="246"/>
      <c r="Q839" s="246"/>
      <c r="R839" s="246"/>
      <c r="S839" s="246"/>
      <c r="T839" s="246"/>
      <c r="U839" s="246"/>
      <c r="V839" s="246"/>
      <c r="W839" s="246"/>
      <c r="X839" s="246"/>
      <c r="Y839" s="246"/>
      <c r="Z839" s="246"/>
    </row>
    <row r="840" spans="1:26" ht="12.75" customHeight="1">
      <c r="A840" s="246"/>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row>
    <row r="841" spans="1:26" ht="12.75" customHeight="1">
      <c r="A841" s="246"/>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row>
    <row r="842" spans="1:26" ht="12.75" customHeight="1">
      <c r="A842" s="246"/>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row>
    <row r="843" spans="1:26" ht="12.75" customHeight="1">
      <c r="A843" s="246"/>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row>
    <row r="844" spans="1:26" ht="12.75" customHeight="1">
      <c r="A844" s="246"/>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row>
    <row r="845" spans="1:26" ht="12.75" customHeight="1">
      <c r="A845" s="246"/>
      <c r="B845" s="246"/>
      <c r="C845" s="246"/>
      <c r="D845" s="246"/>
      <c r="E845" s="246"/>
      <c r="F845" s="246"/>
      <c r="G845" s="246"/>
      <c r="H845" s="246"/>
      <c r="I845" s="246"/>
      <c r="J845" s="246"/>
      <c r="K845" s="246"/>
      <c r="L845" s="246"/>
      <c r="M845" s="246"/>
      <c r="N845" s="246"/>
      <c r="O845" s="246"/>
      <c r="P845" s="246"/>
      <c r="Q845" s="246"/>
      <c r="R845" s="246"/>
      <c r="S845" s="246"/>
      <c r="T845" s="246"/>
      <c r="U845" s="246"/>
      <c r="V845" s="246"/>
      <c r="W845" s="246"/>
      <c r="X845" s="246"/>
      <c r="Y845" s="246"/>
      <c r="Z845" s="246"/>
    </row>
    <row r="846" spans="1:26" ht="12.75" customHeight="1">
      <c r="A846" s="246"/>
      <c r="B846" s="246"/>
      <c r="C846" s="246"/>
      <c r="D846" s="246"/>
      <c r="E846" s="246"/>
      <c r="F846" s="246"/>
      <c r="G846" s="246"/>
      <c r="H846" s="246"/>
      <c r="I846" s="246"/>
      <c r="J846" s="246"/>
      <c r="K846" s="246"/>
      <c r="L846" s="246"/>
      <c r="M846" s="246"/>
      <c r="N846" s="246"/>
      <c r="O846" s="246"/>
      <c r="P846" s="246"/>
      <c r="Q846" s="246"/>
      <c r="R846" s="246"/>
      <c r="S846" s="246"/>
      <c r="T846" s="246"/>
      <c r="U846" s="246"/>
      <c r="V846" s="246"/>
      <c r="W846" s="246"/>
      <c r="X846" s="246"/>
      <c r="Y846" s="246"/>
      <c r="Z846" s="246"/>
    </row>
    <row r="847" spans="1:26" ht="12.75" customHeight="1">
      <c r="A847" s="246"/>
      <c r="B847" s="246"/>
      <c r="C847" s="246"/>
      <c r="D847" s="246"/>
      <c r="E847" s="246"/>
      <c r="F847" s="246"/>
      <c r="G847" s="246"/>
      <c r="H847" s="246"/>
      <c r="I847" s="246"/>
      <c r="J847" s="246"/>
      <c r="K847" s="246"/>
      <c r="L847" s="246"/>
      <c r="M847" s="246"/>
      <c r="N847" s="246"/>
      <c r="O847" s="246"/>
      <c r="P847" s="246"/>
      <c r="Q847" s="246"/>
      <c r="R847" s="246"/>
      <c r="S847" s="246"/>
      <c r="T847" s="246"/>
      <c r="U847" s="246"/>
      <c r="V847" s="246"/>
      <c r="W847" s="246"/>
      <c r="X847" s="246"/>
      <c r="Y847" s="246"/>
      <c r="Z847" s="246"/>
    </row>
    <row r="848" spans="1:26" ht="12.75" customHeight="1">
      <c r="A848" s="246"/>
      <c r="B848" s="246"/>
      <c r="C848" s="246"/>
      <c r="D848" s="246"/>
      <c r="E848" s="246"/>
      <c r="F848" s="246"/>
      <c r="G848" s="246"/>
      <c r="H848" s="246"/>
      <c r="I848" s="246"/>
      <c r="J848" s="246"/>
      <c r="K848" s="246"/>
      <c r="L848" s="246"/>
      <c r="M848" s="246"/>
      <c r="N848" s="246"/>
      <c r="O848" s="246"/>
      <c r="P848" s="246"/>
      <c r="Q848" s="246"/>
      <c r="R848" s="246"/>
      <c r="S848" s="246"/>
      <c r="T848" s="246"/>
      <c r="U848" s="246"/>
      <c r="V848" s="246"/>
      <c r="W848" s="246"/>
      <c r="X848" s="246"/>
      <c r="Y848" s="246"/>
      <c r="Z848" s="246"/>
    </row>
    <row r="849" spans="1:26" ht="12.75" customHeight="1">
      <c r="A849" s="246"/>
      <c r="B849" s="246"/>
      <c r="C849" s="246"/>
      <c r="D849" s="246"/>
      <c r="E849" s="246"/>
      <c r="F849" s="246"/>
      <c r="G849" s="246"/>
      <c r="H849" s="246"/>
      <c r="I849" s="246"/>
      <c r="J849" s="246"/>
      <c r="K849" s="246"/>
      <c r="L849" s="246"/>
      <c r="M849" s="246"/>
      <c r="N849" s="246"/>
      <c r="O849" s="246"/>
      <c r="P849" s="246"/>
      <c r="Q849" s="246"/>
      <c r="R849" s="246"/>
      <c r="S849" s="246"/>
      <c r="T849" s="246"/>
      <c r="U849" s="246"/>
      <c r="V849" s="246"/>
      <c r="W849" s="246"/>
      <c r="X849" s="246"/>
      <c r="Y849" s="246"/>
      <c r="Z849" s="246"/>
    </row>
    <row r="850" spans="1:26" ht="12.75" customHeight="1">
      <c r="A850" s="246"/>
      <c r="B850" s="246"/>
      <c r="C850" s="246"/>
      <c r="D850" s="246"/>
      <c r="E850" s="246"/>
      <c r="F850" s="246"/>
      <c r="G850" s="246"/>
      <c r="H850" s="246"/>
      <c r="I850" s="246"/>
      <c r="J850" s="246"/>
      <c r="K850" s="246"/>
      <c r="L850" s="246"/>
      <c r="M850" s="246"/>
      <c r="N850" s="246"/>
      <c r="O850" s="246"/>
      <c r="P850" s="246"/>
      <c r="Q850" s="246"/>
      <c r="R850" s="246"/>
      <c r="S850" s="246"/>
      <c r="T850" s="246"/>
      <c r="U850" s="246"/>
      <c r="V850" s="246"/>
      <c r="W850" s="246"/>
      <c r="X850" s="246"/>
      <c r="Y850" s="246"/>
      <c r="Z850" s="246"/>
    </row>
    <row r="851" spans="1:26" ht="12.75" customHeight="1">
      <c r="A851" s="246"/>
      <c r="B851" s="246"/>
      <c r="C851" s="246"/>
      <c r="D851" s="246"/>
      <c r="E851" s="246"/>
      <c r="F851" s="246"/>
      <c r="G851" s="246"/>
      <c r="H851" s="246"/>
      <c r="I851" s="246"/>
      <c r="J851" s="246"/>
      <c r="K851" s="246"/>
      <c r="L851" s="246"/>
      <c r="M851" s="246"/>
      <c r="N851" s="246"/>
      <c r="O851" s="246"/>
      <c r="P851" s="246"/>
      <c r="Q851" s="246"/>
      <c r="R851" s="246"/>
      <c r="S851" s="246"/>
      <c r="T851" s="246"/>
      <c r="U851" s="246"/>
      <c r="V851" s="246"/>
      <c r="W851" s="246"/>
      <c r="X851" s="246"/>
      <c r="Y851" s="246"/>
      <c r="Z851" s="246"/>
    </row>
    <row r="852" spans="1:26" ht="12.75" customHeight="1">
      <c r="A852" s="246"/>
      <c r="B852" s="246"/>
      <c r="C852" s="246"/>
      <c r="D852" s="246"/>
      <c r="E852" s="246"/>
      <c r="F852" s="246"/>
      <c r="G852" s="246"/>
      <c r="H852" s="246"/>
      <c r="I852" s="246"/>
      <c r="J852" s="246"/>
      <c r="K852" s="246"/>
      <c r="L852" s="246"/>
      <c r="M852" s="246"/>
      <c r="N852" s="246"/>
      <c r="O852" s="246"/>
      <c r="P852" s="246"/>
      <c r="Q852" s="246"/>
      <c r="R852" s="246"/>
      <c r="S852" s="246"/>
      <c r="T852" s="246"/>
      <c r="U852" s="246"/>
      <c r="V852" s="246"/>
      <c r="W852" s="246"/>
      <c r="X852" s="246"/>
      <c r="Y852" s="246"/>
      <c r="Z852" s="246"/>
    </row>
    <row r="853" spans="1:26" ht="12.75" customHeight="1">
      <c r="A853" s="246"/>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row>
    <row r="854" spans="1:26" ht="12.75" customHeight="1">
      <c r="A854" s="246"/>
      <c r="B854" s="246"/>
      <c r="C854" s="246"/>
      <c r="D854" s="246"/>
      <c r="E854" s="246"/>
      <c r="F854" s="246"/>
      <c r="G854" s="246"/>
      <c r="H854" s="246"/>
      <c r="I854" s="246"/>
      <c r="J854" s="246"/>
      <c r="K854" s="246"/>
      <c r="L854" s="246"/>
      <c r="M854" s="246"/>
      <c r="N854" s="246"/>
      <c r="O854" s="246"/>
      <c r="P854" s="246"/>
      <c r="Q854" s="246"/>
      <c r="R854" s="246"/>
      <c r="S854" s="246"/>
      <c r="T854" s="246"/>
      <c r="U854" s="246"/>
      <c r="V854" s="246"/>
      <c r="W854" s="246"/>
      <c r="X854" s="246"/>
      <c r="Y854" s="246"/>
      <c r="Z854" s="246"/>
    </row>
    <row r="855" spans="1:26" ht="12.75" customHeight="1">
      <c r="A855" s="246"/>
      <c r="B855" s="246"/>
      <c r="C855" s="246"/>
      <c r="D855" s="246"/>
      <c r="E855" s="246"/>
      <c r="F855" s="246"/>
      <c r="G855" s="246"/>
      <c r="H855" s="246"/>
      <c r="I855" s="246"/>
      <c r="J855" s="246"/>
      <c r="K855" s="246"/>
      <c r="L855" s="246"/>
      <c r="M855" s="246"/>
      <c r="N855" s="246"/>
      <c r="O855" s="246"/>
      <c r="P855" s="246"/>
      <c r="Q855" s="246"/>
      <c r="R855" s="246"/>
      <c r="S855" s="246"/>
      <c r="T855" s="246"/>
      <c r="U855" s="246"/>
      <c r="V855" s="246"/>
      <c r="W855" s="246"/>
      <c r="X855" s="246"/>
      <c r="Y855" s="246"/>
      <c r="Z855" s="246"/>
    </row>
    <row r="856" spans="1:26" ht="12.75" customHeight="1">
      <c r="A856" s="246"/>
      <c r="B856" s="246"/>
      <c r="C856" s="246"/>
      <c r="D856" s="246"/>
      <c r="E856" s="246"/>
      <c r="F856" s="246"/>
      <c r="G856" s="246"/>
      <c r="H856" s="246"/>
      <c r="I856" s="246"/>
      <c r="J856" s="246"/>
      <c r="K856" s="246"/>
      <c r="L856" s="246"/>
      <c r="M856" s="246"/>
      <c r="N856" s="246"/>
      <c r="O856" s="246"/>
      <c r="P856" s="246"/>
      <c r="Q856" s="246"/>
      <c r="R856" s="246"/>
      <c r="S856" s="246"/>
      <c r="T856" s="246"/>
      <c r="U856" s="246"/>
      <c r="V856" s="246"/>
      <c r="W856" s="246"/>
      <c r="X856" s="246"/>
      <c r="Y856" s="246"/>
      <c r="Z856" s="246"/>
    </row>
    <row r="857" spans="1:26" ht="12.75" customHeight="1">
      <c r="A857" s="246"/>
      <c r="B857" s="246"/>
      <c r="C857" s="246"/>
      <c r="D857" s="246"/>
      <c r="E857" s="246"/>
      <c r="F857" s="246"/>
      <c r="G857" s="246"/>
      <c r="H857" s="246"/>
      <c r="I857" s="246"/>
      <c r="J857" s="246"/>
      <c r="K857" s="246"/>
      <c r="L857" s="246"/>
      <c r="M857" s="246"/>
      <c r="N857" s="246"/>
      <c r="O857" s="246"/>
      <c r="P857" s="246"/>
      <c r="Q857" s="246"/>
      <c r="R857" s="246"/>
      <c r="S857" s="246"/>
      <c r="T857" s="246"/>
      <c r="U857" s="246"/>
      <c r="V857" s="246"/>
      <c r="W857" s="246"/>
      <c r="X857" s="246"/>
      <c r="Y857" s="246"/>
      <c r="Z857" s="246"/>
    </row>
    <row r="858" spans="1:26" ht="12.75" customHeight="1">
      <c r="A858" s="246"/>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row>
    <row r="859" spans="1:26" ht="12.75" customHeight="1">
      <c r="A859" s="246"/>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row>
    <row r="860" spans="1:26" ht="12.75" customHeight="1">
      <c r="A860" s="246"/>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row>
    <row r="861" spans="1:26" ht="12.75" customHeight="1">
      <c r="A861" s="246"/>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row>
    <row r="862" spans="1:26" ht="12.75" customHeight="1">
      <c r="A862" s="246"/>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row>
    <row r="863" spans="1:26" ht="12.75" customHeight="1">
      <c r="A863" s="246"/>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row>
    <row r="864" spans="1:26" ht="12.75" customHeight="1">
      <c r="A864" s="246"/>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row>
    <row r="865" spans="1:26" ht="12.75" customHeight="1">
      <c r="A865" s="246"/>
      <c r="B865" s="246"/>
      <c r="C865" s="246"/>
      <c r="D865" s="246"/>
      <c r="E865" s="246"/>
      <c r="F865" s="246"/>
      <c r="G865" s="246"/>
      <c r="H865" s="246"/>
      <c r="I865" s="246"/>
      <c r="J865" s="246"/>
      <c r="K865" s="246"/>
      <c r="L865" s="246"/>
      <c r="M865" s="246"/>
      <c r="N865" s="246"/>
      <c r="O865" s="246"/>
      <c r="P865" s="246"/>
      <c r="Q865" s="246"/>
      <c r="R865" s="246"/>
      <c r="S865" s="246"/>
      <c r="T865" s="246"/>
      <c r="U865" s="246"/>
      <c r="V865" s="246"/>
      <c r="W865" s="246"/>
      <c r="X865" s="246"/>
      <c r="Y865" s="246"/>
      <c r="Z865" s="246"/>
    </row>
    <row r="866" spans="1:26" ht="12.75" customHeight="1">
      <c r="A866" s="246"/>
      <c r="B866" s="246"/>
      <c r="C866" s="246"/>
      <c r="D866" s="246"/>
      <c r="E866" s="246"/>
      <c r="F866" s="246"/>
      <c r="G866" s="246"/>
      <c r="H866" s="246"/>
      <c r="I866" s="246"/>
      <c r="J866" s="246"/>
      <c r="K866" s="246"/>
      <c r="L866" s="246"/>
      <c r="M866" s="246"/>
      <c r="N866" s="246"/>
      <c r="O866" s="246"/>
      <c r="P866" s="246"/>
      <c r="Q866" s="246"/>
      <c r="R866" s="246"/>
      <c r="S866" s="246"/>
      <c r="T866" s="246"/>
      <c r="U866" s="246"/>
      <c r="V866" s="246"/>
      <c r="W866" s="246"/>
      <c r="X866" s="246"/>
      <c r="Y866" s="246"/>
      <c r="Z866" s="246"/>
    </row>
    <row r="867" spans="1:26" ht="12.75" customHeight="1">
      <c r="A867" s="246"/>
      <c r="B867" s="246"/>
      <c r="C867" s="246"/>
      <c r="D867" s="246"/>
      <c r="E867" s="246"/>
      <c r="F867" s="246"/>
      <c r="G867" s="246"/>
      <c r="H867" s="246"/>
      <c r="I867" s="246"/>
      <c r="J867" s="246"/>
      <c r="K867" s="246"/>
      <c r="L867" s="246"/>
      <c r="M867" s="246"/>
      <c r="N867" s="246"/>
      <c r="O867" s="246"/>
      <c r="P867" s="246"/>
      <c r="Q867" s="246"/>
      <c r="R867" s="246"/>
      <c r="S867" s="246"/>
      <c r="T867" s="246"/>
      <c r="U867" s="246"/>
      <c r="V867" s="246"/>
      <c r="W867" s="246"/>
      <c r="X867" s="246"/>
      <c r="Y867" s="246"/>
      <c r="Z867" s="246"/>
    </row>
    <row r="868" spans="1:26" ht="12.75" customHeight="1">
      <c r="A868" s="246"/>
      <c r="B868" s="246"/>
      <c r="C868" s="246"/>
      <c r="D868" s="246"/>
      <c r="E868" s="246"/>
      <c r="F868" s="246"/>
      <c r="G868" s="246"/>
      <c r="H868" s="246"/>
      <c r="I868" s="246"/>
      <c r="J868" s="246"/>
      <c r="K868" s="246"/>
      <c r="L868" s="246"/>
      <c r="M868" s="246"/>
      <c r="N868" s="246"/>
      <c r="O868" s="246"/>
      <c r="P868" s="246"/>
      <c r="Q868" s="246"/>
      <c r="R868" s="246"/>
      <c r="S868" s="246"/>
      <c r="T868" s="246"/>
      <c r="U868" s="246"/>
      <c r="V868" s="246"/>
      <c r="W868" s="246"/>
      <c r="X868" s="246"/>
      <c r="Y868" s="246"/>
      <c r="Z868" s="246"/>
    </row>
    <row r="869" spans="1:26" ht="12.75" customHeight="1">
      <c r="A869" s="246"/>
      <c r="B869" s="246"/>
      <c r="C869" s="246"/>
      <c r="D869" s="246"/>
      <c r="E869" s="246"/>
      <c r="F869" s="246"/>
      <c r="G869" s="246"/>
      <c r="H869" s="246"/>
      <c r="I869" s="246"/>
      <c r="J869" s="246"/>
      <c r="K869" s="246"/>
      <c r="L869" s="246"/>
      <c r="M869" s="246"/>
      <c r="N869" s="246"/>
      <c r="O869" s="246"/>
      <c r="P869" s="246"/>
      <c r="Q869" s="246"/>
      <c r="R869" s="246"/>
      <c r="S869" s="246"/>
      <c r="T869" s="246"/>
      <c r="U869" s="246"/>
      <c r="V869" s="246"/>
      <c r="W869" s="246"/>
      <c r="X869" s="246"/>
      <c r="Y869" s="246"/>
      <c r="Z869" s="246"/>
    </row>
    <row r="870" spans="1:26" ht="12.75" customHeight="1">
      <c r="A870" s="246"/>
      <c r="B870" s="246"/>
      <c r="C870" s="246"/>
      <c r="D870" s="246"/>
      <c r="E870" s="246"/>
      <c r="F870" s="246"/>
      <c r="G870" s="246"/>
      <c r="H870" s="246"/>
      <c r="I870" s="246"/>
      <c r="J870" s="246"/>
      <c r="K870" s="246"/>
      <c r="L870" s="246"/>
      <c r="M870" s="246"/>
      <c r="N870" s="246"/>
      <c r="O870" s="246"/>
      <c r="P870" s="246"/>
      <c r="Q870" s="246"/>
      <c r="R870" s="246"/>
      <c r="S870" s="246"/>
      <c r="T870" s="246"/>
      <c r="U870" s="246"/>
      <c r="V870" s="246"/>
      <c r="W870" s="246"/>
      <c r="X870" s="246"/>
      <c r="Y870" s="246"/>
      <c r="Z870" s="246"/>
    </row>
    <row r="871" spans="1:26" ht="12.75" customHeight="1">
      <c r="A871" s="246"/>
      <c r="B871" s="246"/>
      <c r="C871" s="246"/>
      <c r="D871" s="246"/>
      <c r="E871" s="246"/>
      <c r="F871" s="246"/>
      <c r="G871" s="246"/>
      <c r="H871" s="246"/>
      <c r="I871" s="246"/>
      <c r="J871" s="246"/>
      <c r="K871" s="246"/>
      <c r="L871" s="246"/>
      <c r="M871" s="246"/>
      <c r="N871" s="246"/>
      <c r="O871" s="246"/>
      <c r="P871" s="246"/>
      <c r="Q871" s="246"/>
      <c r="R871" s="246"/>
      <c r="S871" s="246"/>
      <c r="T871" s="246"/>
      <c r="U871" s="246"/>
      <c r="V871" s="246"/>
      <c r="W871" s="246"/>
      <c r="X871" s="246"/>
      <c r="Y871" s="246"/>
      <c r="Z871" s="246"/>
    </row>
    <row r="872" spans="1:26" ht="12.75" customHeight="1">
      <c r="A872" s="246"/>
      <c r="B872" s="246"/>
      <c r="C872" s="246"/>
      <c r="D872" s="246"/>
      <c r="E872" s="246"/>
      <c r="F872" s="246"/>
      <c r="G872" s="246"/>
      <c r="H872" s="246"/>
      <c r="I872" s="246"/>
      <c r="J872" s="246"/>
      <c r="K872" s="246"/>
      <c r="L872" s="246"/>
      <c r="M872" s="246"/>
      <c r="N872" s="246"/>
      <c r="O872" s="246"/>
      <c r="P872" s="246"/>
      <c r="Q872" s="246"/>
      <c r="R872" s="246"/>
      <c r="S872" s="246"/>
      <c r="T872" s="246"/>
      <c r="U872" s="246"/>
      <c r="V872" s="246"/>
      <c r="W872" s="246"/>
      <c r="X872" s="246"/>
      <c r="Y872" s="246"/>
      <c r="Z872" s="246"/>
    </row>
    <row r="873" spans="1:26" ht="12.75" customHeight="1">
      <c r="A873" s="246"/>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row>
    <row r="874" spans="1:26" ht="12.75" customHeight="1">
      <c r="A874" s="246"/>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row>
    <row r="875" spans="1:26" ht="12.75" customHeight="1">
      <c r="A875" s="246"/>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row>
    <row r="876" spans="1:26" ht="12.75" customHeight="1">
      <c r="A876" s="246"/>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row>
    <row r="877" spans="1:26" ht="12.75" customHeight="1">
      <c r="A877" s="246"/>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row>
    <row r="878" spans="1:26" ht="12.75" customHeight="1">
      <c r="A878" s="246"/>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row>
    <row r="879" spans="1:26" ht="12.75" customHeight="1">
      <c r="A879" s="246"/>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row>
    <row r="880" spans="1:26" ht="12.75" customHeight="1">
      <c r="A880" s="246"/>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row>
    <row r="881" spans="1:26" ht="12.75" customHeight="1">
      <c r="A881" s="246"/>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row>
    <row r="882" spans="1:26" ht="12.75" customHeight="1">
      <c r="A882" s="246"/>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row>
    <row r="883" spans="1:26" ht="12.75" customHeight="1">
      <c r="A883" s="246"/>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row>
    <row r="884" spans="1:26" ht="12.75" customHeight="1">
      <c r="A884" s="246"/>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row>
    <row r="885" spans="1:26" ht="12.75" customHeight="1">
      <c r="A885" s="246"/>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row>
    <row r="886" spans="1:26" ht="12.75" customHeight="1">
      <c r="A886" s="246"/>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row>
    <row r="887" spans="1:26" ht="12.75" customHeight="1">
      <c r="A887" s="246"/>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row>
    <row r="888" spans="1:26" ht="12.75" customHeight="1">
      <c r="A888" s="246"/>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row>
    <row r="889" spans="1:26" ht="12.75" customHeight="1">
      <c r="A889" s="246"/>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row>
    <row r="890" spans="1:26" ht="12.75" customHeight="1">
      <c r="A890" s="246"/>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row>
    <row r="891" spans="1:26" ht="12.75" customHeight="1">
      <c r="A891" s="246"/>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row>
    <row r="892" spans="1:26" ht="12.75" customHeight="1">
      <c r="A892" s="246"/>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row>
    <row r="893" spans="1:26" ht="12.75" customHeight="1">
      <c r="A893" s="246"/>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row>
    <row r="894" spans="1:26" ht="12.75" customHeight="1">
      <c r="A894" s="246"/>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row>
    <row r="895" spans="1:26" ht="12.75" customHeight="1">
      <c r="A895" s="246"/>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row>
    <row r="896" spans="1:26" ht="12.75" customHeight="1">
      <c r="A896" s="246"/>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row>
    <row r="897" spans="1:26" ht="12.75" customHeight="1">
      <c r="A897" s="246"/>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row>
    <row r="898" spans="1:26" ht="12.75" customHeight="1">
      <c r="A898" s="246"/>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row>
    <row r="899" spans="1:26" ht="12.75" customHeight="1">
      <c r="A899" s="246"/>
      <c r="B899" s="246"/>
      <c r="C899" s="246"/>
      <c r="D899" s="246"/>
      <c r="E899" s="246"/>
      <c r="F899" s="246"/>
      <c r="G899" s="246"/>
      <c r="H899" s="246"/>
      <c r="I899" s="246"/>
      <c r="J899" s="246"/>
      <c r="K899" s="246"/>
      <c r="L899" s="246"/>
      <c r="M899" s="246"/>
      <c r="N899" s="246"/>
      <c r="O899" s="246"/>
      <c r="P899" s="246"/>
      <c r="Q899" s="246"/>
      <c r="R899" s="246"/>
      <c r="S899" s="246"/>
      <c r="T899" s="246"/>
      <c r="U899" s="246"/>
      <c r="V899" s="246"/>
      <c r="W899" s="246"/>
      <c r="X899" s="246"/>
      <c r="Y899" s="246"/>
      <c r="Z899" s="246"/>
    </row>
    <row r="900" spans="1:26" ht="12.75" customHeight="1">
      <c r="A900" s="246"/>
      <c r="B900" s="246"/>
      <c r="C900" s="246"/>
      <c r="D900" s="246"/>
      <c r="E900" s="246"/>
      <c r="F900" s="246"/>
      <c r="G900" s="246"/>
      <c r="H900" s="246"/>
      <c r="I900" s="246"/>
      <c r="J900" s="246"/>
      <c r="K900" s="246"/>
      <c r="L900" s="246"/>
      <c r="M900" s="246"/>
      <c r="N900" s="246"/>
      <c r="O900" s="246"/>
      <c r="P900" s="246"/>
      <c r="Q900" s="246"/>
      <c r="R900" s="246"/>
      <c r="S900" s="246"/>
      <c r="T900" s="246"/>
      <c r="U900" s="246"/>
      <c r="V900" s="246"/>
      <c r="W900" s="246"/>
      <c r="X900" s="246"/>
      <c r="Y900" s="246"/>
      <c r="Z900" s="246"/>
    </row>
    <row r="901" spans="1:26" ht="12.75" customHeight="1">
      <c r="A901" s="246"/>
      <c r="B901" s="246"/>
      <c r="C901" s="246"/>
      <c r="D901" s="246"/>
      <c r="E901" s="246"/>
      <c r="F901" s="246"/>
      <c r="G901" s="246"/>
      <c r="H901" s="246"/>
      <c r="I901" s="246"/>
      <c r="J901" s="246"/>
      <c r="K901" s="246"/>
      <c r="L901" s="246"/>
      <c r="M901" s="246"/>
      <c r="N901" s="246"/>
      <c r="O901" s="246"/>
      <c r="P901" s="246"/>
      <c r="Q901" s="246"/>
      <c r="R901" s="246"/>
      <c r="S901" s="246"/>
      <c r="T901" s="246"/>
      <c r="U901" s="246"/>
      <c r="V901" s="246"/>
      <c r="W901" s="246"/>
      <c r="X901" s="246"/>
      <c r="Y901" s="246"/>
      <c r="Z901" s="246"/>
    </row>
    <row r="902" spans="1:26" ht="12.75" customHeight="1">
      <c r="A902" s="246"/>
      <c r="B902" s="246"/>
      <c r="C902" s="246"/>
      <c r="D902" s="246"/>
      <c r="E902" s="246"/>
      <c r="F902" s="246"/>
      <c r="G902" s="246"/>
      <c r="H902" s="246"/>
      <c r="I902" s="246"/>
      <c r="J902" s="246"/>
      <c r="K902" s="246"/>
      <c r="L902" s="246"/>
      <c r="M902" s="246"/>
      <c r="N902" s="246"/>
      <c r="O902" s="246"/>
      <c r="P902" s="246"/>
      <c r="Q902" s="246"/>
      <c r="R902" s="246"/>
      <c r="S902" s="246"/>
      <c r="T902" s="246"/>
      <c r="U902" s="246"/>
      <c r="V902" s="246"/>
      <c r="W902" s="246"/>
      <c r="X902" s="246"/>
      <c r="Y902" s="246"/>
      <c r="Z902" s="246"/>
    </row>
    <row r="903" spans="1:26" ht="12.75" customHeight="1">
      <c r="A903" s="246"/>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row>
    <row r="904" spans="1:26" ht="12.75" customHeight="1">
      <c r="A904" s="246"/>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row>
    <row r="905" spans="1:26" ht="12.75" customHeight="1">
      <c r="A905" s="246"/>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row>
    <row r="906" spans="1:26" ht="12.75" customHeight="1">
      <c r="A906" s="246"/>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row>
    <row r="907" spans="1:26" ht="12.75" customHeight="1">
      <c r="A907" s="246"/>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row>
    <row r="908" spans="1:26" ht="12.75" customHeight="1">
      <c r="A908" s="246"/>
      <c r="B908" s="246"/>
      <c r="C908" s="246"/>
      <c r="D908" s="246"/>
      <c r="E908" s="246"/>
      <c r="F908" s="246"/>
      <c r="G908" s="246"/>
      <c r="H908" s="246"/>
      <c r="I908" s="246"/>
      <c r="J908" s="246"/>
      <c r="K908" s="246"/>
      <c r="L908" s="246"/>
      <c r="M908" s="246"/>
      <c r="N908" s="246"/>
      <c r="O908" s="246"/>
      <c r="P908" s="246"/>
      <c r="Q908" s="246"/>
      <c r="R908" s="246"/>
      <c r="S908" s="246"/>
      <c r="T908" s="246"/>
      <c r="U908" s="246"/>
      <c r="V908" s="246"/>
      <c r="W908" s="246"/>
      <c r="X908" s="246"/>
      <c r="Y908" s="246"/>
      <c r="Z908" s="246"/>
    </row>
    <row r="909" spans="1:26" ht="12.75" customHeight="1">
      <c r="A909" s="246"/>
      <c r="B909" s="246"/>
      <c r="C909" s="246"/>
      <c r="D909" s="246"/>
      <c r="E909" s="246"/>
      <c r="F909" s="246"/>
      <c r="G909" s="246"/>
      <c r="H909" s="246"/>
      <c r="I909" s="246"/>
      <c r="J909" s="246"/>
      <c r="K909" s="246"/>
      <c r="L909" s="246"/>
      <c r="M909" s="246"/>
      <c r="N909" s="246"/>
      <c r="O909" s="246"/>
      <c r="P909" s="246"/>
      <c r="Q909" s="246"/>
      <c r="R909" s="246"/>
      <c r="S909" s="246"/>
      <c r="T909" s="246"/>
      <c r="U909" s="246"/>
      <c r="V909" s="246"/>
      <c r="W909" s="246"/>
      <c r="X909" s="246"/>
      <c r="Y909" s="246"/>
      <c r="Z909" s="246"/>
    </row>
    <row r="910" spans="1:26" ht="12.75" customHeight="1">
      <c r="A910" s="246"/>
      <c r="B910" s="246"/>
      <c r="C910" s="246"/>
      <c r="D910" s="246"/>
      <c r="E910" s="246"/>
      <c r="F910" s="246"/>
      <c r="G910" s="246"/>
      <c r="H910" s="246"/>
      <c r="I910" s="246"/>
      <c r="J910" s="246"/>
      <c r="K910" s="246"/>
      <c r="L910" s="246"/>
      <c r="M910" s="246"/>
      <c r="N910" s="246"/>
      <c r="O910" s="246"/>
      <c r="P910" s="246"/>
      <c r="Q910" s="246"/>
      <c r="R910" s="246"/>
      <c r="S910" s="246"/>
      <c r="T910" s="246"/>
      <c r="U910" s="246"/>
      <c r="V910" s="246"/>
      <c r="W910" s="246"/>
      <c r="X910" s="246"/>
      <c r="Y910" s="246"/>
      <c r="Z910" s="246"/>
    </row>
    <row r="911" spans="1:26" ht="12.75" customHeight="1">
      <c r="A911" s="246"/>
      <c r="B911" s="246"/>
      <c r="C911" s="246"/>
      <c r="D911" s="246"/>
      <c r="E911" s="246"/>
      <c r="F911" s="246"/>
      <c r="G911" s="246"/>
      <c r="H911" s="246"/>
      <c r="I911" s="246"/>
      <c r="J911" s="246"/>
      <c r="K911" s="246"/>
      <c r="L911" s="246"/>
      <c r="M911" s="246"/>
      <c r="N911" s="246"/>
      <c r="O911" s="246"/>
      <c r="P911" s="246"/>
      <c r="Q911" s="246"/>
      <c r="R911" s="246"/>
      <c r="S911" s="246"/>
      <c r="T911" s="246"/>
      <c r="U911" s="246"/>
      <c r="V911" s="246"/>
      <c r="W911" s="246"/>
      <c r="X911" s="246"/>
      <c r="Y911" s="246"/>
      <c r="Z911" s="246"/>
    </row>
    <row r="912" spans="1:26" ht="12.75" customHeight="1">
      <c r="A912" s="246"/>
      <c r="B912" s="246"/>
      <c r="C912" s="246"/>
      <c r="D912" s="246"/>
      <c r="E912" s="246"/>
      <c r="F912" s="246"/>
      <c r="G912" s="246"/>
      <c r="H912" s="246"/>
      <c r="I912" s="246"/>
      <c r="J912" s="246"/>
      <c r="K912" s="246"/>
      <c r="L912" s="246"/>
      <c r="M912" s="246"/>
      <c r="N912" s="246"/>
      <c r="O912" s="246"/>
      <c r="P912" s="246"/>
      <c r="Q912" s="246"/>
      <c r="R912" s="246"/>
      <c r="S912" s="246"/>
      <c r="T912" s="246"/>
      <c r="U912" s="246"/>
      <c r="V912" s="246"/>
      <c r="W912" s="246"/>
      <c r="X912" s="246"/>
      <c r="Y912" s="246"/>
      <c r="Z912" s="246"/>
    </row>
    <row r="913" spans="1:26" ht="12.75" customHeight="1">
      <c r="A913" s="246"/>
      <c r="B913" s="246"/>
      <c r="C913" s="246"/>
      <c r="D913" s="246"/>
      <c r="E913" s="246"/>
      <c r="F913" s="246"/>
      <c r="G913" s="246"/>
      <c r="H913" s="246"/>
      <c r="I913" s="246"/>
      <c r="J913" s="246"/>
      <c r="K913" s="246"/>
      <c r="L913" s="246"/>
      <c r="M913" s="246"/>
      <c r="N913" s="246"/>
      <c r="O913" s="246"/>
      <c r="P913" s="246"/>
      <c r="Q913" s="246"/>
      <c r="R913" s="246"/>
      <c r="S913" s="246"/>
      <c r="T913" s="246"/>
      <c r="U913" s="246"/>
      <c r="V913" s="246"/>
      <c r="W913" s="246"/>
      <c r="X913" s="246"/>
      <c r="Y913" s="246"/>
      <c r="Z913" s="246"/>
    </row>
    <row r="914" spans="1:26" ht="12.75" customHeight="1">
      <c r="A914" s="246"/>
      <c r="B914" s="246"/>
      <c r="C914" s="246"/>
      <c r="D914" s="246"/>
      <c r="E914" s="246"/>
      <c r="F914" s="246"/>
      <c r="G914" s="246"/>
      <c r="H914" s="246"/>
      <c r="I914" s="246"/>
      <c r="J914" s="246"/>
      <c r="K914" s="246"/>
      <c r="L914" s="246"/>
      <c r="M914" s="246"/>
      <c r="N914" s="246"/>
      <c r="O914" s="246"/>
      <c r="P914" s="246"/>
      <c r="Q914" s="246"/>
      <c r="R914" s="246"/>
      <c r="S914" s="246"/>
      <c r="T914" s="246"/>
      <c r="U914" s="246"/>
      <c r="V914" s="246"/>
      <c r="W914" s="246"/>
      <c r="X914" s="246"/>
      <c r="Y914" s="246"/>
      <c r="Z914" s="246"/>
    </row>
    <row r="915" spans="1:26" ht="12.75" customHeight="1">
      <c r="A915" s="246"/>
      <c r="B915" s="246"/>
      <c r="C915" s="246"/>
      <c r="D915" s="246"/>
      <c r="E915" s="246"/>
      <c r="F915" s="246"/>
      <c r="G915" s="246"/>
      <c r="H915" s="246"/>
      <c r="I915" s="246"/>
      <c r="J915" s="246"/>
      <c r="K915" s="246"/>
      <c r="L915" s="246"/>
      <c r="M915" s="246"/>
      <c r="N915" s="246"/>
      <c r="O915" s="246"/>
      <c r="P915" s="246"/>
      <c r="Q915" s="246"/>
      <c r="R915" s="246"/>
      <c r="S915" s="246"/>
      <c r="T915" s="246"/>
      <c r="U915" s="246"/>
      <c r="V915" s="246"/>
      <c r="W915" s="246"/>
      <c r="X915" s="246"/>
      <c r="Y915" s="246"/>
      <c r="Z915" s="246"/>
    </row>
    <row r="916" spans="1:26" ht="12.75" customHeight="1">
      <c r="A916" s="246"/>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row>
    <row r="917" spans="1:26" ht="12.75" customHeight="1">
      <c r="A917" s="246"/>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row>
    <row r="918" spans="1:26" ht="12.75" customHeight="1">
      <c r="A918" s="246"/>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row>
    <row r="919" spans="1:26" ht="12.75" customHeight="1">
      <c r="A919" s="246"/>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row>
    <row r="920" spans="1:26" ht="12.75" customHeight="1">
      <c r="A920" s="246"/>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row>
    <row r="921" spans="1:26" ht="12.75" customHeight="1">
      <c r="A921" s="246"/>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row>
    <row r="922" spans="1:26" ht="12.75" customHeight="1">
      <c r="A922" s="246"/>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row>
    <row r="923" spans="1:26" ht="12.75" customHeight="1">
      <c r="A923" s="246"/>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row>
    <row r="924" spans="1:26" ht="12.75" customHeight="1">
      <c r="A924" s="246"/>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row>
    <row r="925" spans="1:26" ht="12.75" customHeight="1">
      <c r="A925" s="246"/>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row>
    <row r="926" spans="1:26" ht="12.75" customHeight="1">
      <c r="A926" s="246"/>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row>
    <row r="927" spans="1:26" ht="12.75" customHeight="1">
      <c r="A927" s="246"/>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row>
    <row r="928" spans="1:26" ht="12.75" customHeight="1">
      <c r="A928" s="246"/>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row>
    <row r="929" spans="1:26" ht="12.75" customHeight="1">
      <c r="A929" s="246"/>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row>
    <row r="930" spans="1:26" ht="12.75" customHeight="1">
      <c r="A930" s="246"/>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row>
    <row r="931" spans="1:26" ht="12.75" customHeight="1">
      <c r="A931" s="246"/>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row>
    <row r="932" spans="1:26" ht="12.75" customHeight="1">
      <c r="A932" s="246"/>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row>
    <row r="933" spans="1:26" ht="12.75" customHeight="1">
      <c r="A933" s="246"/>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row>
    <row r="934" spans="1:26" ht="12.75" customHeight="1">
      <c r="A934" s="246"/>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row>
    <row r="935" spans="1:26" ht="12.75" customHeight="1">
      <c r="A935" s="246"/>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row>
    <row r="936" spans="1:26" ht="12.75" customHeight="1">
      <c r="A936" s="246"/>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row>
    <row r="937" spans="1:26" ht="12.75" customHeight="1">
      <c r="A937" s="246"/>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row>
    <row r="938" spans="1:26" ht="12.75" customHeight="1">
      <c r="A938" s="246"/>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row>
    <row r="939" spans="1:26" ht="12.75" customHeight="1">
      <c r="A939" s="246"/>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row>
    <row r="940" spans="1:26" ht="12.75" customHeight="1">
      <c r="A940" s="246"/>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row>
    <row r="941" spans="1:26" ht="12.75" customHeight="1">
      <c r="A941" s="246"/>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row>
    <row r="942" spans="1:26" ht="12.75" customHeight="1">
      <c r="A942" s="246"/>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row>
    <row r="943" spans="1:26" ht="12.75" customHeight="1">
      <c r="A943" s="246"/>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row>
    <row r="944" spans="1:26" ht="12.75" customHeight="1">
      <c r="A944" s="246"/>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row>
    <row r="945" spans="1:26" ht="12.75" customHeight="1">
      <c r="A945" s="246"/>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row>
    <row r="946" spans="1:26" ht="12.75" customHeight="1">
      <c r="A946" s="246"/>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row>
    <row r="947" spans="1:26" ht="12.75" customHeight="1">
      <c r="A947" s="246"/>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row>
    <row r="948" spans="1:26" ht="12.75" customHeight="1">
      <c r="A948" s="246"/>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row>
    <row r="949" spans="1:26" ht="12.75" customHeight="1">
      <c r="A949" s="246"/>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row>
    <row r="950" spans="1:26" ht="12.75" customHeight="1">
      <c r="A950" s="246"/>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row>
    <row r="951" spans="1:26" ht="12.75" customHeight="1">
      <c r="A951" s="246"/>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row>
    <row r="952" spans="1:26" ht="12.75" customHeight="1">
      <c r="A952" s="246"/>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row>
    <row r="953" spans="1:26" ht="12.75" customHeight="1">
      <c r="A953" s="246"/>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row>
    <row r="954" spans="1:26" ht="12.75" customHeight="1">
      <c r="A954" s="246"/>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row>
    <row r="955" spans="1:26" ht="12.75" customHeight="1">
      <c r="A955" s="246"/>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row>
    <row r="956" spans="1:26" ht="12.75" customHeight="1">
      <c r="A956" s="246"/>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row>
    <row r="957" spans="1:26" ht="12.75" customHeight="1">
      <c r="A957" s="246"/>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row>
    <row r="958" spans="1:26" ht="12.75" customHeight="1">
      <c r="A958" s="246"/>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row>
    <row r="959" spans="1:26" ht="12.75" customHeight="1">
      <c r="A959" s="246"/>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row>
    <row r="960" spans="1:26" ht="12.75" customHeight="1">
      <c r="A960" s="246"/>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row>
    <row r="961" spans="1:26" ht="12.75" customHeight="1">
      <c r="A961" s="246"/>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row>
    <row r="962" spans="1:26" ht="12.75" customHeight="1">
      <c r="A962" s="246"/>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row>
    <row r="963" spans="1:26" ht="12.75" customHeight="1">
      <c r="A963" s="246"/>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row>
    <row r="964" spans="1:26" ht="12.75" customHeight="1">
      <c r="A964" s="246"/>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row>
    <row r="965" spans="1:26" ht="12.75" customHeight="1">
      <c r="A965" s="246"/>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row>
    <row r="966" spans="1:26" ht="12.75" customHeight="1">
      <c r="A966" s="246"/>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row>
    <row r="967" spans="1:26" ht="12.75" customHeight="1">
      <c r="A967" s="246"/>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row>
    <row r="968" spans="1:26" ht="12.75" customHeight="1">
      <c r="A968" s="246"/>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row>
    <row r="969" spans="1:26" ht="12.75" customHeight="1">
      <c r="A969" s="246"/>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row>
    <row r="970" spans="1:26" ht="12.75" customHeight="1">
      <c r="A970" s="246"/>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row>
    <row r="971" spans="1:26" ht="12.75" customHeight="1">
      <c r="A971" s="246"/>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row>
    <row r="972" spans="1:26" ht="12.75" customHeight="1">
      <c r="A972" s="246"/>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row>
    <row r="973" spans="1:26" ht="12.75" customHeight="1">
      <c r="A973" s="246"/>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row>
    <row r="974" spans="1:26" ht="12.75" customHeight="1">
      <c r="A974" s="246"/>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row>
    <row r="975" spans="1:26" ht="12.75" customHeight="1">
      <c r="A975" s="246"/>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row>
    <row r="976" spans="1:26" ht="12.75" customHeight="1">
      <c r="A976" s="246"/>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row>
    <row r="977" spans="1:26" ht="12.75" customHeight="1">
      <c r="A977" s="246"/>
      <c r="B977" s="246"/>
      <c r="C977" s="246"/>
      <c r="D977" s="246"/>
      <c r="E977" s="246"/>
      <c r="F977" s="246"/>
      <c r="G977" s="246"/>
      <c r="H977" s="246"/>
      <c r="I977" s="246"/>
      <c r="J977" s="246"/>
      <c r="K977" s="246"/>
      <c r="L977" s="246"/>
      <c r="M977" s="246"/>
      <c r="N977" s="246"/>
      <c r="O977" s="246"/>
      <c r="P977" s="246"/>
      <c r="Q977" s="246"/>
      <c r="R977" s="246"/>
      <c r="S977" s="246"/>
      <c r="T977" s="246"/>
      <c r="U977" s="246"/>
      <c r="V977" s="246"/>
      <c r="W977" s="246"/>
      <c r="X977" s="246"/>
      <c r="Y977" s="246"/>
      <c r="Z977" s="246"/>
    </row>
    <row r="978" spans="1:26" ht="12.75" customHeight="1">
      <c r="A978" s="246"/>
      <c r="B978" s="246"/>
      <c r="C978" s="246"/>
      <c r="D978" s="246"/>
      <c r="E978" s="246"/>
      <c r="F978" s="246"/>
      <c r="G978" s="246"/>
      <c r="H978" s="246"/>
      <c r="I978" s="246"/>
      <c r="J978" s="246"/>
      <c r="K978" s="246"/>
      <c r="L978" s="246"/>
      <c r="M978" s="246"/>
      <c r="N978" s="246"/>
      <c r="O978" s="246"/>
      <c r="P978" s="246"/>
      <c r="Q978" s="246"/>
      <c r="R978" s="246"/>
      <c r="S978" s="246"/>
      <c r="T978" s="246"/>
      <c r="U978" s="246"/>
      <c r="V978" s="246"/>
      <c r="W978" s="246"/>
      <c r="X978" s="246"/>
      <c r="Y978" s="246"/>
      <c r="Z978" s="246"/>
    </row>
    <row r="979" spans="1:26" ht="12.75" customHeight="1">
      <c r="A979" s="246"/>
      <c r="B979" s="246"/>
      <c r="C979" s="246"/>
      <c r="D979" s="246"/>
      <c r="E979" s="246"/>
      <c r="F979" s="246"/>
      <c r="G979" s="246"/>
      <c r="H979" s="246"/>
      <c r="I979" s="246"/>
      <c r="J979" s="246"/>
      <c r="K979" s="246"/>
      <c r="L979" s="246"/>
      <c r="M979" s="246"/>
      <c r="N979" s="246"/>
      <c r="O979" s="246"/>
      <c r="P979" s="246"/>
      <c r="Q979" s="246"/>
      <c r="R979" s="246"/>
      <c r="S979" s="246"/>
      <c r="T979" s="246"/>
      <c r="U979" s="246"/>
      <c r="V979" s="246"/>
      <c r="W979" s="246"/>
      <c r="X979" s="246"/>
      <c r="Y979" s="246"/>
      <c r="Z979" s="246"/>
    </row>
    <row r="980" spans="1:26" ht="12.75" customHeight="1">
      <c r="A980" s="246"/>
      <c r="B980" s="246"/>
      <c r="C980" s="246"/>
      <c r="D980" s="246"/>
      <c r="E980" s="246"/>
      <c r="F980" s="246"/>
      <c r="G980" s="246"/>
      <c r="H980" s="246"/>
      <c r="I980" s="246"/>
      <c r="J980" s="246"/>
      <c r="K980" s="246"/>
      <c r="L980" s="246"/>
      <c r="M980" s="246"/>
      <c r="N980" s="246"/>
      <c r="O980" s="246"/>
      <c r="P980" s="246"/>
      <c r="Q980" s="246"/>
      <c r="R980" s="246"/>
      <c r="S980" s="246"/>
      <c r="T980" s="246"/>
      <c r="U980" s="246"/>
      <c r="V980" s="246"/>
      <c r="W980" s="246"/>
      <c r="X980" s="246"/>
      <c r="Y980" s="246"/>
      <c r="Z980" s="246"/>
    </row>
    <row r="981" spans="1:26" ht="12.75" customHeight="1">
      <c r="A981" s="246"/>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row>
    <row r="982" spans="1:26" ht="12.75" customHeight="1">
      <c r="A982" s="246"/>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row>
    <row r="983" spans="1:26" ht="12.75" customHeight="1">
      <c r="A983" s="246"/>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row>
    <row r="984" spans="1:26" ht="12.75" customHeight="1">
      <c r="A984" s="246"/>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row>
    <row r="985" spans="1:26" ht="12.75" customHeight="1">
      <c r="A985" s="246"/>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row>
    <row r="986" spans="1:26" ht="12.75" customHeight="1">
      <c r="A986" s="246"/>
      <c r="B986" s="246"/>
      <c r="C986" s="246"/>
      <c r="D986" s="246"/>
      <c r="E986" s="246"/>
      <c r="F986" s="246"/>
      <c r="G986" s="246"/>
      <c r="H986" s="246"/>
      <c r="I986" s="246"/>
      <c r="J986" s="246"/>
      <c r="K986" s="246"/>
      <c r="L986" s="246"/>
      <c r="M986" s="246"/>
      <c r="N986" s="246"/>
      <c r="O986" s="246"/>
      <c r="P986" s="246"/>
      <c r="Q986" s="246"/>
      <c r="R986" s="246"/>
      <c r="S986" s="246"/>
      <c r="T986" s="246"/>
      <c r="U986" s="246"/>
      <c r="V986" s="246"/>
      <c r="W986" s="246"/>
      <c r="X986" s="246"/>
      <c r="Y986" s="246"/>
      <c r="Z986" s="246"/>
    </row>
    <row r="987" spans="1:26" ht="12.75" customHeight="1">
      <c r="A987" s="246"/>
      <c r="B987" s="246"/>
      <c r="C987" s="246"/>
      <c r="D987" s="246"/>
      <c r="E987" s="246"/>
      <c r="F987" s="246"/>
      <c r="G987" s="246"/>
      <c r="H987" s="246"/>
      <c r="I987" s="246"/>
      <c r="J987" s="246"/>
      <c r="K987" s="246"/>
      <c r="L987" s="246"/>
      <c r="M987" s="246"/>
      <c r="N987" s="246"/>
      <c r="O987" s="246"/>
      <c r="P987" s="246"/>
      <c r="Q987" s="246"/>
      <c r="R987" s="246"/>
      <c r="S987" s="246"/>
      <c r="T987" s="246"/>
      <c r="U987" s="246"/>
      <c r="V987" s="246"/>
      <c r="W987" s="246"/>
      <c r="X987" s="246"/>
      <c r="Y987" s="246"/>
      <c r="Z987" s="246"/>
    </row>
    <row r="988" spans="1:26" ht="12.75" customHeight="1">
      <c r="A988" s="246"/>
      <c r="B988" s="246"/>
      <c r="C988" s="246"/>
      <c r="D988" s="246"/>
      <c r="E988" s="246"/>
      <c r="F988" s="246"/>
      <c r="G988" s="246"/>
      <c r="H988" s="246"/>
      <c r="I988" s="246"/>
      <c r="J988" s="246"/>
      <c r="K988" s="246"/>
      <c r="L988" s="246"/>
      <c r="M988" s="246"/>
      <c r="N988" s="246"/>
      <c r="O988" s="246"/>
      <c r="P988" s="246"/>
      <c r="Q988" s="246"/>
      <c r="R988" s="246"/>
      <c r="S988" s="246"/>
      <c r="T988" s="246"/>
      <c r="U988" s="246"/>
      <c r="V988" s="246"/>
      <c r="W988" s="246"/>
      <c r="X988" s="246"/>
      <c r="Y988" s="246"/>
      <c r="Z988" s="246"/>
    </row>
    <row r="989" spans="1:26" ht="12.75" customHeight="1">
      <c r="A989" s="246"/>
      <c r="B989" s="246"/>
      <c r="C989" s="246"/>
      <c r="D989" s="246"/>
      <c r="E989" s="246"/>
      <c r="F989" s="246"/>
      <c r="G989" s="246"/>
      <c r="H989" s="246"/>
      <c r="I989" s="246"/>
      <c r="J989" s="246"/>
      <c r="K989" s="246"/>
      <c r="L989" s="246"/>
      <c r="M989" s="246"/>
      <c r="N989" s="246"/>
      <c r="O989" s="246"/>
      <c r="P989" s="246"/>
      <c r="Q989" s="246"/>
      <c r="R989" s="246"/>
      <c r="S989" s="246"/>
      <c r="T989" s="246"/>
      <c r="U989" s="246"/>
      <c r="V989" s="246"/>
      <c r="W989" s="246"/>
      <c r="X989" s="246"/>
      <c r="Y989" s="246"/>
      <c r="Z989" s="246"/>
    </row>
    <row r="990" spans="1:26" ht="12.75" customHeight="1">
      <c r="A990" s="246"/>
      <c r="B990" s="246"/>
      <c r="C990" s="246"/>
      <c r="D990" s="246"/>
      <c r="E990" s="246"/>
      <c r="F990" s="246"/>
      <c r="G990" s="246"/>
      <c r="H990" s="246"/>
      <c r="I990" s="246"/>
      <c r="J990" s="246"/>
      <c r="K990" s="246"/>
      <c r="L990" s="246"/>
      <c r="M990" s="246"/>
      <c r="N990" s="246"/>
      <c r="O990" s="246"/>
      <c r="P990" s="246"/>
      <c r="Q990" s="246"/>
      <c r="R990" s="246"/>
      <c r="S990" s="246"/>
      <c r="T990" s="246"/>
      <c r="U990" s="246"/>
      <c r="V990" s="246"/>
      <c r="W990" s="246"/>
      <c r="X990" s="246"/>
      <c r="Y990" s="246"/>
      <c r="Z990" s="246"/>
    </row>
    <row r="991" spans="1:26" ht="12.75" customHeight="1">
      <c r="A991" s="246"/>
      <c r="B991" s="246"/>
      <c r="C991" s="246"/>
      <c r="D991" s="246"/>
      <c r="E991" s="246"/>
      <c r="F991" s="246"/>
      <c r="G991" s="246"/>
      <c r="H991" s="246"/>
      <c r="I991" s="246"/>
      <c r="J991" s="246"/>
      <c r="K991" s="246"/>
      <c r="L991" s="246"/>
      <c r="M991" s="246"/>
      <c r="N991" s="246"/>
      <c r="O991" s="246"/>
      <c r="P991" s="246"/>
      <c r="Q991" s="246"/>
      <c r="R991" s="246"/>
      <c r="S991" s="246"/>
      <c r="T991" s="246"/>
      <c r="U991" s="246"/>
      <c r="V991" s="246"/>
      <c r="W991" s="246"/>
      <c r="X991" s="246"/>
      <c r="Y991" s="246"/>
      <c r="Z991" s="246"/>
    </row>
    <row r="992" spans="1:26" ht="12.75" customHeight="1">
      <c r="A992" s="246"/>
      <c r="B992" s="246"/>
      <c r="C992" s="246"/>
      <c r="D992" s="246"/>
      <c r="E992" s="246"/>
      <c r="F992" s="246"/>
      <c r="G992" s="246"/>
      <c r="H992" s="246"/>
      <c r="I992" s="246"/>
      <c r="J992" s="246"/>
      <c r="K992" s="246"/>
      <c r="L992" s="246"/>
      <c r="M992" s="246"/>
      <c r="N992" s="246"/>
      <c r="O992" s="246"/>
      <c r="P992" s="246"/>
      <c r="Q992" s="246"/>
      <c r="R992" s="246"/>
      <c r="S992" s="246"/>
      <c r="T992" s="246"/>
      <c r="U992" s="246"/>
      <c r="V992" s="246"/>
      <c r="W992" s="246"/>
      <c r="X992" s="246"/>
      <c r="Y992" s="246"/>
      <c r="Z992" s="246"/>
    </row>
    <row r="993" spans="1:26" ht="12.75" customHeight="1">
      <c r="A993" s="246"/>
      <c r="B993" s="246"/>
      <c r="C993" s="246"/>
      <c r="D993" s="246"/>
      <c r="E993" s="246"/>
      <c r="F993" s="246"/>
      <c r="G993" s="246"/>
      <c r="H993" s="246"/>
      <c r="I993" s="246"/>
      <c r="J993" s="246"/>
      <c r="K993" s="246"/>
      <c r="L993" s="246"/>
      <c r="M993" s="246"/>
      <c r="N993" s="246"/>
      <c r="O993" s="246"/>
      <c r="P993" s="246"/>
      <c r="Q993" s="246"/>
      <c r="R993" s="246"/>
      <c r="S993" s="246"/>
      <c r="T993" s="246"/>
      <c r="U993" s="246"/>
      <c r="V993" s="246"/>
      <c r="W993" s="246"/>
      <c r="X993" s="246"/>
      <c r="Y993" s="246"/>
      <c r="Z993" s="246"/>
    </row>
    <row r="994" spans="1:26" ht="12.75" customHeight="1">
      <c r="A994" s="246"/>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row>
    <row r="995" spans="1:26" ht="12.75" customHeight="1">
      <c r="A995" s="246"/>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row>
    <row r="996" spans="1:26" ht="12.75" customHeight="1">
      <c r="A996" s="246"/>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row>
    <row r="997" spans="1:26" ht="12.75" customHeight="1">
      <c r="A997" s="246"/>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row>
    <row r="998" spans="1:26" ht="12.75" customHeight="1">
      <c r="A998" s="246"/>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row>
    <row r="999" spans="1:26" ht="12.75" customHeight="1">
      <c r="A999" s="246"/>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row>
    <row r="1000" spans="1:26" ht="12.75" customHeight="1">
      <c r="A1000" s="246"/>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O65"/>
  <sheetViews>
    <sheetView workbookViewId="0"/>
  </sheetViews>
  <sheetFormatPr defaultColWidth="12.625" defaultRowHeight="15" customHeight="1"/>
  <sheetData>
    <row r="1" spans="1:10">
      <c r="A1" s="539" t="s">
        <v>374</v>
      </c>
      <c r="B1" s="272"/>
    </row>
    <row r="7" spans="1:10" ht="15" customHeight="1">
      <c r="G7" s="540" t="s">
        <v>375</v>
      </c>
      <c r="H7" s="298"/>
      <c r="I7" s="298"/>
      <c r="J7" s="318"/>
    </row>
    <row r="8" spans="1:10">
      <c r="G8" s="402" t="s">
        <v>376</v>
      </c>
      <c r="H8" s="272"/>
      <c r="I8" s="272"/>
      <c r="J8" s="272"/>
    </row>
    <row r="9" spans="1:10">
      <c r="G9" s="538" t="s">
        <v>377</v>
      </c>
      <c r="H9" s="272"/>
      <c r="I9" s="272"/>
      <c r="J9" s="272"/>
    </row>
    <row r="10" spans="1:10">
      <c r="G10" s="402" t="s">
        <v>378</v>
      </c>
      <c r="H10" s="272"/>
      <c r="I10" s="272"/>
      <c r="J10" s="272"/>
    </row>
    <row r="11" spans="1:10">
      <c r="G11" s="538" t="s">
        <v>379</v>
      </c>
      <c r="H11" s="272"/>
      <c r="I11" s="272"/>
      <c r="J11" s="272"/>
    </row>
    <row r="12" spans="1:10">
      <c r="A12" s="261" t="s">
        <v>313</v>
      </c>
      <c r="G12" s="402" t="s">
        <v>380</v>
      </c>
      <c r="H12" s="272"/>
      <c r="I12" s="272"/>
      <c r="J12" s="272"/>
    </row>
    <row r="13" spans="1:10">
      <c r="G13" s="538" t="s">
        <v>381</v>
      </c>
      <c r="H13" s="272"/>
      <c r="I13" s="272"/>
      <c r="J13" s="272"/>
    </row>
    <row r="14" spans="1:10">
      <c r="G14" s="402" t="s">
        <v>382</v>
      </c>
      <c r="H14" s="272"/>
      <c r="I14" s="272"/>
      <c r="J14" s="272"/>
    </row>
    <row r="15" spans="1:10">
      <c r="G15" s="538" t="s">
        <v>383</v>
      </c>
      <c r="H15" s="272"/>
      <c r="I15" s="272"/>
      <c r="J15" s="272"/>
    </row>
    <row r="16" spans="1:10">
      <c r="G16" s="402" t="s">
        <v>384</v>
      </c>
      <c r="H16" s="272"/>
      <c r="I16" s="272"/>
      <c r="J16" s="272"/>
    </row>
    <row r="17" spans="1:10">
      <c r="G17" s="538" t="s">
        <v>385</v>
      </c>
      <c r="H17" s="272"/>
      <c r="I17" s="272"/>
      <c r="J17" s="272"/>
    </row>
    <row r="18" spans="1:10">
      <c r="G18" s="130" t="s">
        <v>386</v>
      </c>
    </row>
    <row r="23" spans="1:10">
      <c r="A23" s="261" t="s">
        <v>387</v>
      </c>
      <c r="G23" s="539" t="s">
        <v>388</v>
      </c>
      <c r="H23" s="272"/>
    </row>
    <row r="64" spans="1:1">
      <c r="A64" s="261" t="s">
        <v>389</v>
      </c>
    </row>
    <row r="65" spans="15:15">
      <c r="O65" s="261" t="s">
        <v>390</v>
      </c>
    </row>
  </sheetData>
  <mergeCells count="13">
    <mergeCell ref="G23:H23"/>
    <mergeCell ref="A1:B1"/>
    <mergeCell ref="G7:J7"/>
    <mergeCell ref="G8:J8"/>
    <mergeCell ref="G9:J9"/>
    <mergeCell ref="G10:J10"/>
    <mergeCell ref="G11:J11"/>
    <mergeCell ref="G12:J12"/>
    <mergeCell ref="G13:J13"/>
    <mergeCell ref="G14:J14"/>
    <mergeCell ref="G15:J15"/>
    <mergeCell ref="G16:J16"/>
    <mergeCell ref="G17:J1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Intructivo</vt: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Opciones Tratamiento</vt:lpstr>
      <vt:lpstr>Hoja1</vt:lpstr>
      <vt:lpstr>'Mapa final'!Print_Area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Julian Guillermo Galeano Piñeros</cp:lastModifiedBy>
  <dcterms:created xsi:type="dcterms:W3CDTF">2020-03-24T23:12:47Z</dcterms:created>
  <dcterms:modified xsi:type="dcterms:W3CDTF">2024-03-23T23:49:11Z</dcterms:modified>
</cp:coreProperties>
</file>