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esktop\Matrices de Riesgos 2023\"/>
    </mc:Choice>
  </mc:AlternateContent>
  <bookViews>
    <workbookView xWindow="0" yWindow="0" windowWidth="10710" windowHeight="4190" activeTab="1"/>
  </bookViews>
  <sheets>
    <sheet name="Intructivo" sheetId="1"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calcPr calcId="162913"/>
</workbook>
</file>

<file path=xl/calcChain.xml><?xml version="1.0" encoding="utf-8"?>
<calcChain xmlns="http://schemas.openxmlformats.org/spreadsheetml/2006/main">
  <c r="T67" i="2" l="1"/>
  <c r="AB158" i="2"/>
  <c r="Y158" i="2"/>
  <c r="S158" i="2"/>
  <c r="T158" i="2" s="1"/>
  <c r="U158" i="2" s="1"/>
  <c r="P158" i="2"/>
  <c r="AB157" i="2"/>
  <c r="Y157" i="2"/>
  <c r="S157" i="2"/>
  <c r="T157" i="2" s="1"/>
  <c r="P157" i="2"/>
  <c r="Q157" i="2" s="1"/>
  <c r="AB156" i="2"/>
  <c r="Y156" i="2"/>
  <c r="AB155" i="2"/>
  <c r="Y155" i="2"/>
  <c r="S155" i="2"/>
  <c r="T155" i="2" s="1"/>
  <c r="U155" i="2" s="1"/>
  <c r="P155" i="2"/>
  <c r="Q155" i="2" s="1"/>
  <c r="AB154" i="2"/>
  <c r="Y154" i="2"/>
  <c r="AB153" i="2"/>
  <c r="Y153" i="2"/>
  <c r="AB152" i="2"/>
  <c r="Y152" i="2"/>
  <c r="S152" i="2"/>
  <c r="T152" i="2" s="1"/>
  <c r="U152" i="2" s="1"/>
  <c r="P152" i="2"/>
  <c r="AB151" i="2"/>
  <c r="Y151" i="2"/>
  <c r="AB150" i="2"/>
  <c r="Y150" i="2"/>
  <c r="AB149" i="2"/>
  <c r="Y149" i="2"/>
  <c r="S149" i="2"/>
  <c r="T149" i="2" s="1"/>
  <c r="U149" i="2" s="1"/>
  <c r="P149" i="2"/>
  <c r="P148" i="2"/>
  <c r="V148" i="2" s="1"/>
  <c r="AB147" i="2"/>
  <c r="Y147" i="2"/>
  <c r="P147" i="2"/>
  <c r="AB145" i="2"/>
  <c r="Y145" i="2"/>
  <c r="P145" i="2"/>
  <c r="Q145" i="2" s="1"/>
  <c r="AB144" i="2"/>
  <c r="Y144" i="2"/>
  <c r="AB143" i="2"/>
  <c r="Y143" i="2"/>
  <c r="S143" i="2"/>
  <c r="T143" i="2" s="1"/>
  <c r="U143" i="2" s="1"/>
  <c r="P143" i="2"/>
  <c r="Q143" i="2" s="1"/>
  <c r="AB142" i="2"/>
  <c r="Y142" i="2"/>
  <c r="AB141" i="2"/>
  <c r="Y141" i="2"/>
  <c r="P141" i="2"/>
  <c r="AB140" i="2"/>
  <c r="Y140" i="2"/>
  <c r="P140" i="2"/>
  <c r="AB139" i="2"/>
  <c r="Y139" i="2"/>
  <c r="P139" i="2"/>
  <c r="Q139" i="2" s="1"/>
  <c r="AB138" i="2"/>
  <c r="Y138" i="2"/>
  <c r="U138" i="2"/>
  <c r="AB137" i="2"/>
  <c r="Y137" i="2"/>
  <c r="AB136" i="2"/>
  <c r="Y136" i="2"/>
  <c r="P136" i="2"/>
  <c r="Q136" i="2" s="1"/>
  <c r="AB135" i="2"/>
  <c r="Y135" i="2"/>
  <c r="AB134" i="2"/>
  <c r="Y134" i="2"/>
  <c r="P134" i="2"/>
  <c r="Q134" i="2" s="1"/>
  <c r="AB133" i="2"/>
  <c r="Y133" i="2"/>
  <c r="AB132" i="2"/>
  <c r="Y132" i="2"/>
  <c r="P132" i="2"/>
  <c r="Q132" i="2" s="1"/>
  <c r="AB131" i="2"/>
  <c r="Y131" i="2"/>
  <c r="AB130" i="2"/>
  <c r="Y130" i="2"/>
  <c r="P130" i="2"/>
  <c r="Q130" i="2" s="1"/>
  <c r="AB229" i="2"/>
  <c r="Y229" i="2"/>
  <c r="S229" i="2"/>
  <c r="AB228" i="2"/>
  <c r="Y228" i="2"/>
  <c r="S228" i="2"/>
  <c r="U228" i="2" s="1"/>
  <c r="P228" i="2"/>
  <c r="AB227" i="2"/>
  <c r="Y227" i="2"/>
  <c r="U227" i="2"/>
  <c r="S227" i="2"/>
  <c r="P227" i="2"/>
  <c r="Q227" i="2" s="1"/>
  <c r="AB226" i="2"/>
  <c r="Y226" i="2"/>
  <c r="U226" i="2"/>
  <c r="S226" i="2"/>
  <c r="P226" i="2"/>
  <c r="V226" i="2" s="1"/>
  <c r="AV225" i="2"/>
  <c r="AB225" i="2"/>
  <c r="Y225" i="2"/>
  <c r="AB224" i="2"/>
  <c r="Y224" i="2"/>
  <c r="S224" i="2"/>
  <c r="U224" i="2" s="1"/>
  <c r="P224" i="2"/>
  <c r="AJ155" i="2" l="1"/>
  <c r="AI155" i="2" s="1"/>
  <c r="AF136" i="2"/>
  <c r="AH136" i="2" s="1"/>
  <c r="AF137" i="2" s="1"/>
  <c r="AJ158" i="2"/>
  <c r="AI158" i="2" s="1"/>
  <c r="AF155" i="2"/>
  <c r="AG155" i="2" s="1"/>
  <c r="S136" i="2"/>
  <c r="T136" i="2" s="1"/>
  <c r="V136" i="2" s="1"/>
  <c r="AF132" i="2"/>
  <c r="AG132" i="2" s="1"/>
  <c r="V149" i="2"/>
  <c r="AF145" i="2"/>
  <c r="AG145" i="2" s="1"/>
  <c r="AF139" i="2"/>
  <c r="U157" i="2"/>
  <c r="AJ157" i="2" s="1"/>
  <c r="AI157" i="2" s="1"/>
  <c r="V157" i="2"/>
  <c r="V152" i="2"/>
  <c r="AF157" i="2"/>
  <c r="V158" i="2"/>
  <c r="S134" i="2"/>
  <c r="T134" i="2" s="1"/>
  <c r="Q141" i="2"/>
  <c r="Q152" i="2"/>
  <c r="AF152" i="2" s="1"/>
  <c r="S141" i="2"/>
  <c r="T141" i="2" s="1"/>
  <c r="U141" i="2" s="1"/>
  <c r="AF130" i="2"/>
  <c r="S132" i="2"/>
  <c r="T132" i="2" s="1"/>
  <c r="Q140" i="2"/>
  <c r="AF140" i="2" s="1"/>
  <c r="V143" i="2"/>
  <c r="Q147" i="2"/>
  <c r="AF147" i="2" s="1"/>
  <c r="Q149" i="2"/>
  <c r="AF149" i="2" s="1"/>
  <c r="V155" i="2"/>
  <c r="Q158" i="2"/>
  <c r="AF158" i="2" s="1"/>
  <c r="S140" i="2"/>
  <c r="T140" i="2" s="1"/>
  <c r="U140" i="2" s="1"/>
  <c r="AJ140" i="2" s="1"/>
  <c r="S147" i="2"/>
  <c r="T147" i="2" s="1"/>
  <c r="U147" i="2" s="1"/>
  <c r="AJ147" i="2" s="1"/>
  <c r="AI147" i="2" s="1"/>
  <c r="AJ152" i="2"/>
  <c r="AI152" i="2" s="1"/>
  <c r="S130" i="2"/>
  <c r="T130" i="2" s="1"/>
  <c r="S139" i="2"/>
  <c r="T139" i="2" s="1"/>
  <c r="U139" i="2" s="1"/>
  <c r="AJ139" i="2" s="1"/>
  <c r="AI139" i="2" s="1"/>
  <c r="S145" i="2"/>
  <c r="T145" i="2" s="1"/>
  <c r="AJ149" i="2"/>
  <c r="AI149" i="2" s="1"/>
  <c r="AF134" i="2"/>
  <c r="AJ226" i="2"/>
  <c r="AI226" i="2" s="1"/>
  <c r="V227" i="2"/>
  <c r="AJ227" i="2"/>
  <c r="AI227" i="2" s="1"/>
  <c r="V224" i="2"/>
  <c r="Q226" i="2"/>
  <c r="AF226" i="2" s="1"/>
  <c r="AG226" i="2" s="1"/>
  <c r="V228" i="2"/>
  <c r="Q224" i="2"/>
  <c r="AF224" i="2" s="1"/>
  <c r="Q228" i="2"/>
  <c r="AF228" i="2" s="1"/>
  <c r="AF227" i="2"/>
  <c r="AJ224" i="2"/>
  <c r="AI224" i="2" s="1"/>
  <c r="AJ228" i="2"/>
  <c r="AI228" i="2" s="1"/>
  <c r="AG136" i="2" l="1"/>
  <c r="AH145" i="2"/>
  <c r="AK155" i="2"/>
  <c r="AH155" i="2"/>
  <c r="AH132" i="2"/>
  <c r="AF133" i="2" s="1"/>
  <c r="AJ153" i="2"/>
  <c r="AI153" i="2" s="1"/>
  <c r="U136" i="2"/>
  <c r="AJ136" i="2" s="1"/>
  <c r="AI136" i="2" s="1"/>
  <c r="AK136" i="2" s="1"/>
  <c r="V147" i="2"/>
  <c r="AH158" i="2"/>
  <c r="AG158" i="2"/>
  <c r="AK158" i="2" s="1"/>
  <c r="AH140" i="2"/>
  <c r="AF141" i="2" s="1"/>
  <c r="AG140" i="2"/>
  <c r="AI140" i="2"/>
  <c r="AJ141" i="2"/>
  <c r="AH149" i="2"/>
  <c r="AF150" i="2" s="1"/>
  <c r="AG149" i="2"/>
  <c r="AK149" i="2" s="1"/>
  <c r="AH147" i="2"/>
  <c r="AG147" i="2"/>
  <c r="AK147" i="2" s="1"/>
  <c r="V132" i="2"/>
  <c r="U132" i="2"/>
  <c r="AJ132" i="2" s="1"/>
  <c r="V134" i="2"/>
  <c r="U134" i="2"/>
  <c r="AJ134" i="2" s="1"/>
  <c r="AH157" i="2"/>
  <c r="AG157" i="2"/>
  <c r="AK157" i="2" s="1"/>
  <c r="U145" i="2"/>
  <c r="AJ145" i="2" s="1"/>
  <c r="AI145" i="2" s="1"/>
  <c r="AK145" i="2" s="1"/>
  <c r="V145" i="2"/>
  <c r="AJ150" i="2"/>
  <c r="AH130" i="2"/>
  <c r="AF131" i="2" s="1"/>
  <c r="AG130" i="2"/>
  <c r="U130" i="2"/>
  <c r="AJ130" i="2" s="1"/>
  <c r="V130" i="2"/>
  <c r="AH139" i="2"/>
  <c r="AG139" i="2"/>
  <c r="AK139" i="2" s="1"/>
  <c r="AH152" i="2"/>
  <c r="AF153" i="2" s="1"/>
  <c r="AG152" i="2"/>
  <c r="AK152" i="2" s="1"/>
  <c r="AH133" i="2"/>
  <c r="AG133" i="2"/>
  <c r="AG134" i="2"/>
  <c r="AH134" i="2"/>
  <c r="AF135" i="2" s="1"/>
  <c r="V141" i="2"/>
  <c r="V140" i="2"/>
  <c r="AH137" i="2"/>
  <c r="AF138" i="2" s="1"/>
  <c r="AG137" i="2"/>
  <c r="V139" i="2"/>
  <c r="AK226" i="2"/>
  <c r="AH226" i="2"/>
  <c r="AH228" i="2"/>
  <c r="AF229" i="2" s="1"/>
  <c r="AG228" i="2"/>
  <c r="AK228" i="2" s="1"/>
  <c r="AH224" i="2"/>
  <c r="AF225" i="2" s="1"/>
  <c r="AG224" i="2"/>
  <c r="AK224" i="2" s="1"/>
  <c r="AJ225" i="2"/>
  <c r="AI225" i="2" s="1"/>
  <c r="AH227" i="2"/>
  <c r="AG227" i="2"/>
  <c r="AK227" i="2" s="1"/>
  <c r="AJ229" i="2"/>
  <c r="AI229" i="2" s="1"/>
  <c r="AJ137" i="2" l="1"/>
  <c r="AJ138" i="2" s="1"/>
  <c r="AI138" i="2" s="1"/>
  <c r="AJ154" i="2"/>
  <c r="AI154" i="2" s="1"/>
  <c r="AH150" i="2"/>
  <c r="AF151" i="2" s="1"/>
  <c r="AG150" i="2"/>
  <c r="AI130" i="2"/>
  <c r="AK130" i="2" s="1"/>
  <c r="AJ131" i="2"/>
  <c r="AI131" i="2" s="1"/>
  <c r="AI134" i="2"/>
  <c r="AK134" i="2" s="1"/>
  <c r="AJ135" i="2"/>
  <c r="AI135" i="2" s="1"/>
  <c r="AI141" i="2"/>
  <c r="AJ142" i="2"/>
  <c r="AH135" i="2"/>
  <c r="AG135" i="2"/>
  <c r="AH153" i="2"/>
  <c r="AF154" i="2" s="1"/>
  <c r="AG153" i="2"/>
  <c r="AK153" i="2" s="1"/>
  <c r="AH131" i="2"/>
  <c r="AG131" i="2"/>
  <c r="AJ133" i="2"/>
  <c r="AI133" i="2" s="1"/>
  <c r="AK133" i="2" s="1"/>
  <c r="AI132" i="2"/>
  <c r="AK132" i="2" s="1"/>
  <c r="AK140" i="2"/>
  <c r="AI150" i="2"/>
  <c r="AJ151" i="2"/>
  <c r="AI151" i="2" s="1"/>
  <c r="AH141" i="2"/>
  <c r="AF142" i="2" s="1"/>
  <c r="AG141" i="2"/>
  <c r="AK141" i="2" s="1"/>
  <c r="AG138" i="2"/>
  <c r="AH138" i="2"/>
  <c r="AH229" i="2"/>
  <c r="AG229" i="2"/>
  <c r="AK229" i="2" s="1"/>
  <c r="AH225" i="2"/>
  <c r="AG225" i="2"/>
  <c r="AK225" i="2" s="1"/>
  <c r="AI137" i="2" l="1"/>
  <c r="AK137" i="2" s="1"/>
  <c r="AJ156" i="2"/>
  <c r="AI156" i="2" s="1"/>
  <c r="AK135" i="2"/>
  <c r="AK150" i="2"/>
  <c r="AH142" i="2"/>
  <c r="AF143" i="2" s="1"/>
  <c r="AG142" i="2"/>
  <c r="AK131" i="2"/>
  <c r="AH151" i="2"/>
  <c r="AG151" i="2"/>
  <c r="AK151" i="2" s="1"/>
  <c r="AI142" i="2"/>
  <c r="AJ143" i="2"/>
  <c r="AH154" i="2"/>
  <c r="AF156" i="2" s="1"/>
  <c r="AG154" i="2"/>
  <c r="AK154" i="2" s="1"/>
  <c r="AK138" i="2"/>
  <c r="T210" i="2"/>
  <c r="U210" i="2" s="1"/>
  <c r="AB223" i="2"/>
  <c r="Y223" i="2"/>
  <c r="P223" i="2"/>
  <c r="AB222" i="2"/>
  <c r="Y222" i="2"/>
  <c r="AB221" i="2"/>
  <c r="Y221" i="2"/>
  <c r="P221" i="2"/>
  <c r="Q221" i="2" s="1"/>
  <c r="AB220" i="2"/>
  <c r="Y220" i="2"/>
  <c r="AB219" i="2"/>
  <c r="Y219" i="2"/>
  <c r="P219" i="2"/>
  <c r="Q219" i="2" s="1"/>
  <c r="AB218" i="2"/>
  <c r="Y218" i="2"/>
  <c r="AB217" i="2"/>
  <c r="Y217" i="2"/>
  <c r="P217" i="2"/>
  <c r="Q217" i="2" s="1"/>
  <c r="AB216" i="2"/>
  <c r="Y216" i="2"/>
  <c r="P216" i="2"/>
  <c r="AB215" i="2"/>
  <c r="Y215" i="2"/>
  <c r="AJ215" i="2" s="1"/>
  <c r="AI215" i="2" s="1"/>
  <c r="Q215" i="2"/>
  <c r="AB214" i="2"/>
  <c r="Y214" i="2"/>
  <c r="AB213" i="2"/>
  <c r="Y213" i="2"/>
  <c r="P213" i="2"/>
  <c r="AK211" i="2"/>
  <c r="AB211" i="2"/>
  <c r="Y211" i="2"/>
  <c r="U211" i="2"/>
  <c r="P211" i="2"/>
  <c r="Q211" i="2" s="1"/>
  <c r="AK210" i="2"/>
  <c r="AB210" i="2"/>
  <c r="Y210" i="2"/>
  <c r="P210" i="2"/>
  <c r="Q210" i="2" s="1"/>
  <c r="AB209" i="2"/>
  <c r="Y209" i="2"/>
  <c r="AB208" i="2"/>
  <c r="Y208" i="2"/>
  <c r="AK207" i="2"/>
  <c r="AB207" i="2"/>
  <c r="Y207" i="2"/>
  <c r="S207" i="2"/>
  <c r="U207" i="2" s="1"/>
  <c r="P207" i="2"/>
  <c r="AB206" i="2"/>
  <c r="Y206" i="2"/>
  <c r="AK205" i="2"/>
  <c r="AB205" i="2"/>
  <c r="Y205" i="2"/>
  <c r="S205" i="2"/>
  <c r="P205" i="2"/>
  <c r="Q205" i="2" s="1"/>
  <c r="AB204" i="2"/>
  <c r="Y204" i="2"/>
  <c r="AK203" i="2"/>
  <c r="AB203" i="2"/>
  <c r="Y203" i="2"/>
  <c r="S203" i="2"/>
  <c r="P203" i="2"/>
  <c r="Q203" i="2" s="1"/>
  <c r="AB202" i="2"/>
  <c r="Y202" i="2"/>
  <c r="AB201" i="2"/>
  <c r="Y201" i="2"/>
  <c r="U201" i="2"/>
  <c r="P201" i="2"/>
  <c r="Q201" i="2" s="1"/>
  <c r="AB200" i="2"/>
  <c r="Y200" i="2"/>
  <c r="AK199" i="2"/>
  <c r="AB199" i="2"/>
  <c r="Y199" i="2"/>
  <c r="U199" i="2"/>
  <c r="P199" i="2"/>
  <c r="AK142" i="2" l="1"/>
  <c r="AG156" i="2"/>
  <c r="AK156" i="2" s="1"/>
  <c r="AH156" i="2"/>
  <c r="AJ144" i="2"/>
  <c r="AI144" i="2" s="1"/>
  <c r="AI143" i="2"/>
  <c r="AG143" i="2"/>
  <c r="AH143" i="2"/>
  <c r="AF144" i="2" s="1"/>
  <c r="AJ206" i="2"/>
  <c r="AK206" i="2" s="1"/>
  <c r="V201" i="2"/>
  <c r="AJ200" i="2"/>
  <c r="AK200" i="2" s="1"/>
  <c r="V210" i="2"/>
  <c r="S219" i="2"/>
  <c r="T219" i="2" s="1"/>
  <c r="V219" i="2" s="1"/>
  <c r="AF203" i="2"/>
  <c r="AG203" i="2" s="1"/>
  <c r="S217" i="2"/>
  <c r="T217" i="2" s="1"/>
  <c r="V217" i="2" s="1"/>
  <c r="Q213" i="2"/>
  <c r="AF213" i="2" s="1"/>
  <c r="Q216" i="2"/>
  <c r="AF216" i="2" s="1"/>
  <c r="S213" i="2"/>
  <c r="T213" i="2" s="1"/>
  <c r="U213" i="2" s="1"/>
  <c r="AJ213" i="2" s="1"/>
  <c r="AF215" i="2"/>
  <c r="S216" i="2"/>
  <c r="AJ216" i="2" s="1"/>
  <c r="AI216" i="2" s="1"/>
  <c r="AF221" i="2"/>
  <c r="Q223" i="2"/>
  <c r="AF223" i="2" s="1"/>
  <c r="S223" i="2"/>
  <c r="T223" i="2" s="1"/>
  <c r="U223" i="2" s="1"/>
  <c r="AJ223" i="2" s="1"/>
  <c r="AI223" i="2" s="1"/>
  <c r="AF219" i="2"/>
  <c r="S221" i="2"/>
  <c r="T221" i="2" s="1"/>
  <c r="AF217" i="2"/>
  <c r="S215" i="2"/>
  <c r="V199" i="2"/>
  <c r="AJ204" i="2"/>
  <c r="AK204" i="2" s="1"/>
  <c r="AF210" i="2"/>
  <c r="AH210" i="2" s="1"/>
  <c r="AI210" i="2" s="1"/>
  <c r="V211" i="2"/>
  <c r="AJ208" i="2"/>
  <c r="AJ209" i="2" s="1"/>
  <c r="AK209" i="2" s="1"/>
  <c r="AF211" i="2"/>
  <c r="V207" i="2"/>
  <c r="Q207" i="2"/>
  <c r="AF207" i="2" s="1"/>
  <c r="V203" i="2"/>
  <c r="U203" i="2"/>
  <c r="U205" i="2"/>
  <c r="V205" i="2"/>
  <c r="AF205" i="2"/>
  <c r="Q199" i="2"/>
  <c r="AF199" i="2" s="1"/>
  <c r="AF201" i="2"/>
  <c r="AG144" i="2" l="1"/>
  <c r="AK144" i="2" s="1"/>
  <c r="AH144" i="2"/>
  <c r="AK143" i="2"/>
  <c r="AH203" i="2"/>
  <c r="AF204" i="2" s="1"/>
  <c r="AJ201" i="2"/>
  <c r="AK201" i="2" s="1"/>
  <c r="U217" i="2"/>
  <c r="AJ217" i="2" s="1"/>
  <c r="AJ218" i="2" s="1"/>
  <c r="AI218" i="2" s="1"/>
  <c r="V223" i="2"/>
  <c r="U219" i="2"/>
  <c r="AJ219" i="2" s="1"/>
  <c r="AI219" i="2" s="1"/>
  <c r="AG210" i="2"/>
  <c r="AH223" i="2"/>
  <c r="AG223" i="2"/>
  <c r="AK223" i="2" s="1"/>
  <c r="AJ214" i="2"/>
  <c r="AI214" i="2" s="1"/>
  <c r="AI213" i="2"/>
  <c r="AH221" i="2"/>
  <c r="AF222" i="2" s="1"/>
  <c r="AG221" i="2"/>
  <c r="AH216" i="2"/>
  <c r="AG216" i="2"/>
  <c r="AK216" i="2" s="1"/>
  <c r="AG217" i="2"/>
  <c r="AH217" i="2"/>
  <c r="AF218" i="2" s="1"/>
  <c r="AH213" i="2"/>
  <c r="AF214" i="2" s="1"/>
  <c r="AG213" i="2"/>
  <c r="U221" i="2"/>
  <c r="AJ221" i="2" s="1"/>
  <c r="V221" i="2"/>
  <c r="V213" i="2"/>
  <c r="AH219" i="2"/>
  <c r="AF220" i="2" s="1"/>
  <c r="AG219" i="2"/>
  <c r="AH215" i="2"/>
  <c r="AG215" i="2"/>
  <c r="AK215" i="2" s="1"/>
  <c r="AK208" i="2"/>
  <c r="AH211" i="2"/>
  <c r="AI211" i="2" s="1"/>
  <c r="AG211" i="2"/>
  <c r="AH207" i="2"/>
  <c r="AG207" i="2"/>
  <c r="AH205" i="2"/>
  <c r="AG205" i="2"/>
  <c r="AH199" i="2"/>
  <c r="AG199" i="2"/>
  <c r="AH201" i="2"/>
  <c r="AG201" i="2"/>
  <c r="AJ202" i="2" l="1"/>
  <c r="AK202" i="2" s="1"/>
  <c r="AI203" i="2"/>
  <c r="AI217" i="2"/>
  <c r="AK217" i="2" s="1"/>
  <c r="AK213" i="2"/>
  <c r="AK219" i="2"/>
  <c r="AJ220" i="2"/>
  <c r="AI220" i="2" s="1"/>
  <c r="AI221" i="2"/>
  <c r="AK221" i="2" s="1"/>
  <c r="AJ222" i="2"/>
  <c r="AI222" i="2" s="1"/>
  <c r="AH214" i="2"/>
  <c r="AG214" i="2"/>
  <c r="AK214" i="2" s="1"/>
  <c r="AH222" i="2"/>
  <c r="AG222" i="2"/>
  <c r="AG218" i="2"/>
  <c r="AK218" i="2" s="1"/>
  <c r="AH218" i="2"/>
  <c r="AH220" i="2"/>
  <c r="AG220" i="2"/>
  <c r="AF208" i="2"/>
  <c r="AI207" i="2"/>
  <c r="AI205" i="2"/>
  <c r="AF206" i="2"/>
  <c r="AH204" i="2"/>
  <c r="AI204" i="2" s="1"/>
  <c r="AG204" i="2"/>
  <c r="AI201" i="2"/>
  <c r="AF202" i="2"/>
  <c r="AI199" i="2"/>
  <c r="AF200" i="2"/>
  <c r="AK220" i="2" l="1"/>
  <c r="AK222" i="2"/>
  <c r="AG208" i="2"/>
  <c r="AH208" i="2"/>
  <c r="AH206" i="2"/>
  <c r="AI206" i="2" s="1"/>
  <c r="AG206" i="2"/>
  <c r="AG200" i="2"/>
  <c r="AH200" i="2"/>
  <c r="AI200" i="2" s="1"/>
  <c r="AH202" i="2"/>
  <c r="AI202" i="2" s="1"/>
  <c r="AG202" i="2"/>
  <c r="AF209" i="2" l="1"/>
  <c r="AI208" i="2"/>
  <c r="AB198" i="2"/>
  <c r="AK197" i="2"/>
  <c r="AB197" i="2"/>
  <c r="Y197" i="2"/>
  <c r="AJ198" i="2" s="1"/>
  <c r="AK198" i="2" s="1"/>
  <c r="AK196" i="2"/>
  <c r="AB196" i="2"/>
  <c r="Y196" i="2"/>
  <c r="S196" i="2"/>
  <c r="U196" i="2" s="1"/>
  <c r="P196" i="2"/>
  <c r="AG209" i="2" l="1"/>
  <c r="AH209" i="2"/>
  <c r="AI209" i="2" s="1"/>
  <c r="V196" i="2"/>
  <c r="Q196" i="2"/>
  <c r="AF196" i="2" s="1"/>
  <c r="AH196" i="2" l="1"/>
  <c r="AG196" i="2"/>
  <c r="AF197" i="2" l="1"/>
  <c r="AI196" i="2"/>
  <c r="AH197" i="2" l="1"/>
  <c r="AG197" i="2"/>
  <c r="AI197" i="2" l="1"/>
  <c r="AF198" i="2"/>
  <c r="AG198" i="2" l="1"/>
  <c r="AH198" i="2"/>
  <c r="AI198" i="2" s="1"/>
  <c r="U185" i="2" l="1"/>
  <c r="AB195" i="2"/>
  <c r="Y195" i="2"/>
  <c r="AB194" i="2"/>
  <c r="Y194" i="2"/>
  <c r="S194" i="2"/>
  <c r="AB193" i="2"/>
  <c r="Y193" i="2"/>
  <c r="AK192" i="2"/>
  <c r="AB192" i="2"/>
  <c r="Y192" i="2"/>
  <c r="S192" i="2"/>
  <c r="P192" i="2"/>
  <c r="Q192" i="2" s="1"/>
  <c r="AB191" i="2"/>
  <c r="Y191" i="2"/>
  <c r="AB190" i="2"/>
  <c r="Y190" i="2"/>
  <c r="S190" i="2"/>
  <c r="T190" i="2" s="1"/>
  <c r="U190" i="2" s="1"/>
  <c r="P190" i="2"/>
  <c r="AB189" i="2"/>
  <c r="Y189" i="2"/>
  <c r="AB188" i="2"/>
  <c r="Y188" i="2"/>
  <c r="AK187" i="2"/>
  <c r="AB187" i="2"/>
  <c r="Y187" i="2"/>
  <c r="S187" i="2"/>
  <c r="P187" i="2"/>
  <c r="Q187" i="2" s="1"/>
  <c r="AB186" i="2"/>
  <c r="Y186" i="2"/>
  <c r="AB185" i="2"/>
  <c r="Y185" i="2"/>
  <c r="S185" i="2"/>
  <c r="P185" i="2"/>
  <c r="AB184" i="2"/>
  <c r="Y184" i="2"/>
  <c r="AK183" i="2"/>
  <c r="AB183" i="2"/>
  <c r="Y183" i="2"/>
  <c r="AK182" i="2"/>
  <c r="AB182" i="2"/>
  <c r="Y182" i="2"/>
  <c r="U182" i="2"/>
  <c r="S182" i="2"/>
  <c r="P182" i="2"/>
  <c r="V182" i="2" s="1"/>
  <c r="AB181" i="2"/>
  <c r="Y181" i="2"/>
  <c r="AB180" i="2"/>
  <c r="Y180" i="2"/>
  <c r="AK179" i="2"/>
  <c r="AB179" i="2"/>
  <c r="Y179" i="2"/>
  <c r="U179" i="2"/>
  <c r="S179" i="2"/>
  <c r="P179" i="2"/>
  <c r="V179" i="2" s="1"/>
  <c r="AB178" i="2"/>
  <c r="Y178" i="2"/>
  <c r="AB177" i="2"/>
  <c r="Y177" i="2"/>
  <c r="AK176" i="2"/>
  <c r="AB176" i="2"/>
  <c r="Y176" i="2"/>
  <c r="S176" i="2"/>
  <c r="P176" i="2"/>
  <c r="Q176" i="2" s="1"/>
  <c r="AJ184" i="2" l="1"/>
  <c r="AK184" i="2" s="1"/>
  <c r="AF187" i="2"/>
  <c r="AG187" i="2" s="1"/>
  <c r="AJ190" i="2"/>
  <c r="AJ191" i="2" s="1"/>
  <c r="AF176" i="2"/>
  <c r="AH176" i="2" s="1"/>
  <c r="AJ178" i="2"/>
  <c r="AK178" i="2" s="1"/>
  <c r="AJ193" i="2"/>
  <c r="AK193" i="2" s="1"/>
  <c r="AJ181" i="2"/>
  <c r="AI181" i="2" s="1"/>
  <c r="V190" i="2"/>
  <c r="V185" i="2"/>
  <c r="U176" i="2"/>
  <c r="V176" i="2"/>
  <c r="V192" i="2"/>
  <c r="U192" i="2"/>
  <c r="U187" i="2"/>
  <c r="V187" i="2"/>
  <c r="Q179" i="2"/>
  <c r="AF179" i="2" s="1"/>
  <c r="Q190" i="2"/>
  <c r="AF190" i="2" s="1"/>
  <c r="AJ177" i="2"/>
  <c r="AK177" i="2" s="1"/>
  <c r="Q182" i="2"/>
  <c r="AF182" i="2" s="1"/>
  <c r="Q185" i="2"/>
  <c r="AF185" i="2" s="1"/>
  <c r="AJ188" i="2"/>
  <c r="AK188" i="2" s="1"/>
  <c r="AF192" i="2"/>
  <c r="AJ180" i="2"/>
  <c r="AI180" i="2" s="1"/>
  <c r="AH187" i="2" l="1"/>
  <c r="AI187" i="2" s="1"/>
  <c r="AJ185" i="2"/>
  <c r="AJ186" i="2" s="1"/>
  <c r="AK186" i="2" s="1"/>
  <c r="AI176" i="2"/>
  <c r="AF177" i="2"/>
  <c r="AH177" i="2" s="1"/>
  <c r="AG176" i="2"/>
  <c r="AJ195" i="2"/>
  <c r="AK195" i="2" s="1"/>
  <c r="AJ194" i="2"/>
  <c r="AK194" i="2" s="1"/>
  <c r="AH185" i="2"/>
  <c r="AG185" i="2"/>
  <c r="AG192" i="2"/>
  <c r="AH192" i="2"/>
  <c r="AH182" i="2"/>
  <c r="AG182" i="2"/>
  <c r="AH190" i="2"/>
  <c r="AG190" i="2"/>
  <c r="AJ189" i="2"/>
  <c r="AK189" i="2" s="1"/>
  <c r="AG179" i="2"/>
  <c r="AH179" i="2"/>
  <c r="AK185" i="2" l="1"/>
  <c r="AG177" i="2"/>
  <c r="AI177" i="2"/>
  <c r="AF178" i="2"/>
  <c r="AI179" i="2"/>
  <c r="AF180" i="2"/>
  <c r="AI192" i="2"/>
  <c r="AF193" i="2"/>
  <c r="AF183" i="2"/>
  <c r="AI182" i="2"/>
  <c r="AF184" i="2"/>
  <c r="AI190" i="2"/>
  <c r="AK190" i="2" s="1"/>
  <c r="AF191" i="2"/>
  <c r="AF186" i="2"/>
  <c r="AI185" i="2"/>
  <c r="AH184" i="2" l="1"/>
  <c r="AI184" i="2" s="1"/>
  <c r="AG184" i="2"/>
  <c r="AH191" i="2"/>
  <c r="AI191" i="2" s="1"/>
  <c r="AG191" i="2"/>
  <c r="AH183" i="2"/>
  <c r="AI183" i="2" s="1"/>
  <c r="AG183" i="2"/>
  <c r="AG180" i="2"/>
  <c r="AK180" i="2" s="1"/>
  <c r="AH180" i="2"/>
  <c r="AF181" i="2" s="1"/>
  <c r="AH193" i="2"/>
  <c r="AG193" i="2"/>
  <c r="AG178" i="2"/>
  <c r="AH178" i="2"/>
  <c r="AI178" i="2" s="1"/>
  <c r="AH186" i="2"/>
  <c r="AG186" i="2"/>
  <c r="AH181" i="2" l="1"/>
  <c r="AG181" i="2"/>
  <c r="AK181" i="2" s="1"/>
  <c r="AK191" i="2"/>
  <c r="AI186" i="2"/>
  <c r="AF188" i="2"/>
  <c r="AI193" i="2"/>
  <c r="AF194" i="2"/>
  <c r="AG194" i="2" l="1"/>
  <c r="AH194" i="2"/>
  <c r="AG188" i="2"/>
  <c r="AH188" i="2"/>
  <c r="AI188" i="2" l="1"/>
  <c r="AF189" i="2"/>
  <c r="AI194" i="2"/>
  <c r="AF195" i="2"/>
  <c r="AB174" i="2"/>
  <c r="Y174" i="2"/>
  <c r="P174" i="2"/>
  <c r="AB172" i="2"/>
  <c r="Y172" i="2"/>
  <c r="P172" i="2"/>
  <c r="AB171" i="2"/>
  <c r="Y171" i="2"/>
  <c r="AB170" i="2"/>
  <c r="Y170" i="2"/>
  <c r="P170" i="2"/>
  <c r="AB169" i="2"/>
  <c r="Y169" i="2"/>
  <c r="AB168" i="2"/>
  <c r="Y168" i="2"/>
  <c r="AB167" i="2"/>
  <c r="Y167" i="2"/>
  <c r="P167" i="2"/>
  <c r="AB165" i="2"/>
  <c r="Y165" i="2"/>
  <c r="AB164" i="2"/>
  <c r="Y164" i="2"/>
  <c r="P164" i="2"/>
  <c r="Q164" i="2" s="1"/>
  <c r="AB163" i="2"/>
  <c r="Y163" i="2"/>
  <c r="AJ163" i="2" s="1"/>
  <c r="AI163" i="2" s="1"/>
  <c r="Q163" i="2"/>
  <c r="AB162" i="2"/>
  <c r="Y162" i="2"/>
  <c r="AB161" i="2"/>
  <c r="Y161" i="2"/>
  <c r="AB160" i="2"/>
  <c r="Y160" i="2"/>
  <c r="AB159" i="2"/>
  <c r="Y159" i="2"/>
  <c r="P159" i="2"/>
  <c r="AG195" i="2" l="1"/>
  <c r="AH195" i="2"/>
  <c r="AI195" i="2" s="1"/>
  <c r="AG189" i="2"/>
  <c r="AH189" i="2"/>
  <c r="AI189" i="2" s="1"/>
  <c r="AF163" i="2"/>
  <c r="AH163" i="2" s="1"/>
  <c r="AF164" i="2"/>
  <c r="Q167" i="2"/>
  <c r="AF167" i="2" s="1"/>
  <c r="Q172" i="2"/>
  <c r="AF172" i="2" s="1"/>
  <c r="Q159" i="2"/>
  <c r="AF159" i="2" s="1"/>
  <c r="Q170" i="2"/>
  <c r="AF170" i="2" s="1"/>
  <c r="Q174" i="2"/>
  <c r="AF174" i="2" s="1"/>
  <c r="AG163" i="2" l="1"/>
  <c r="AK163" i="2" s="1"/>
  <c r="S164" i="2"/>
  <c r="T164" i="2" s="1"/>
  <c r="S170" i="2"/>
  <c r="T170" i="2" s="1"/>
  <c r="S163" i="2"/>
  <c r="S172" i="2"/>
  <c r="S167" i="2"/>
  <c r="T167" i="2" s="1"/>
  <c r="S174" i="2"/>
  <c r="T174" i="2" s="1"/>
  <c r="S159" i="2"/>
  <c r="T159" i="2" s="1"/>
  <c r="AG170" i="2"/>
  <c r="AH170" i="2"/>
  <c r="AF171" i="2" s="1"/>
  <c r="AG159" i="2"/>
  <c r="AH159" i="2"/>
  <c r="AF160" i="2" s="1"/>
  <c r="AH172" i="2"/>
  <c r="AG172" i="2"/>
  <c r="AH164" i="2"/>
  <c r="AF165" i="2" s="1"/>
  <c r="AG164" i="2"/>
  <c r="AG174" i="2"/>
  <c r="AH174" i="2"/>
  <c r="AH167" i="2"/>
  <c r="AF168" i="2" s="1"/>
  <c r="AG167" i="2"/>
  <c r="AJ172" i="2" l="1"/>
  <c r="AI172" i="2" s="1"/>
  <c r="AK172" i="2" s="1"/>
  <c r="AG160" i="2"/>
  <c r="AH160" i="2"/>
  <c r="AF161" i="2" s="1"/>
  <c r="U159" i="2"/>
  <c r="V159" i="2"/>
  <c r="AH168" i="2"/>
  <c r="AF169" i="2" s="1"/>
  <c r="AG168" i="2"/>
  <c r="AG165" i="2"/>
  <c r="AH165" i="2"/>
  <c r="U174" i="2"/>
  <c r="AJ174" i="2" s="1"/>
  <c r="AI174" i="2" s="1"/>
  <c r="AK174" i="2" s="1"/>
  <c r="V174" i="2"/>
  <c r="U170" i="2"/>
  <c r="V170" i="2"/>
  <c r="AG171" i="2"/>
  <c r="AH171" i="2"/>
  <c r="U167" i="2"/>
  <c r="V167" i="2"/>
  <c r="U165" i="2"/>
  <c r="AJ165" i="2" s="1"/>
  <c r="AI165" i="2" s="1"/>
  <c r="V164" i="2"/>
  <c r="U164" i="2"/>
  <c r="AJ164" i="2" s="1"/>
  <c r="AI164" i="2" s="1"/>
  <c r="AK164" i="2" s="1"/>
  <c r="AH169" i="2" l="1"/>
  <c r="AG169" i="2"/>
  <c r="AK165" i="2"/>
  <c r="U160" i="2"/>
  <c r="U161" i="2" s="1"/>
  <c r="U162" i="2" s="1"/>
  <c r="AJ159" i="2"/>
  <c r="AJ168" i="2"/>
  <c r="AJ167" i="2"/>
  <c r="AI167" i="2" s="1"/>
  <c r="AK167" i="2" s="1"/>
  <c r="AJ171" i="2"/>
  <c r="AI171" i="2" s="1"/>
  <c r="AK171" i="2" s="1"/>
  <c r="AJ170" i="2"/>
  <c r="AI170" i="2" s="1"/>
  <c r="AK170" i="2" s="1"/>
  <c r="AH161" i="2"/>
  <c r="AF162" i="2" s="1"/>
  <c r="AG161" i="2"/>
  <c r="AI168" i="2" l="1"/>
  <c r="AK168" i="2" s="1"/>
  <c r="AJ169" i="2"/>
  <c r="AI169" i="2" s="1"/>
  <c r="AK169" i="2" s="1"/>
  <c r="AI159" i="2"/>
  <c r="AK159" i="2" s="1"/>
  <c r="AJ160" i="2"/>
  <c r="AH162" i="2"/>
  <c r="AG162" i="2"/>
  <c r="AI160" i="2" l="1"/>
  <c r="AK160" i="2" s="1"/>
  <c r="AJ161" i="2"/>
  <c r="AB129" i="2"/>
  <c r="Y129" i="2"/>
  <c r="AB128" i="2"/>
  <c r="Y128" i="2"/>
  <c r="AB127" i="2"/>
  <c r="Y127" i="2"/>
  <c r="P127" i="2"/>
  <c r="AB126" i="2"/>
  <c r="Y126" i="2"/>
  <c r="P126" i="2"/>
  <c r="Q126" i="2" s="1"/>
  <c r="AB125" i="2"/>
  <c r="Y125" i="2"/>
  <c r="P125" i="2"/>
  <c r="AB124" i="2"/>
  <c r="Y124" i="2"/>
  <c r="AB123" i="2"/>
  <c r="Y123" i="2"/>
  <c r="AB122" i="2"/>
  <c r="Y122" i="2"/>
  <c r="P122" i="2"/>
  <c r="Q122" i="2" s="1"/>
  <c r="AB121" i="2"/>
  <c r="Y121" i="2"/>
  <c r="AB120" i="2"/>
  <c r="Y120" i="2"/>
  <c r="P120" i="2"/>
  <c r="AB119" i="2"/>
  <c r="Y119" i="2"/>
  <c r="AB118" i="2"/>
  <c r="Y118" i="2"/>
  <c r="AB117" i="2"/>
  <c r="Y117" i="2"/>
  <c r="P117" i="2"/>
  <c r="AB114" i="2"/>
  <c r="Y114" i="2"/>
  <c r="P114" i="2"/>
  <c r="AB113" i="2"/>
  <c r="Y113" i="2"/>
  <c r="AF113" i="2" s="1"/>
  <c r="AH113" i="2" s="1"/>
  <c r="AB112" i="2"/>
  <c r="Y112" i="2"/>
  <c r="U112" i="2"/>
  <c r="P112" i="2"/>
  <c r="V112" i="2" s="1"/>
  <c r="AB111" i="2"/>
  <c r="Y111" i="2"/>
  <c r="AJ111" i="2" s="1"/>
  <c r="AI111" i="2" s="1"/>
  <c r="AB109" i="2"/>
  <c r="Y109" i="2"/>
  <c r="AJ109" i="2" s="1"/>
  <c r="AI109" i="2" s="1"/>
  <c r="P109" i="2"/>
  <c r="Q109" i="2" s="1"/>
  <c r="AJ113" i="2" l="1"/>
  <c r="AI113" i="2" s="1"/>
  <c r="AJ112" i="2"/>
  <c r="AI112" i="2" s="1"/>
  <c r="AF126" i="2"/>
  <c r="AG126" i="2" s="1"/>
  <c r="AF111" i="2"/>
  <c r="AG111" i="2" s="1"/>
  <c r="AK111" i="2" s="1"/>
  <c r="AI161" i="2"/>
  <c r="AK161" i="2" s="1"/>
  <c r="AJ162" i="2"/>
  <c r="AI162" i="2" s="1"/>
  <c r="AK162" i="2" s="1"/>
  <c r="Q112" i="2"/>
  <c r="AF112" i="2" s="1"/>
  <c r="AH112" i="2" s="1"/>
  <c r="AF122" i="2"/>
  <c r="AH122" i="2" s="1"/>
  <c r="AF123" i="2" s="1"/>
  <c r="S126" i="2"/>
  <c r="T126" i="2" s="1"/>
  <c r="S122" i="2"/>
  <c r="T122" i="2" s="1"/>
  <c r="S127" i="2"/>
  <c r="U127" i="2" s="1"/>
  <c r="AJ127" i="2" s="1"/>
  <c r="AI127" i="2" s="1"/>
  <c r="S125" i="2"/>
  <c r="T125" i="2" s="1"/>
  <c r="U125" i="2" s="1"/>
  <c r="AJ125" i="2" s="1"/>
  <c r="AI125" i="2" s="1"/>
  <c r="S120" i="2"/>
  <c r="T120" i="2" s="1"/>
  <c r="U120" i="2" s="1"/>
  <c r="AJ120" i="2" s="1"/>
  <c r="AI120" i="2" s="1"/>
  <c r="S117" i="2"/>
  <c r="T117" i="2" s="1"/>
  <c r="U117" i="2" s="1"/>
  <c r="AJ117" i="2" s="1"/>
  <c r="AI117" i="2" s="1"/>
  <c r="Q117" i="2"/>
  <c r="AF117" i="2" s="1"/>
  <c r="Q120" i="2"/>
  <c r="AF120" i="2" s="1"/>
  <c r="Q125" i="2"/>
  <c r="AF125" i="2" s="1"/>
  <c r="Q127" i="2"/>
  <c r="AF127" i="2" s="1"/>
  <c r="AG113" i="2"/>
  <c r="AK113" i="2" s="1"/>
  <c r="AF109" i="2"/>
  <c r="Q114" i="2"/>
  <c r="AF114" i="2" s="1"/>
  <c r="AH126" i="2" l="1"/>
  <c r="AG122" i="2"/>
  <c r="AG112" i="2"/>
  <c r="AK112" i="2" s="1"/>
  <c r="AH111" i="2"/>
  <c r="V125" i="2"/>
  <c r="V127" i="2"/>
  <c r="V120" i="2"/>
  <c r="AG127" i="2"/>
  <c r="AK127" i="2" s="1"/>
  <c r="AH127" i="2"/>
  <c r="AF128" i="2" s="1"/>
  <c r="AG120" i="2"/>
  <c r="AK120" i="2" s="1"/>
  <c r="AH120" i="2"/>
  <c r="AF121" i="2" s="1"/>
  <c r="AG125" i="2"/>
  <c r="AK125" i="2" s="1"/>
  <c r="AH125" i="2"/>
  <c r="AJ128" i="2"/>
  <c r="V117" i="2"/>
  <c r="V122" i="2"/>
  <c r="U122" i="2"/>
  <c r="AJ122" i="2" s="1"/>
  <c r="AG123" i="2"/>
  <c r="AH123" i="2"/>
  <c r="AF124" i="2" s="1"/>
  <c r="AG117" i="2"/>
  <c r="AK117" i="2" s="1"/>
  <c r="AH117" i="2"/>
  <c r="AF118" i="2" s="1"/>
  <c r="AJ118" i="2"/>
  <c r="AJ121" i="2"/>
  <c r="AI121" i="2" s="1"/>
  <c r="V126" i="2"/>
  <c r="U126" i="2"/>
  <c r="AJ126" i="2" s="1"/>
  <c r="AI126" i="2" s="1"/>
  <c r="AK126" i="2" s="1"/>
  <c r="AG114" i="2"/>
  <c r="AH114" i="2"/>
  <c r="AH109" i="2"/>
  <c r="AG109" i="2"/>
  <c r="AK109" i="2" s="1"/>
  <c r="AI122" i="2" l="1"/>
  <c r="AK122" i="2" s="1"/>
  <c r="AJ123" i="2"/>
  <c r="AG121" i="2"/>
  <c r="AK121" i="2" s="1"/>
  <c r="AH121" i="2"/>
  <c r="AG118" i="2"/>
  <c r="AH118" i="2"/>
  <c r="AF119" i="2" s="1"/>
  <c r="AJ119" i="2"/>
  <c r="AI118" i="2"/>
  <c r="AG124" i="2"/>
  <c r="AH124" i="2"/>
  <c r="AG128" i="2"/>
  <c r="AH128" i="2"/>
  <c r="AF129" i="2" s="1"/>
  <c r="AI128" i="2"/>
  <c r="AJ129" i="2"/>
  <c r="AI129" i="2" s="1"/>
  <c r="S111" i="2"/>
  <c r="S109" i="2"/>
  <c r="V109" i="2" s="1"/>
  <c r="S114" i="2"/>
  <c r="T114" i="2" s="1"/>
  <c r="AK128" i="2" l="1"/>
  <c r="AK118" i="2"/>
  <c r="AG129" i="2"/>
  <c r="AK129" i="2" s="1"/>
  <c r="AH129" i="2"/>
  <c r="AG119" i="2"/>
  <c r="AH119" i="2"/>
  <c r="AI123" i="2"/>
  <c r="AK123" i="2" s="1"/>
  <c r="AJ124" i="2"/>
  <c r="AI124" i="2" s="1"/>
  <c r="AK124" i="2" s="1"/>
  <c r="U114" i="2"/>
  <c r="AJ114" i="2" s="1"/>
  <c r="AI114" i="2" s="1"/>
  <c r="AK114" i="2" s="1"/>
  <c r="V114" i="2"/>
  <c r="AB108" i="2" l="1"/>
  <c r="Y108" i="2"/>
  <c r="AB107" i="2"/>
  <c r="Y107" i="2"/>
  <c r="P107" i="2"/>
  <c r="AB106" i="2"/>
  <c r="Y106" i="2"/>
  <c r="AB105" i="2"/>
  <c r="Y105" i="2"/>
  <c r="AB104" i="2"/>
  <c r="Y104" i="2"/>
  <c r="P104" i="2"/>
  <c r="AB103" i="2"/>
  <c r="Y103" i="2"/>
  <c r="AB102" i="2"/>
  <c r="Y102" i="2"/>
  <c r="P102" i="2"/>
  <c r="AB101" i="2"/>
  <c r="Y101" i="2"/>
  <c r="P101" i="2"/>
  <c r="AB100" i="2"/>
  <c r="Y100" i="2"/>
  <c r="AB99" i="2"/>
  <c r="Y99" i="2"/>
  <c r="AB98" i="2"/>
  <c r="Y98" i="2"/>
  <c r="P98" i="2"/>
  <c r="Q101" i="2" l="1"/>
  <c r="AF101" i="2" s="1"/>
  <c r="Q104" i="2"/>
  <c r="AF104" i="2" s="1"/>
  <c r="Q98" i="2"/>
  <c r="AF98" i="2" s="1"/>
  <c r="Q102" i="2"/>
  <c r="AF102" i="2" s="1"/>
  <c r="Q107" i="2"/>
  <c r="AF107" i="2" s="1"/>
  <c r="S107" i="2" l="1"/>
  <c r="S102" i="2"/>
  <c r="T102" i="2" s="1"/>
  <c r="S98" i="2"/>
  <c r="S104" i="2"/>
  <c r="T104" i="2" s="1"/>
  <c r="S101" i="2"/>
  <c r="T101" i="2" s="1"/>
  <c r="AG107" i="2"/>
  <c r="AH107" i="2"/>
  <c r="AF108" i="2" s="1"/>
  <c r="AG102" i="2"/>
  <c r="AH102" i="2"/>
  <c r="AF103" i="2" s="1"/>
  <c r="AG98" i="2"/>
  <c r="AH98" i="2"/>
  <c r="AF99" i="2" s="1"/>
  <c r="AH101" i="2"/>
  <c r="AG101" i="2"/>
  <c r="AG104" i="2"/>
  <c r="AH104" i="2"/>
  <c r="AF105" i="2" s="1"/>
  <c r="AG105" i="2" l="1"/>
  <c r="AH105" i="2"/>
  <c r="AF106" i="2" s="1"/>
  <c r="AG99" i="2"/>
  <c r="AH99" i="2"/>
  <c r="AF100" i="2" s="1"/>
  <c r="AG108" i="2"/>
  <c r="AH108" i="2"/>
  <c r="U98" i="2"/>
  <c r="AJ98" i="2" s="1"/>
  <c r="V98" i="2"/>
  <c r="U104" i="2"/>
  <c r="AJ104" i="2" s="1"/>
  <c r="V104" i="2"/>
  <c r="U102" i="2"/>
  <c r="AJ102" i="2" s="1"/>
  <c r="V102" i="2"/>
  <c r="AG103" i="2"/>
  <c r="AH103" i="2"/>
  <c r="U101" i="2"/>
  <c r="AJ101" i="2" s="1"/>
  <c r="AI101" i="2" s="1"/>
  <c r="AK101" i="2" s="1"/>
  <c r="V101" i="2"/>
  <c r="U107" i="2"/>
  <c r="AJ107" i="2" s="1"/>
  <c r="V107" i="2"/>
  <c r="AG100" i="2" l="1"/>
  <c r="AH100" i="2"/>
  <c r="AI98" i="2"/>
  <c r="AK98" i="2" s="1"/>
  <c r="AJ99" i="2"/>
  <c r="AI102" i="2"/>
  <c r="AK102" i="2" s="1"/>
  <c r="AJ103" i="2"/>
  <c r="AI103" i="2" s="1"/>
  <c r="AK103" i="2" s="1"/>
  <c r="AG106" i="2"/>
  <c r="AH106" i="2"/>
  <c r="AI107" i="2"/>
  <c r="AK107" i="2" s="1"/>
  <c r="AJ108" i="2"/>
  <c r="AI108" i="2" s="1"/>
  <c r="AK108" i="2" s="1"/>
  <c r="AI104" i="2"/>
  <c r="AK104" i="2" s="1"/>
  <c r="AJ105" i="2"/>
  <c r="AI99" i="2" l="1"/>
  <c r="AK99" i="2" s="1"/>
  <c r="AJ100" i="2"/>
  <c r="AI100" i="2" s="1"/>
  <c r="AK100" i="2" s="1"/>
  <c r="AI105" i="2"/>
  <c r="AK105" i="2" s="1"/>
  <c r="AJ106" i="2"/>
  <c r="AI106" i="2" s="1"/>
  <c r="AK106" i="2" s="1"/>
  <c r="AB97" i="2" l="1"/>
  <c r="AB96" i="2"/>
  <c r="Y96" i="2"/>
  <c r="P96" i="2"/>
  <c r="Q96" i="2" s="1"/>
  <c r="AB95" i="2"/>
  <c r="Y95" i="2"/>
  <c r="AB93" i="2"/>
  <c r="Y93" i="2"/>
  <c r="P93" i="2"/>
  <c r="AB92" i="2"/>
  <c r="Y92" i="2"/>
  <c r="AB91" i="2"/>
  <c r="Y91" i="2"/>
  <c r="P91" i="2"/>
  <c r="Q91" i="2" s="1"/>
  <c r="AB89" i="2"/>
  <c r="Y89" i="2"/>
  <c r="P89" i="2"/>
  <c r="AB86" i="2"/>
  <c r="Y86" i="2"/>
  <c r="AB85" i="2"/>
  <c r="Y85" i="2"/>
  <c r="P85" i="2"/>
  <c r="Q85" i="2" s="1"/>
  <c r="Q89" i="2" l="1"/>
  <c r="AF89" i="2" s="1"/>
  <c r="Q93" i="2"/>
  <c r="AF85" i="2"/>
  <c r="AF91" i="2"/>
  <c r="AF96" i="2"/>
  <c r="S93" i="2" l="1"/>
  <c r="T93" i="2" s="1"/>
  <c r="S89" i="2"/>
  <c r="T89" i="2" s="1"/>
  <c r="S96" i="2"/>
  <c r="S91" i="2"/>
  <c r="T91" i="2" s="1"/>
  <c r="S85" i="2"/>
  <c r="T85" i="2" s="1"/>
  <c r="AH96" i="2"/>
  <c r="AF97" i="2" s="1"/>
  <c r="AG96" i="2"/>
  <c r="AH89" i="2"/>
  <c r="AG89" i="2"/>
  <c r="AF95" i="2"/>
  <c r="AF93" i="2"/>
  <c r="AH85" i="2"/>
  <c r="AF86" i="2" s="1"/>
  <c r="AG85" i="2"/>
  <c r="AH91" i="2"/>
  <c r="AF92" i="2" s="1"/>
  <c r="AG91" i="2"/>
  <c r="U91" i="2" l="1"/>
  <c r="AJ91" i="2" s="1"/>
  <c r="V91" i="2"/>
  <c r="AH93" i="2"/>
  <c r="AG93" i="2"/>
  <c r="U96" i="2"/>
  <c r="AJ96" i="2" s="1"/>
  <c r="AI96" i="2" s="1"/>
  <c r="AK96" i="2" s="1"/>
  <c r="V96" i="2"/>
  <c r="AH86" i="2"/>
  <c r="AG86" i="2"/>
  <c r="AH92" i="2"/>
  <c r="AG92" i="2"/>
  <c r="AG97" i="2"/>
  <c r="AH97" i="2"/>
  <c r="U89" i="2"/>
  <c r="AJ89" i="2" s="1"/>
  <c r="AI89" i="2" s="1"/>
  <c r="AK89" i="2" s="1"/>
  <c r="V89" i="2"/>
  <c r="AH95" i="2"/>
  <c r="AG95" i="2"/>
  <c r="U85" i="2"/>
  <c r="AJ85" i="2" s="1"/>
  <c r="V85" i="2"/>
  <c r="U93" i="2"/>
  <c r="AJ93" i="2" s="1"/>
  <c r="V93" i="2"/>
  <c r="AJ95" i="2" l="1"/>
  <c r="AI93" i="2"/>
  <c r="AK93" i="2" s="1"/>
  <c r="AI85" i="2"/>
  <c r="AK85" i="2" s="1"/>
  <c r="AJ86" i="2"/>
  <c r="AI86" i="2" s="1"/>
  <c r="AK86" i="2" s="1"/>
  <c r="AI91" i="2"/>
  <c r="AK91" i="2" s="1"/>
  <c r="AJ92" i="2"/>
  <c r="AI92" i="2" s="1"/>
  <c r="AK92" i="2" s="1"/>
  <c r="AI95" i="2" l="1"/>
  <c r="AK95" i="2" s="1"/>
  <c r="AJ97" i="2"/>
  <c r="AI97" i="2" s="1"/>
  <c r="AK97" i="2" s="1"/>
  <c r="AB84" i="2"/>
  <c r="Y84" i="2"/>
  <c r="AB83" i="2"/>
  <c r="Y83" i="2"/>
  <c r="AB82" i="2"/>
  <c r="Y82" i="2"/>
  <c r="AB81" i="2"/>
  <c r="Y81" i="2"/>
  <c r="P81" i="2"/>
  <c r="Q81" i="2" s="1"/>
  <c r="AB80" i="2"/>
  <c r="Y80" i="2"/>
  <c r="AB79" i="2"/>
  <c r="Y79" i="2"/>
  <c r="AB78" i="2"/>
  <c r="Y78" i="2"/>
  <c r="AB77" i="2"/>
  <c r="Y77" i="2"/>
  <c r="AJ77" i="2" s="1"/>
  <c r="AI77" i="2" s="1"/>
  <c r="P77" i="2"/>
  <c r="Q77" i="2" s="1"/>
  <c r="AB76" i="2"/>
  <c r="Y76" i="2"/>
  <c r="AB75" i="2"/>
  <c r="Y75" i="2"/>
  <c r="AB74" i="2"/>
  <c r="Y74" i="2"/>
  <c r="P74" i="2"/>
  <c r="Q74" i="2" s="1"/>
  <c r="AB73" i="2"/>
  <c r="Y73" i="2"/>
  <c r="AB72" i="2"/>
  <c r="Y72" i="2"/>
  <c r="AB71" i="2"/>
  <c r="Y71" i="2"/>
  <c r="P71" i="2"/>
  <c r="Q71" i="2" s="1"/>
  <c r="AB70" i="2"/>
  <c r="Y70" i="2"/>
  <c r="AB69" i="2"/>
  <c r="Y69" i="2"/>
  <c r="AB68" i="2"/>
  <c r="Y68" i="2"/>
  <c r="P68" i="2"/>
  <c r="Q68" i="2" s="1"/>
  <c r="AF71" i="2" l="1"/>
  <c r="AG71" i="2" s="1"/>
  <c r="AJ80" i="2"/>
  <c r="AI80" i="2" s="1"/>
  <c r="S71" i="2"/>
  <c r="T71" i="2" s="1"/>
  <c r="S81" i="2"/>
  <c r="T81" i="2" s="1"/>
  <c r="S78" i="2"/>
  <c r="T77" i="2" s="1"/>
  <c r="S74" i="2"/>
  <c r="T74" i="2" s="1"/>
  <c r="S68" i="2"/>
  <c r="T68" i="2" s="1"/>
  <c r="AJ78" i="2"/>
  <c r="AF68" i="2"/>
  <c r="AF74" i="2"/>
  <c r="AF77" i="2"/>
  <c r="AF81" i="2"/>
  <c r="AB67" i="2"/>
  <c r="Y67" i="2"/>
  <c r="S67" i="2"/>
  <c r="U67" i="2" s="1"/>
  <c r="P67" i="2"/>
  <c r="AB66" i="2"/>
  <c r="Y66" i="2"/>
  <c r="S66" i="2"/>
  <c r="P66" i="2"/>
  <c r="Q66" i="2" s="1"/>
  <c r="AI65" i="2"/>
  <c r="AB65" i="2"/>
  <c r="Y65" i="2"/>
  <c r="AB64" i="2"/>
  <c r="Y64" i="2"/>
  <c r="S64" i="2"/>
  <c r="T64" i="2" s="1"/>
  <c r="P64" i="2"/>
  <c r="Q64" i="2" s="1"/>
  <c r="AJ63" i="2"/>
  <c r="AH63" i="2"/>
  <c r="AB62" i="2"/>
  <c r="Y62" i="2"/>
  <c r="S62" i="2"/>
  <c r="T62" i="2" s="1"/>
  <c r="P62" i="2"/>
  <c r="Q62" i="2" s="1"/>
  <c r="AB61" i="2"/>
  <c r="Y61" i="2"/>
  <c r="S61" i="2"/>
  <c r="T61" i="2" s="1"/>
  <c r="U61" i="2" s="1"/>
  <c r="P61" i="2"/>
  <c r="AB60" i="2"/>
  <c r="Y60" i="2"/>
  <c r="S60" i="2"/>
  <c r="T60" i="2" s="1"/>
  <c r="P60" i="2"/>
  <c r="Q60" i="2" s="1"/>
  <c r="AH71" i="2" l="1"/>
  <c r="AF72" i="2" s="1"/>
  <c r="AG72" i="2" s="1"/>
  <c r="AJ61" i="2"/>
  <c r="AI61" i="2" s="1"/>
  <c r="AF66" i="2"/>
  <c r="AG66" i="2" s="1"/>
  <c r="V64" i="2"/>
  <c r="V61" i="2"/>
  <c r="AG77" i="2"/>
  <c r="AK77" i="2" s="1"/>
  <c r="AH77" i="2"/>
  <c r="AF78" i="2" s="1"/>
  <c r="AG74" i="2"/>
  <c r="AH74" i="2"/>
  <c r="AF75" i="2" s="1"/>
  <c r="AG68" i="2"/>
  <c r="AH68" i="2"/>
  <c r="AF69" i="2" s="1"/>
  <c r="AI78" i="2"/>
  <c r="AJ79" i="2"/>
  <c r="AI79" i="2" s="1"/>
  <c r="V74" i="2"/>
  <c r="U74" i="2"/>
  <c r="AJ74" i="2" s="1"/>
  <c r="V77" i="2"/>
  <c r="U78" i="2"/>
  <c r="AG81" i="2"/>
  <c r="AH81" i="2"/>
  <c r="AF82" i="2" s="1"/>
  <c r="AH72" i="2"/>
  <c r="AF73" i="2" s="1"/>
  <c r="V81" i="2"/>
  <c r="U81" i="2"/>
  <c r="AJ81" i="2" s="1"/>
  <c r="V68" i="2"/>
  <c r="U68" i="2"/>
  <c r="AJ68" i="2" s="1"/>
  <c r="V71" i="2"/>
  <c r="U71" i="2"/>
  <c r="AJ71" i="2" s="1"/>
  <c r="V67" i="2"/>
  <c r="AJ66" i="2"/>
  <c r="AI66" i="2" s="1"/>
  <c r="U60" i="2"/>
  <c r="AJ60" i="2" s="1"/>
  <c r="AI60" i="2" s="1"/>
  <c r="V60" i="2"/>
  <c r="AJ67" i="2"/>
  <c r="AI67" i="2" s="1"/>
  <c r="U64" i="2"/>
  <c r="AJ64" i="2" s="1"/>
  <c r="U62" i="2"/>
  <c r="AJ62" i="2" s="1"/>
  <c r="V62" i="2"/>
  <c r="AH66" i="2"/>
  <c r="Q61" i="2"/>
  <c r="AF61" i="2" s="1"/>
  <c r="AF60" i="2"/>
  <c r="AF62" i="2"/>
  <c r="AF64" i="2"/>
  <c r="AH64" i="2" s="1"/>
  <c r="AF65" i="2" s="1"/>
  <c r="Q67" i="2"/>
  <c r="AF67" i="2" s="1"/>
  <c r="AB56" i="2"/>
  <c r="Y56" i="2"/>
  <c r="P56" i="2"/>
  <c r="Q56" i="2" s="1"/>
  <c r="AB55" i="2"/>
  <c r="Y55" i="2"/>
  <c r="AJ55" i="2" s="1"/>
  <c r="AI55" i="2" s="1"/>
  <c r="Q55" i="2"/>
  <c r="AH52" i="2"/>
  <c r="AG52" i="2"/>
  <c r="AB52" i="2"/>
  <c r="Y52" i="2"/>
  <c r="P52" i="2"/>
  <c r="Q52" i="2" s="1"/>
  <c r="AK66" i="2" l="1"/>
  <c r="AF55" i="2"/>
  <c r="AG55" i="2" s="1"/>
  <c r="AK55" i="2" s="1"/>
  <c r="AI68" i="2"/>
  <c r="AK68" i="2" s="1"/>
  <c r="AJ69" i="2"/>
  <c r="AI71" i="2"/>
  <c r="AK71" i="2" s="1"/>
  <c r="AJ72" i="2"/>
  <c r="AI81" i="2"/>
  <c r="AK81" i="2" s="1"/>
  <c r="AJ82" i="2"/>
  <c r="AG82" i="2"/>
  <c r="AH82" i="2"/>
  <c r="AF83" i="2" s="1"/>
  <c r="AI74" i="2"/>
  <c r="AK74" i="2" s="1"/>
  <c r="AJ75" i="2"/>
  <c r="AG69" i="2"/>
  <c r="AH69" i="2"/>
  <c r="AF70" i="2" s="1"/>
  <c r="AG78" i="2"/>
  <c r="AK78" i="2" s="1"/>
  <c r="AH78" i="2"/>
  <c r="AF79" i="2" s="1"/>
  <c r="AH73" i="2"/>
  <c r="AG73" i="2"/>
  <c r="AG75" i="2"/>
  <c r="AH75" i="2"/>
  <c r="AF76" i="2" s="1"/>
  <c r="AG67" i="2"/>
  <c r="AK67" i="2" s="1"/>
  <c r="AH67" i="2"/>
  <c r="AI64" i="2"/>
  <c r="AI62" i="2"/>
  <c r="AG60" i="2"/>
  <c r="AK60" i="2" s="1"/>
  <c r="AH60" i="2"/>
  <c r="AH61" i="2"/>
  <c r="AG61" i="2"/>
  <c r="AK61" i="2" s="1"/>
  <c r="AG64" i="2"/>
  <c r="AH65" i="2"/>
  <c r="AG65" i="2"/>
  <c r="AK65" i="2" s="1"/>
  <c r="AH62" i="2"/>
  <c r="AG62" i="2"/>
  <c r="AF56" i="2"/>
  <c r="AH55" i="2" l="1"/>
  <c r="AK62" i="2"/>
  <c r="AH79" i="2"/>
  <c r="AF80" i="2" s="1"/>
  <c r="AG79" i="2"/>
  <c r="AK79" i="2" s="1"/>
  <c r="AG83" i="2"/>
  <c r="AH83" i="2"/>
  <c r="AF84" i="2" s="1"/>
  <c r="AG70" i="2"/>
  <c r="AH70" i="2"/>
  <c r="AI82" i="2"/>
  <c r="AK82" i="2" s="1"/>
  <c r="AJ83" i="2"/>
  <c r="AI69" i="2"/>
  <c r="AK69" i="2" s="1"/>
  <c r="AJ70" i="2"/>
  <c r="AI70" i="2" s="1"/>
  <c r="AI75" i="2"/>
  <c r="AK75" i="2" s="1"/>
  <c r="AJ76" i="2"/>
  <c r="AI76" i="2" s="1"/>
  <c r="AI72" i="2"/>
  <c r="AK72" i="2" s="1"/>
  <c r="AJ73" i="2"/>
  <c r="AI73" i="2" s="1"/>
  <c r="AK73" i="2" s="1"/>
  <c r="AG76" i="2"/>
  <c r="AH76" i="2"/>
  <c r="AK64" i="2"/>
  <c r="S59" i="2"/>
  <c r="S55" i="2"/>
  <c r="S52" i="2"/>
  <c r="T52" i="2" s="1"/>
  <c r="S54" i="2"/>
  <c r="S57" i="2"/>
  <c r="S56" i="2"/>
  <c r="T56" i="2" s="1"/>
  <c r="AG56" i="2"/>
  <c r="AH56" i="2"/>
  <c r="AK76" i="2" l="1"/>
  <c r="AI83" i="2"/>
  <c r="AK83" i="2" s="1"/>
  <c r="AJ84" i="2"/>
  <c r="AI84" i="2" s="1"/>
  <c r="AG84" i="2"/>
  <c r="AH84" i="2"/>
  <c r="AK70" i="2"/>
  <c r="AH80" i="2"/>
  <c r="AG80" i="2"/>
  <c r="AK80" i="2" s="1"/>
  <c r="U52" i="2"/>
  <c r="AJ52" i="2" s="1"/>
  <c r="AI52" i="2" s="1"/>
  <c r="AK52" i="2" s="1"/>
  <c r="V52" i="2"/>
  <c r="U56" i="2"/>
  <c r="AJ56" i="2" s="1"/>
  <c r="AI56" i="2" s="1"/>
  <c r="AK56" i="2" s="1"/>
  <c r="V56" i="2"/>
  <c r="AK84" i="2" l="1"/>
  <c r="U49" i="2"/>
  <c r="AB51" i="2"/>
  <c r="Y51" i="2"/>
  <c r="P51" i="2"/>
  <c r="AB50" i="2"/>
  <c r="Y50" i="2"/>
  <c r="P50" i="2"/>
  <c r="AI49" i="2"/>
  <c r="AB49" i="2"/>
  <c r="Y49" i="2"/>
  <c r="P49" i="2"/>
  <c r="Q49" i="2" s="1"/>
  <c r="AF49" i="2" l="1"/>
  <c r="AG49" i="2" s="1"/>
  <c r="AK49" i="2" s="1"/>
  <c r="Q50" i="2"/>
  <c r="AF50" i="2" s="1"/>
  <c r="Q51" i="2"/>
  <c r="AF51" i="2" s="1"/>
  <c r="AH49" i="2" l="1"/>
  <c r="S50" i="2"/>
  <c r="T50" i="2" s="1"/>
  <c r="S51" i="2"/>
  <c r="T51" i="2" s="1"/>
  <c r="AG51" i="2"/>
  <c r="AH51" i="2"/>
  <c r="AH50" i="2"/>
  <c r="AG50" i="2"/>
  <c r="U50" i="2" l="1"/>
  <c r="AJ50" i="2" s="1"/>
  <c r="AI50" i="2" s="1"/>
  <c r="AK50" i="2" s="1"/>
  <c r="V50" i="2"/>
  <c r="U51" i="2"/>
  <c r="AJ51" i="2" s="1"/>
  <c r="AI51" i="2" s="1"/>
  <c r="AK51" i="2" s="1"/>
  <c r="V51" i="2"/>
  <c r="V49" i="2"/>
  <c r="Y48" i="2" l="1"/>
  <c r="AB47" i="2"/>
  <c r="Y47" i="2"/>
  <c r="AB46" i="2"/>
  <c r="Y46" i="2"/>
  <c r="P46" i="2"/>
  <c r="Q46" i="2" s="1"/>
  <c r="AF46" i="2" l="1"/>
  <c r="S46" i="2" l="1"/>
  <c r="AH46" i="2"/>
  <c r="AF47" i="2" s="1"/>
  <c r="AG46" i="2"/>
  <c r="AH47" i="2" l="1"/>
  <c r="AF48" i="2" s="1"/>
  <c r="AG47" i="2"/>
  <c r="AJ46" i="2"/>
  <c r="AI46" i="2" l="1"/>
  <c r="AK46" i="2" s="1"/>
  <c r="AJ47" i="2"/>
  <c r="AG48" i="2"/>
  <c r="AH48" i="2"/>
  <c r="AJ48" i="2" l="1"/>
  <c r="AI48" i="2" s="1"/>
  <c r="AK48" i="2" s="1"/>
  <c r="AI47" i="2"/>
  <c r="AK47" i="2" s="1"/>
  <c r="AB45" i="2" l="1"/>
  <c r="Y45" i="2"/>
  <c r="AB44" i="2"/>
  <c r="Y44" i="2"/>
  <c r="AB43" i="2"/>
  <c r="Y43" i="2"/>
  <c r="P43" i="2"/>
  <c r="Q43" i="2" l="1"/>
  <c r="AF43" i="2" s="1"/>
  <c r="S43" i="2" l="1"/>
  <c r="T43" i="2" s="1"/>
  <c r="AG43" i="2"/>
  <c r="AH43" i="2"/>
  <c r="AF44" i="2" s="1"/>
  <c r="AG44" i="2" l="1"/>
  <c r="AH44" i="2"/>
  <c r="AF45" i="2" s="1"/>
  <c r="U43" i="2"/>
  <c r="AJ43" i="2" s="1"/>
  <c r="V43" i="2"/>
  <c r="AG45" i="2" l="1"/>
  <c r="AH45" i="2"/>
  <c r="AI43" i="2"/>
  <c r="AK43" i="2" s="1"/>
  <c r="AJ44" i="2"/>
  <c r="AI44" i="2" l="1"/>
  <c r="AK44" i="2" s="1"/>
  <c r="AJ45" i="2"/>
  <c r="AI45" i="2" s="1"/>
  <c r="AK45" i="2" s="1"/>
  <c r="AB42" i="2" l="1"/>
  <c r="Y42" i="2"/>
  <c r="P42" i="2"/>
  <c r="AB41" i="2"/>
  <c r="Y41" i="2"/>
  <c r="AB40" i="2"/>
  <c r="Y40" i="2"/>
  <c r="AB39" i="2"/>
  <c r="Y39" i="2"/>
  <c r="P39" i="2"/>
  <c r="AB37" i="2"/>
  <c r="Y37" i="2"/>
  <c r="P37" i="2"/>
  <c r="AB36" i="2"/>
  <c r="Y36" i="2"/>
  <c r="AB35" i="2"/>
  <c r="Y35" i="2"/>
  <c r="P35" i="2"/>
  <c r="Q35" i="2" s="1"/>
  <c r="AF35" i="2" l="1"/>
  <c r="AH35" i="2" s="1"/>
  <c r="AF36" i="2" s="1"/>
  <c r="Q39" i="2"/>
  <c r="AF39" i="2" s="1"/>
  <c r="Q37" i="2"/>
  <c r="AF37" i="2" s="1"/>
  <c r="Q42" i="2"/>
  <c r="AF42" i="2" s="1"/>
  <c r="AG35" i="2" l="1"/>
  <c r="S37" i="2"/>
  <c r="T37" i="2" s="1"/>
  <c r="S39" i="2"/>
  <c r="S35" i="2"/>
  <c r="T35" i="2" s="1"/>
  <c r="S42" i="2"/>
  <c r="T42" i="2" s="1"/>
  <c r="AG42" i="2"/>
  <c r="AH42" i="2"/>
  <c r="AG39" i="2"/>
  <c r="AH39" i="2"/>
  <c r="AF40" i="2" s="1"/>
  <c r="AG37" i="2"/>
  <c r="AH37" i="2"/>
  <c r="AH36" i="2"/>
  <c r="AG36" i="2"/>
  <c r="U35" i="2" l="1"/>
  <c r="AJ35" i="2" s="1"/>
  <c r="V35" i="2"/>
  <c r="AG40" i="2"/>
  <c r="AH40" i="2"/>
  <c r="AF41" i="2" s="1"/>
  <c r="U42" i="2"/>
  <c r="AJ42" i="2" s="1"/>
  <c r="AI42" i="2" s="1"/>
  <c r="AK42" i="2" s="1"/>
  <c r="V42" i="2"/>
  <c r="U39" i="2"/>
  <c r="AJ39" i="2" s="1"/>
  <c r="V39" i="2"/>
  <c r="U37" i="2"/>
  <c r="AJ37" i="2" s="1"/>
  <c r="AI37" i="2" s="1"/>
  <c r="AK37" i="2" s="1"/>
  <c r="V37" i="2"/>
  <c r="AG41" i="2" l="1"/>
  <c r="AH41" i="2"/>
  <c r="AI39" i="2"/>
  <c r="AK39" i="2" s="1"/>
  <c r="AJ40" i="2"/>
  <c r="AI35" i="2"/>
  <c r="AK35" i="2" s="1"/>
  <c r="AJ36" i="2"/>
  <c r="AI36" i="2" s="1"/>
  <c r="AK36" i="2" s="1"/>
  <c r="AI40" i="2" l="1"/>
  <c r="AK40" i="2" s="1"/>
  <c r="AJ41" i="2"/>
  <c r="AI41" i="2" s="1"/>
  <c r="AK41" i="2" s="1"/>
  <c r="AB33" i="2" l="1"/>
  <c r="Y33" i="2"/>
  <c r="P33" i="2"/>
  <c r="AB29" i="2"/>
  <c r="Y29" i="2"/>
  <c r="P29" i="2"/>
  <c r="Q29" i="2" s="1"/>
  <c r="AB28" i="2"/>
  <c r="Y28" i="2"/>
  <c r="AB27" i="2"/>
  <c r="Y27" i="2"/>
  <c r="AB26" i="2"/>
  <c r="Y26" i="2"/>
  <c r="P26" i="2"/>
  <c r="Q26" i="2" s="1"/>
  <c r="AF26" i="2" l="1"/>
  <c r="AF29" i="2"/>
  <c r="Q33" i="2"/>
  <c r="AF33" i="2" s="1"/>
  <c r="S31" i="2" l="1"/>
  <c r="S26" i="2"/>
  <c r="T26" i="2" s="1"/>
  <c r="S29" i="2"/>
  <c r="T29" i="2" s="1"/>
  <c r="S33" i="2"/>
  <c r="T33" i="2" s="1"/>
  <c r="S30" i="2"/>
  <c r="AG33" i="2"/>
  <c r="AH33" i="2"/>
  <c r="AH29" i="2"/>
  <c r="AG29" i="2"/>
  <c r="AH26" i="2"/>
  <c r="AF27" i="2" s="1"/>
  <c r="AG26" i="2"/>
  <c r="U26" i="2" l="1"/>
  <c r="AJ26" i="2" s="1"/>
  <c r="V26" i="2"/>
  <c r="AH27" i="2"/>
  <c r="AF28" i="2" s="1"/>
  <c r="AG27" i="2"/>
  <c r="U29" i="2"/>
  <c r="AJ29" i="2" s="1"/>
  <c r="AI29" i="2" s="1"/>
  <c r="V29" i="2"/>
  <c r="U33" i="2"/>
  <c r="AJ33" i="2" s="1"/>
  <c r="AI33" i="2" s="1"/>
  <c r="AK33" i="2" s="1"/>
  <c r="V33" i="2"/>
  <c r="AH28" i="2" l="1"/>
  <c r="AG28" i="2"/>
  <c r="AI26" i="2"/>
  <c r="AK26" i="2" s="1"/>
  <c r="AJ27" i="2"/>
  <c r="AI27" i="2" l="1"/>
  <c r="AK27" i="2" s="1"/>
  <c r="AJ28" i="2"/>
  <c r="AI28" i="2" s="1"/>
  <c r="AK28" i="2" s="1"/>
  <c r="AB25" i="2" l="1"/>
  <c r="Y25" i="2"/>
  <c r="P25" i="2"/>
  <c r="AB24" i="2"/>
  <c r="Y24" i="2"/>
  <c r="AB23" i="2"/>
  <c r="Y23" i="2"/>
  <c r="P23" i="2"/>
  <c r="Q23" i="2" s="1"/>
  <c r="AB22" i="2"/>
  <c r="Y22" i="2"/>
  <c r="AB21" i="2"/>
  <c r="Y21" i="2"/>
  <c r="P21" i="2"/>
  <c r="Q21" i="2" s="1"/>
  <c r="AB20" i="2"/>
  <c r="Y20" i="2"/>
  <c r="AB19" i="2"/>
  <c r="Y19" i="2"/>
  <c r="P19" i="2"/>
  <c r="AB18" i="2"/>
  <c r="Y18" i="2"/>
  <c r="AB17" i="2"/>
  <c r="Y17" i="2"/>
  <c r="P17" i="2"/>
  <c r="AB16" i="2"/>
  <c r="Y16" i="2"/>
  <c r="AJ16" i="2" s="1"/>
  <c r="AI16" i="2" s="1"/>
  <c r="AB15" i="2"/>
  <c r="Y15" i="2"/>
  <c r="P15" i="2"/>
  <c r="AB13" i="2"/>
  <c r="Y13" i="2"/>
  <c r="P13" i="2"/>
  <c r="S23" i="2" l="1"/>
  <c r="S25" i="2"/>
  <c r="S21" i="2"/>
  <c r="AF23" i="2"/>
  <c r="AF21" i="2"/>
  <c r="Q25" i="2"/>
  <c r="AF25" i="2" s="1"/>
  <c r="Q13" i="2"/>
  <c r="AF13" i="2" s="1"/>
  <c r="Q17" i="2"/>
  <c r="AF17" i="2" s="1"/>
  <c r="AF16" i="2"/>
  <c r="Q15" i="2"/>
  <c r="AF15" i="2" s="1"/>
  <c r="Q19" i="2"/>
  <c r="AF19" i="2" s="1"/>
  <c r="AG25" i="2" l="1"/>
  <c r="AH25" i="2"/>
  <c r="AH23" i="2"/>
  <c r="AF24" i="2" s="1"/>
  <c r="AG23" i="2"/>
  <c r="T23" i="2"/>
  <c r="T25" i="2"/>
  <c r="T21" i="2"/>
  <c r="AG21" i="2"/>
  <c r="AH21" i="2"/>
  <c r="AF22" i="2" s="1"/>
  <c r="AG19" i="2"/>
  <c r="AH19" i="2"/>
  <c r="AF20" i="2" s="1"/>
  <c r="AH13" i="2"/>
  <c r="AG13" i="2"/>
  <c r="AG16" i="2"/>
  <c r="AK16" i="2" s="1"/>
  <c r="AH16" i="2"/>
  <c r="AG15" i="2"/>
  <c r="AH15" i="2"/>
  <c r="AH17" i="2"/>
  <c r="AF18" i="2" s="1"/>
  <c r="AG17" i="2"/>
  <c r="AG22" i="2" l="1"/>
  <c r="AH22" i="2"/>
  <c r="AH24" i="2"/>
  <c r="AG24" i="2"/>
  <c r="V21" i="2"/>
  <c r="U25" i="2"/>
  <c r="AJ25" i="2" s="1"/>
  <c r="AI25" i="2" s="1"/>
  <c r="AK25" i="2" s="1"/>
  <c r="U21" i="2"/>
  <c r="AJ21" i="2" s="1"/>
  <c r="V23" i="2"/>
  <c r="U23" i="2"/>
  <c r="AJ23" i="2" s="1"/>
  <c r="V25" i="2"/>
  <c r="S17" i="2"/>
  <c r="T17" i="2" s="1"/>
  <c r="S13" i="2"/>
  <c r="S19" i="2"/>
  <c r="T19" i="2" s="1"/>
  <c r="S15" i="2"/>
  <c r="T15" i="2" s="1"/>
  <c r="AG20" i="2"/>
  <c r="AH20" i="2"/>
  <c r="AH18" i="2"/>
  <c r="AG18" i="2"/>
  <c r="AI23" i="2" l="1"/>
  <c r="AK23" i="2" s="1"/>
  <c r="AJ24" i="2"/>
  <c r="AI24" i="2" s="1"/>
  <c r="AK24" i="2" s="1"/>
  <c r="AI21" i="2"/>
  <c r="AK21" i="2" s="1"/>
  <c r="AJ22" i="2"/>
  <c r="AI22" i="2" s="1"/>
  <c r="AK22" i="2" s="1"/>
  <c r="U15" i="2"/>
  <c r="AJ15" i="2" s="1"/>
  <c r="AI15" i="2" s="1"/>
  <c r="AK15" i="2" s="1"/>
  <c r="V15" i="2"/>
  <c r="U19" i="2"/>
  <c r="V19" i="2"/>
  <c r="AJ13" i="2"/>
  <c r="AI13" i="2" s="1"/>
  <c r="AK13" i="2" s="1"/>
  <c r="U17" i="2"/>
  <c r="AJ17" i="2" s="1"/>
  <c r="V17" i="2"/>
  <c r="AI17" i="2" l="1"/>
  <c r="AK17" i="2" s="1"/>
  <c r="AJ18" i="2"/>
  <c r="AI18" i="2" s="1"/>
  <c r="AK18" i="2" s="1"/>
  <c r="AJ19" i="2"/>
  <c r="AI19" i="2" s="1"/>
  <c r="AK19" i="2" s="1"/>
  <c r="AJ20" i="2"/>
  <c r="AI20" i="2" s="1"/>
  <c r="AK20" i="2" s="1"/>
  <c r="F221" i="7" l="1"/>
  <c r="F220" i="7"/>
  <c r="F219" i="7"/>
  <c r="F218" i="7"/>
  <c r="F217" i="7"/>
  <c r="F216" i="7"/>
  <c r="F215" i="7"/>
  <c r="F214" i="7"/>
  <c r="F213" i="7"/>
  <c r="F212" i="7"/>
  <c r="F211" i="7"/>
  <c r="F210" i="7"/>
  <c r="W73" i="5"/>
  <c r="C82" i="5" s="1"/>
  <c r="V73" i="5"/>
  <c r="U73" i="5"/>
  <c r="C81" i="5" s="1"/>
  <c r="T73" i="5"/>
  <c r="S73" i="5"/>
  <c r="C80" i="5" s="1"/>
  <c r="R73" i="5"/>
  <c r="Q73" i="5"/>
  <c r="P73" i="5"/>
  <c r="C79" i="5" s="1"/>
  <c r="O73" i="5"/>
  <c r="N73" i="5"/>
  <c r="C78" i="5" s="1"/>
  <c r="M73" i="5"/>
  <c r="L73" i="5"/>
  <c r="C77" i="5" s="1"/>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G49" i="4"/>
  <c r="AF49" i="4"/>
  <c r="AE49" i="4"/>
  <c r="AA49" i="4"/>
  <c r="Z49" i="4"/>
  <c r="Y49" i="4"/>
  <c r="U49" i="4"/>
  <c r="T49" i="4"/>
  <c r="S49" i="4"/>
  <c r="O49" i="4"/>
  <c r="N49" i="4"/>
  <c r="M49" i="4"/>
  <c r="AK48" i="4"/>
  <c r="AH48" i="4"/>
  <c r="AE48" i="4"/>
  <c r="AB48" i="4"/>
  <c r="Y48" i="4"/>
  <c r="V48" i="4"/>
  <c r="S48" i="4"/>
  <c r="P48" i="4"/>
  <c r="M48" i="4"/>
  <c r="J48" i="4"/>
  <c r="AM47" i="4"/>
  <c r="AH47" i="4"/>
  <c r="AG47" i="4"/>
  <c r="AB47" i="4"/>
  <c r="AA47" i="4"/>
  <c r="V47" i="4"/>
  <c r="U47" i="4"/>
  <c r="P47" i="4"/>
  <c r="O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G39" i="4"/>
  <c r="AF39" i="4"/>
  <c r="AE39" i="4"/>
  <c r="AA39" i="4"/>
  <c r="Z39" i="4"/>
  <c r="Y39" i="4"/>
  <c r="U39" i="4"/>
  <c r="T39" i="4"/>
  <c r="S39" i="4"/>
  <c r="O39" i="4"/>
  <c r="N39" i="4"/>
  <c r="M39" i="4"/>
  <c r="AK38" i="4"/>
  <c r="AH38" i="4"/>
  <c r="AE38" i="4"/>
  <c r="AB38" i="4"/>
  <c r="Y38" i="4"/>
  <c r="V38" i="4"/>
  <c r="S38" i="4"/>
  <c r="P38" i="4"/>
  <c r="M38" i="4"/>
  <c r="J38" i="4"/>
  <c r="AM37" i="4"/>
  <c r="AH37" i="4"/>
  <c r="AG37" i="4"/>
  <c r="AB37" i="4"/>
  <c r="AA37" i="4"/>
  <c r="V37" i="4"/>
  <c r="U37" i="4"/>
  <c r="P37" i="4"/>
  <c r="O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G29" i="4"/>
  <c r="AF29" i="4"/>
  <c r="AE29" i="4"/>
  <c r="AA29" i="4"/>
  <c r="Z29" i="4"/>
  <c r="Y29" i="4"/>
  <c r="U29" i="4"/>
  <c r="T29" i="4"/>
  <c r="S29" i="4"/>
  <c r="O29" i="4"/>
  <c r="N29" i="4"/>
  <c r="M29" i="4"/>
  <c r="AK28" i="4"/>
  <c r="AH28" i="4"/>
  <c r="AE28" i="4"/>
  <c r="AB28" i="4"/>
  <c r="Y28" i="4"/>
  <c r="V28" i="4"/>
  <c r="S28" i="4"/>
  <c r="P28" i="4"/>
  <c r="M28" i="4"/>
  <c r="J28" i="4"/>
  <c r="AM27" i="4"/>
  <c r="AH27" i="4"/>
  <c r="AG27" i="4"/>
  <c r="AB27" i="4"/>
  <c r="AA27" i="4"/>
  <c r="V27" i="4"/>
  <c r="U27" i="4"/>
  <c r="P27" i="4"/>
  <c r="O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G19" i="4"/>
  <c r="AF19" i="4"/>
  <c r="AE19" i="4"/>
  <c r="AA19" i="4"/>
  <c r="Z19" i="4"/>
  <c r="Y19" i="4"/>
  <c r="U19" i="4"/>
  <c r="T19" i="4"/>
  <c r="S19" i="4"/>
  <c r="O19" i="4"/>
  <c r="N19" i="4"/>
  <c r="M19" i="4"/>
  <c r="AK18" i="4"/>
  <c r="AH18" i="4"/>
  <c r="AE18" i="4"/>
  <c r="AB18" i="4"/>
  <c r="Y18" i="4"/>
  <c r="V18" i="4"/>
  <c r="S18" i="4"/>
  <c r="P18" i="4"/>
  <c r="M18" i="4"/>
  <c r="J18" i="4"/>
  <c r="AM17" i="4"/>
  <c r="AH17" i="4"/>
  <c r="AG17" i="4"/>
  <c r="AB17" i="4"/>
  <c r="AA17" i="4"/>
  <c r="V17" i="4"/>
  <c r="U17" i="4"/>
  <c r="P17" i="4"/>
  <c r="O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G9" i="4"/>
  <c r="AF9" i="4"/>
  <c r="AE9" i="4"/>
  <c r="AA9" i="4"/>
  <c r="Z9" i="4"/>
  <c r="Y9" i="4"/>
  <c r="U9" i="4"/>
  <c r="T9" i="4"/>
  <c r="S9" i="4"/>
  <c r="O9" i="4"/>
  <c r="N9" i="4"/>
  <c r="M9" i="4"/>
  <c r="AK8" i="4"/>
  <c r="AH8" i="4"/>
  <c r="AE8" i="4"/>
  <c r="AB8" i="4"/>
  <c r="Y8" i="4"/>
  <c r="V8" i="4"/>
  <c r="S8" i="4"/>
  <c r="P8" i="4"/>
  <c r="M8" i="4"/>
  <c r="J8" i="4"/>
  <c r="AM7" i="4"/>
  <c r="AG7" i="4"/>
  <c r="AA7" i="4"/>
  <c r="U7" i="4"/>
  <c r="O7" i="4"/>
  <c r="AJ6" i="4"/>
  <c r="AI6" i="4"/>
  <c r="AH6" i="4"/>
  <c r="AD6" i="4"/>
  <c r="AC6" i="4"/>
  <c r="AB6" i="4"/>
  <c r="X6" i="4"/>
  <c r="W6" i="4"/>
  <c r="V6" i="4"/>
  <c r="R6" i="4"/>
  <c r="Q6" i="4"/>
  <c r="P6" i="4"/>
  <c r="L6" i="4"/>
  <c r="K6" i="4"/>
  <c r="J6" i="4"/>
  <c r="B222" i="7"/>
  <c r="H210" i="7"/>
  <c r="B223" i="7"/>
  <c r="B221" i="7"/>
  <c r="AJ48" i="4" l="1"/>
  <c r="X48" i="4"/>
  <c r="L48" i="4"/>
  <c r="AJ38" i="4"/>
  <c r="X38" i="4"/>
  <c r="L38" i="4"/>
  <c r="AJ28" i="4"/>
  <c r="X28" i="4"/>
  <c r="L28" i="4"/>
  <c r="AJ18" i="4"/>
  <c r="X18" i="4"/>
  <c r="L18" i="4"/>
  <c r="AJ8" i="4"/>
  <c r="X8" i="4"/>
  <c r="L8" i="4"/>
  <c r="R48" i="4"/>
  <c r="R38" i="4"/>
  <c r="R28" i="4"/>
  <c r="R18" i="4"/>
  <c r="R8" i="4"/>
  <c r="AD48" i="4"/>
  <c r="AD38" i="4"/>
  <c r="AD28" i="4"/>
  <c r="AD18" i="4"/>
  <c r="AD8" i="4"/>
  <c r="T48" i="4" l="1"/>
  <c r="Z47" i="4"/>
  <c r="S36" i="4"/>
  <c r="AD37" i="4"/>
  <c r="AH49" i="4"/>
  <c r="V49" i="4"/>
  <c r="J49" i="4"/>
  <c r="AH39" i="4"/>
  <c r="V39" i="4"/>
  <c r="J39" i="4"/>
  <c r="AH29" i="4"/>
  <c r="V29" i="4"/>
  <c r="J29" i="4"/>
  <c r="AH19" i="4"/>
  <c r="V19" i="4"/>
  <c r="J19" i="4"/>
  <c r="AH9" i="4"/>
  <c r="V9" i="4"/>
  <c r="J9" i="4"/>
  <c r="AB49" i="4"/>
  <c r="P49" i="4"/>
  <c r="AB39" i="4"/>
  <c r="P39" i="4"/>
  <c r="AB29" i="4"/>
  <c r="P29" i="4"/>
  <c r="AB19" i="4"/>
  <c r="P19" i="4"/>
  <c r="AB9" i="4"/>
  <c r="P9" i="4"/>
  <c r="S6" i="4" l="1"/>
  <c r="AK46" i="4"/>
  <c r="T7" i="4"/>
  <c r="Z8" i="4"/>
  <c r="AK6" i="4"/>
  <c r="AE26" i="4"/>
  <c r="Z17" i="4"/>
  <c r="Z48" i="4"/>
  <c r="M26" i="4"/>
  <c r="AE46" i="4"/>
  <c r="T37" i="4"/>
  <c r="AL27" i="4"/>
  <c r="N18" i="4"/>
  <c r="AF18" i="4"/>
  <c r="Y36" i="4"/>
  <c r="AF17" i="4"/>
  <c r="N47" i="4"/>
  <c r="N38" i="4"/>
  <c r="AF38" i="4"/>
  <c r="AJ27" i="4"/>
  <c r="X27" i="4"/>
  <c r="M6" i="4"/>
  <c r="Y16" i="4"/>
  <c r="AK26" i="4"/>
  <c r="M46" i="4"/>
  <c r="AE16" i="4"/>
  <c r="AE36" i="4"/>
  <c r="T17" i="4"/>
  <c r="N7" i="4"/>
  <c r="AF37" i="4"/>
  <c r="AL7" i="4"/>
  <c r="N27" i="4"/>
  <c r="Z37" i="4"/>
  <c r="AL47" i="4"/>
  <c r="AJ17" i="4"/>
  <c r="AJ37" i="4"/>
  <c r="L7" i="4"/>
  <c r="X47" i="4"/>
  <c r="R27" i="4"/>
  <c r="R47" i="4"/>
  <c r="N8" i="4"/>
  <c r="N28" i="4"/>
  <c r="N48" i="4"/>
  <c r="Z28" i="4"/>
  <c r="AF8" i="4"/>
  <c r="AF28" i="4"/>
  <c r="AF48" i="4"/>
  <c r="AF46" i="4"/>
  <c r="T46" i="4"/>
  <c r="AF36" i="4"/>
  <c r="T36" i="4"/>
  <c r="AF26" i="4"/>
  <c r="T26" i="4"/>
  <c r="AF16" i="4"/>
  <c r="T16" i="4"/>
  <c r="AL46" i="4"/>
  <c r="AL36" i="4"/>
  <c r="AL26" i="4"/>
  <c r="AL16" i="4"/>
  <c r="AL6" i="4"/>
  <c r="Z6" i="4"/>
  <c r="N6" i="4"/>
  <c r="N46" i="4"/>
  <c r="N36" i="4"/>
  <c r="N26" i="4"/>
  <c r="N16" i="4"/>
  <c r="AF6" i="4"/>
  <c r="T6" i="4"/>
  <c r="Z46" i="4"/>
  <c r="Z36" i="4"/>
  <c r="Z26" i="4"/>
  <c r="Z16" i="4"/>
  <c r="Y6" i="4"/>
  <c r="AK16" i="4"/>
  <c r="M36" i="4"/>
  <c r="Y46" i="4"/>
  <c r="S26" i="4"/>
  <c r="S46" i="4"/>
  <c r="AC49" i="4"/>
  <c r="Q49" i="4"/>
  <c r="AC39" i="4"/>
  <c r="Q39" i="4"/>
  <c r="AC29" i="4"/>
  <c r="Q29" i="4"/>
  <c r="AC19" i="4"/>
  <c r="Q19" i="4"/>
  <c r="AC9" i="4"/>
  <c r="Q9" i="4"/>
  <c r="AI49" i="4"/>
  <c r="W49" i="4"/>
  <c r="K49" i="4"/>
  <c r="AI39" i="4"/>
  <c r="W39" i="4"/>
  <c r="K39" i="4"/>
  <c r="AI29" i="4"/>
  <c r="W29" i="4"/>
  <c r="K29" i="4"/>
  <c r="AI19" i="4"/>
  <c r="W19" i="4"/>
  <c r="K19" i="4"/>
  <c r="AI9" i="4"/>
  <c r="W9" i="4"/>
  <c r="K9" i="4"/>
  <c r="T27" i="4"/>
  <c r="AF7" i="4"/>
  <c r="AF47" i="4"/>
  <c r="N17" i="4"/>
  <c r="Z27" i="4"/>
  <c r="AL37" i="4"/>
  <c r="R7" i="4"/>
  <c r="L27" i="4"/>
  <c r="L47" i="4"/>
  <c r="X17" i="4"/>
  <c r="AD7" i="4"/>
  <c r="AD27" i="4"/>
  <c r="AD47" i="4"/>
  <c r="AL8" i="4"/>
  <c r="AL28" i="4"/>
  <c r="AL48" i="4"/>
  <c r="Z38" i="4"/>
  <c r="T18" i="4"/>
  <c r="T38" i="4"/>
  <c r="AJ7" i="4"/>
  <c r="AJ47" i="4"/>
  <c r="R17" i="4"/>
  <c r="R37" i="4"/>
  <c r="Y27" i="4"/>
  <c r="S27" i="4"/>
  <c r="Y47" i="4"/>
  <c r="M37" i="4"/>
  <c r="AK17" i="4"/>
  <c r="Y7" i="4"/>
  <c r="S37" i="4"/>
  <c r="S17" i="4"/>
  <c r="AK47" i="4"/>
  <c r="Y37" i="4"/>
  <c r="M27" i="4"/>
  <c r="AK7" i="4"/>
  <c r="AE37" i="4"/>
  <c r="AE17" i="4"/>
  <c r="M7" i="4"/>
  <c r="M47" i="4"/>
  <c r="AK27" i="4"/>
  <c r="Y17" i="4"/>
  <c r="AE47" i="4"/>
  <c r="AE27" i="4"/>
  <c r="S7" i="4"/>
  <c r="AK37" i="4"/>
  <c r="M17" i="4"/>
  <c r="S47" i="4"/>
  <c r="AE7" i="4"/>
  <c r="AM48" i="4"/>
  <c r="AA48" i="4"/>
  <c r="O48" i="4"/>
  <c r="AM38" i="4"/>
  <c r="AA38" i="4"/>
  <c r="O38" i="4"/>
  <c r="AM28" i="4"/>
  <c r="AA28" i="4"/>
  <c r="O28" i="4"/>
  <c r="AM18" i="4"/>
  <c r="AA18" i="4"/>
  <c r="O18" i="4"/>
  <c r="AM8" i="4"/>
  <c r="AA8" i="4"/>
  <c r="O8" i="4"/>
  <c r="AG48" i="4"/>
  <c r="U48" i="4"/>
  <c r="AG38" i="4"/>
  <c r="U38" i="4"/>
  <c r="AG28" i="4"/>
  <c r="U28" i="4"/>
  <c r="AG18" i="4"/>
  <c r="U18" i="4"/>
  <c r="AG8" i="4"/>
  <c r="U8" i="4"/>
  <c r="AE6" i="4"/>
  <c r="M16" i="4"/>
  <c r="Y26" i="4"/>
  <c r="AK36" i="4"/>
  <c r="S16" i="4"/>
  <c r="T47" i="4"/>
  <c r="AF27" i="4"/>
  <c r="Z7" i="4"/>
  <c r="AL17" i="4"/>
  <c r="N37" i="4"/>
  <c r="L17" i="4"/>
  <c r="L37" i="4"/>
  <c r="X7" i="4"/>
  <c r="X37" i="4"/>
  <c r="AD17" i="4"/>
  <c r="AL18" i="4"/>
  <c r="AL38" i="4"/>
  <c r="Z18" i="4"/>
  <c r="T8" i="4"/>
  <c r="T28" i="4"/>
  <c r="Q37" i="4"/>
  <c r="Q17" i="4"/>
  <c r="K47" i="4"/>
  <c r="AI27" i="4"/>
  <c r="W17" i="4"/>
  <c r="P7" i="4"/>
  <c r="AI7" i="4"/>
  <c r="AC47" i="4"/>
  <c r="AC27" i="4"/>
  <c r="AC7" i="4"/>
  <c r="AI37" i="4"/>
  <c r="W27" i="4"/>
  <c r="K17" i="4"/>
  <c r="K7" i="4"/>
  <c r="AB7" i="4"/>
  <c r="AC37" i="4"/>
  <c r="AC17" i="4"/>
  <c r="W47" i="4"/>
  <c r="K37" i="4"/>
  <c r="AI17" i="4"/>
  <c r="V7" i="4"/>
  <c r="J7" i="4"/>
  <c r="Q47" i="4"/>
  <c r="Q27" i="4"/>
  <c r="AI47" i="4"/>
  <c r="W37" i="4"/>
  <c r="K27" i="4"/>
  <c r="AH7" i="4"/>
  <c r="W7" i="4"/>
  <c r="Q7" i="4"/>
  <c r="AM46" i="4" l="1"/>
  <c r="AA46" i="4"/>
  <c r="O46" i="4"/>
  <c r="AM36" i="4"/>
  <c r="AA36" i="4"/>
  <c r="O36" i="4"/>
  <c r="AM26" i="4"/>
  <c r="AA26" i="4"/>
  <c r="O26" i="4"/>
  <c r="AM16" i="4"/>
  <c r="AA16" i="4"/>
  <c r="O16" i="4"/>
  <c r="AG46" i="4"/>
  <c r="U46" i="4"/>
  <c r="AG36" i="4"/>
  <c r="U36" i="4"/>
  <c r="AG26" i="4"/>
  <c r="U26" i="4"/>
  <c r="AG16" i="4"/>
  <c r="U16" i="4"/>
  <c r="AG6" i="4"/>
  <c r="U6" i="4"/>
  <c r="AM6" i="4"/>
  <c r="AA6" i="4"/>
  <c r="O6" i="4"/>
  <c r="AD49" i="4"/>
  <c r="R49" i="4"/>
  <c r="AD39" i="4"/>
  <c r="R39" i="4"/>
  <c r="AD29" i="4"/>
  <c r="R29" i="4"/>
  <c r="AD19" i="4"/>
  <c r="R19" i="4"/>
  <c r="AD9" i="4"/>
  <c r="R9" i="4"/>
  <c r="AJ49" i="4"/>
  <c r="X49" i="4"/>
  <c r="L49" i="4"/>
  <c r="AJ39" i="4"/>
  <c r="X39" i="4"/>
  <c r="L39" i="4"/>
  <c r="AJ29" i="4"/>
  <c r="X29" i="4"/>
  <c r="L29" i="4"/>
  <c r="AJ19" i="4"/>
  <c r="X19" i="4"/>
  <c r="L19" i="4"/>
  <c r="AJ9" i="4"/>
  <c r="X9" i="4"/>
  <c r="L9" i="4"/>
  <c r="AI48" i="4"/>
  <c r="W48" i="4"/>
  <c r="K48" i="4"/>
  <c r="AI38" i="4"/>
  <c r="W38" i="4"/>
  <c r="K38" i="4"/>
  <c r="AI28" i="4"/>
  <c r="W28" i="4"/>
  <c r="K28" i="4"/>
  <c r="AI18" i="4"/>
  <c r="W18" i="4"/>
  <c r="K18" i="4"/>
  <c r="AI8" i="4"/>
  <c r="W8" i="4"/>
  <c r="K8" i="4"/>
  <c r="AC48" i="4"/>
  <c r="Q48" i="4"/>
  <c r="AC38" i="4"/>
  <c r="Q38" i="4"/>
  <c r="AC28" i="4"/>
  <c r="Q28" i="4"/>
  <c r="AC18" i="4"/>
  <c r="Q18" i="4"/>
  <c r="AC8" i="4"/>
  <c r="Q8" i="4"/>
</calcChain>
</file>

<file path=xl/comments1.xml><?xml version="1.0" encoding="utf-8"?>
<comments xmlns="http://schemas.openxmlformats.org/spreadsheetml/2006/main">
  <authors>
    <author/>
  </authors>
  <commentList>
    <comment ref="E11" authorId="0" shapeId="0">
      <text>
        <r>
          <rPr>
            <sz val="11"/>
            <color theme="1"/>
            <rFont val="Arial"/>
            <scheme val="minor"/>
          </rPr>
          <t>======
ID#AAAAMA8ZbVI
María Paula Vesga Ospina    (2021-04-20 19:25:10)
las consecuencias que puede ocasionar a la organización la materialización del riesgo</t>
        </r>
      </text>
    </comment>
    <comment ref="F11" authorId="0" shapeId="0">
      <text>
        <r>
          <rPr>
            <sz val="11"/>
            <color theme="1"/>
            <rFont val="Arial"/>
            <scheme val="minor"/>
          </rPr>
          <t>======
ID#AAAAMA8ZbVY
María Paula Vesga Ospina    (2021-04-20 19:26:52)
Circunstancias bajo las cuales se presenta el riesgo, pero no
constituyen la causa principal o base
para que se presente el riesgo
Es la situación más evidente frente al riesgo</t>
        </r>
      </text>
    </comment>
    <comment ref="G11" authorId="0" shapeId="0">
      <text>
        <r>
          <rPr>
            <sz val="11"/>
            <color theme="1"/>
            <rFont val="Arial"/>
            <scheme val="minor"/>
          </rPr>
          <t>======
ID#AAAAMA8ZbV0
María Paula Vesga Ospina    (2021-04-20 19:28:28)
Causa principal o básica, corresponde a las razones por la cuales se puede presentar el riesgo</t>
        </r>
      </text>
    </comment>
    <comment ref="I11" authorId="0" shapeId="0">
      <text>
        <r>
          <rPr>
            <sz val="11"/>
            <color theme="1"/>
            <rFont val="Arial"/>
            <scheme val="minor"/>
          </rPr>
          <t>======
ID#AAAAMA8ZbOI
María Paula Vesga Ospina    (2021-04-20 19:19:43)
Inicia con la frase: Posibilidad de + Impacto para la entidad (Qué) + Causa Inmediata (Cómo) + Causa Raíz (Por qué)</t>
        </r>
      </text>
    </comment>
    <comment ref="N11" authorId="0" shapeId="0">
      <text>
        <r>
          <rPr>
            <sz val="11"/>
            <color theme="1"/>
            <rFont val="Arial"/>
            <scheme val="minor"/>
          </rPr>
          <t>======
ID#AAAAMA8ZbOM
María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O11" authorId="0" shapeId="0">
      <text>
        <r>
          <rPr>
            <sz val="11"/>
            <color theme="1"/>
            <rFont val="Arial"/>
            <scheme val="minor"/>
          </rPr>
          <t>======
ID#AAAAMA8ZbOU
María Paula Vesga Ospina    (2021-04-20 19:20:54)
Numero de veces que se ejecuta la actividad durante el año</t>
        </r>
      </text>
    </comment>
    <comment ref="R11" authorId="0" shapeId="0">
      <text>
        <r>
          <rPr>
            <sz val="11"/>
            <color theme="1"/>
            <rFont val="Arial"/>
            <scheme val="minor"/>
          </rPr>
          <t>======
ID#AAAAMDtuPxE
María Paula Vesga Ospina    (2021-04-20 21:00:09)
No seleccionar los criterios de impacto: 
*Afectación Económica o Presupuestal 
*Pérdida Reputacional</t>
        </r>
      </text>
    </comment>
    <comment ref="X11" authorId="0" shapeId="0">
      <text>
        <r>
          <rPr>
            <sz val="11"/>
            <color theme="1"/>
            <rFont val="Arial"/>
            <scheme val="minor"/>
          </rPr>
          <t>======
ID#AAAAMA8ZbOY
María Paula Vesga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Y11" authorId="0" shapeId="0">
      <text>
        <r>
          <rPr>
            <sz val="11"/>
            <color theme="1"/>
            <rFont val="Arial"/>
            <scheme val="minor"/>
          </rPr>
          <t>======
ID#AAAAMD_FnIk
María Paula Vesga Ospina    (2021-04-21 15:05:43)
colocar si afecta probabilidad  o impacto</t>
        </r>
      </text>
    </comment>
    <comment ref="AL11" authorId="0" shapeId="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comments>
</file>

<file path=xl/sharedStrings.xml><?xml version="1.0" encoding="utf-8"?>
<sst xmlns="http://schemas.openxmlformats.org/spreadsheetml/2006/main" count="3039" uniqueCount="1108">
  <si>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</si>
  <si>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</si>
  <si>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</si>
  <si>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</si>
  <si>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</si>
  <si>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</si>
  <si>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</si>
  <si>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</si>
  <si>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</si>
  <si>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</si>
  <si>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</si>
  <si>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</si>
  <si>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</si>
  <si>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</si>
  <si>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</si>
  <si>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</si>
  <si>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</si>
  <si>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</si>
  <si>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</si>
  <si>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</si>
  <si>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</si>
  <si>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</si>
  <si>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</si>
  <si>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</si>
  <si>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</si>
  <si>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</si>
  <si>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</si>
  <si>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</si>
  <si>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</si>
  <si>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</si>
  <si>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</si>
  <si>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</si>
  <si>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</si>
  <si>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</si>
  <si>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</si>
  <si>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</si>
  <si>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</si>
  <si>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</si>
  <si>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</si>
  <si>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</si>
  <si>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</si>
  <si>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</si>
  <si>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</si>
  <si>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</si>
  <si>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</si>
  <si>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</si>
  <si>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</si>
  <si>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</si>
  <si>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</si>
  <si>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</si>
  <si>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</si>
  <si>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</si>
  <si>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</si>
  <si>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</si>
  <si>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</si>
  <si>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</si>
  <si>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</si>
  <si>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</si>
  <si>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</si>
  <si>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</si>
  <si>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</si>
  <si>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MAPA DE RIESGOS</t>
  </si>
  <si>
    <t>PROCESO GESTIÓN DE CALIDAD</t>
  </si>
  <si>
    <t>SENADO DE LA REPÚBLICA</t>
  </si>
  <si>
    <t>Versión: 01</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</si>
  <si>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</si>
  <si>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</si>
  <si>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</si>
  <si>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</si>
  <si>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</si>
  <si>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</si>
  <si>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</si>
  <si>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Amenaza</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</si>
  <si>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</si>
  <si>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</si>
  <si>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</si>
  <si>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</si>
  <si>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</si>
  <si>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</si>
  <si>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</si>
  <si>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</si>
  <si>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</si>
  <si>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</si>
  <si>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</si>
  <si>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</si>
  <si>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</si>
  <si>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</si>
  <si>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</si>
  <si>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</si>
  <si>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</si>
  <si>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</si>
  <si>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</si>
  <si>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</si>
  <si>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</si>
  <si>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</si>
  <si>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</si>
  <si>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</si>
  <si>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</si>
  <si>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</si>
  <si>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</si>
  <si>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</si>
  <si>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</si>
  <si>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diagnóstico organizacional y formulación del plan estratégico</t>
  </si>
  <si>
    <t>Reputacional</t>
  </si>
  <si>
    <t xml:space="preserve">Inadecuado diagnóstico organizacional </t>
  </si>
  <si>
    <t>La aplicación errónea de herramientas metodológicas para la elaboración del diagnóstico y suministro de información incompleta e insuficiente por parte de las dependencias de la entidad</t>
  </si>
  <si>
    <t>N/A</t>
  </si>
  <si>
    <t>R1
Posibilidad de afectación reputacional por el inadecuado diagnóstico organizacional, debido a la aplicación errónea de herramientas metodológicas para la elaboración del diagnóstico y suministro de información incompleta e insuficiente por parte de las dependencias de la entidad</t>
  </si>
  <si>
    <t>X</t>
  </si>
  <si>
    <t>Ejecucion y Administracion de procesos</t>
  </si>
  <si>
    <t xml:space="preserve">     El riesgo afecta la imagen de la entidad con algunos usuarios de relevancia frente al logro de los objetivos</t>
  </si>
  <si>
    <t>Preventivo</t>
  </si>
  <si>
    <t>Manual</t>
  </si>
  <si>
    <t>Documentado</t>
  </si>
  <si>
    <t>Continua</t>
  </si>
  <si>
    <t>Con Registro</t>
  </si>
  <si>
    <t>Reducir (mitigar)</t>
  </si>
  <si>
    <t xml:space="preserve">Directora General </t>
  </si>
  <si>
    <t>Procedimiento despliegue estratégico</t>
  </si>
  <si>
    <t>Económico</t>
  </si>
  <si>
    <t>Inadecuada formulación y despliegue de la plataforma estratégica de la entidad</t>
  </si>
  <si>
    <t>Desconocimiento y falta de apropiación de los líderes de proceso sobre la importancia de los ejercicios de Planeación estratégica</t>
  </si>
  <si>
    <t xml:space="preserve">C1
El equipo de calidad designado debe realizar la revisión preliminar del plan estratégico cuatrienal, a fin de asegurar su efectiva planeación para la entidad.
FV: Preliminar plan estratégico cuatrienal - Acta de reunión jornada de planeación estratégica </t>
  </si>
  <si>
    <t>Revisión por la dirección del sistema integrado de gestión</t>
  </si>
  <si>
    <t>Desarticulación del  Sistema Integrado de Gestión</t>
  </si>
  <si>
    <t>Falta de personal experto para la implementación y articulación de necesidades</t>
  </si>
  <si>
    <t xml:space="preserve">C1
El designado de la Dirección General Administrativa convoca a reunión mensual a los líderes de los sistemas, con el fin de asegurar  su articulación e implementación del Sistema Integrado de Gestión (Gestión de Calidad, Gestión
Ambiental SGA y Gestión de la Seguridad y Salud en el Trabajo SGSST)
FV: Actas de reunión </t>
  </si>
  <si>
    <t>Sin Documentar</t>
  </si>
  <si>
    <t xml:space="preserve">Realizar actualización PE-Pr05 Proceso de revisión por la Dirección al Sistema Integrado de Gestión  FV: Documento aprobado </t>
  </si>
  <si>
    <t>C2
El Equipo de trabajo de calidad y DGA revisan las sugerencias, decisiones y conclusiones generadas sobre el Sistema Integrado de Gestión y se registran en el Informe de revisión por la Dirección, con el fin que se definan acciones de mejora en los sistemas.  FV: Informe de Revisión por la Dirección al SIG</t>
  </si>
  <si>
    <t xml:space="preserve">  Procedimiento para seguimiento a la plataforma estratégica</t>
  </si>
  <si>
    <t>Falta de recursos y compromiso de los lideres</t>
  </si>
  <si>
    <t xml:space="preserve">     Entre 100 y 500 SMLMV </t>
  </si>
  <si>
    <t>Correctivo</t>
  </si>
  <si>
    <t>Económico y Reputacional</t>
  </si>
  <si>
    <t>Proyectos de inversión desarticulados con la plataforma estratégica</t>
  </si>
  <si>
    <t xml:space="preserve">     El riesgo afecta la imagen de la entidad internamente, de conocimiento general, nivel interno, de junta dircetiva y accionistas y/o de provedores</t>
  </si>
  <si>
    <t>Aceptar</t>
  </si>
  <si>
    <t>Detectivo</t>
  </si>
  <si>
    <t>Incumplimiento en la ejecución de los proyectos.</t>
  </si>
  <si>
    <t xml:space="preserve">Inadecuada entrega de información del proyecto </t>
  </si>
  <si>
    <t xml:space="preserve">C1
Los profesionales de apoyo de la División de Planeación y Sistema, apoyan la realización reunión de apertura de los proyectos, con el fin de socializar a las partes interesadas las condiciones para llevar a cabo la ejecución del proyecto
FV: Formato GP-Fr04 Acta de apertura, diligenciado. 
</t>
  </si>
  <si>
    <t>Aleatoria</t>
  </si>
  <si>
    <t>Cierre técnico inadecuado de los proyectos de inversión.</t>
  </si>
  <si>
    <t xml:space="preserve">Debilidad en la formalización del cierre del proyecto </t>
  </si>
  <si>
    <t>Procedimiento Control de documentos</t>
  </si>
  <si>
    <t>Desactualización de documentos publicados</t>
  </si>
  <si>
    <t>Desconocimiento o falta de aplicación de los lineamientos adoptados en la Entidad.</t>
  </si>
  <si>
    <t>R1
Posibilidad de afectación reputacional por desactualización de documentos publicados debido al desconocimiento o falta de  aplicación de los lineamientos adoptados en la Entidad.</t>
  </si>
  <si>
    <t xml:space="preserve">C3 
 El profesional de apoyo del SGC socializa los documentos aprobados por Comité Institucional de Gestión y Desempeño, en los seguimientos trimestrales preventivos de la plataforma estratégica para su uso y apropiación. FV: Acta reunión </t>
  </si>
  <si>
    <t>Procedimiento Auditorias Internas de Calidad</t>
  </si>
  <si>
    <t>Incumplimiento programa anual de auditorias internas de calidad</t>
  </si>
  <si>
    <t>Moderado</t>
  </si>
  <si>
    <t>30/06/2022
30/11/2022</t>
  </si>
  <si>
    <t>Caracterización proceso Gestión de Calidad</t>
  </si>
  <si>
    <t>Interrupciones en la disponibilidad del software de gestión de calidad.</t>
  </si>
  <si>
    <t>Fallas Tecnologicas</t>
  </si>
  <si>
    <t>C1
El equipo de calidad, una vez reportado el incidente genera ticket al soporte técnico del proveedor con el fin gestionar la solución del mismo.
FV: Correo electrónico con trazabilidad del ticket.</t>
  </si>
  <si>
    <t>Generar comunicaciones informando cuando esta suspendido el servicio del Software de Gestión de Calidad.
FV: Registro de la comunicación.</t>
  </si>
  <si>
    <t xml:space="preserve">     El riesgo afecta la imagen de alguna área de la organización</t>
  </si>
  <si>
    <t>x</t>
  </si>
  <si>
    <t xml:space="preserve">     El riesgo afecta la imagen de la entidad a nivel nacional, con efecto publicitarios sostenible a nivel país</t>
  </si>
  <si>
    <t>Ejecución y Administración de procesos</t>
  </si>
  <si>
    <t>Fraude Interno</t>
  </si>
  <si>
    <t xml:space="preserve">     Entre 50 y 100 SMLMV </t>
  </si>
  <si>
    <t xml:space="preserve">     Entre 10 y 50 SMLMV </t>
  </si>
  <si>
    <t>Reducir (compartir)</t>
  </si>
  <si>
    <t>Usuarios, productos y practicas , organizacionales</t>
  </si>
  <si>
    <t>Fallas Tecnológicas</t>
  </si>
  <si>
    <t>El riesgo afecta la imagen de la entidad a nivel nacional, con efecto publicitarios sostenible a nivel país</t>
  </si>
  <si>
    <t>Relaciones Laborales</t>
  </si>
  <si>
    <t>El riesgo afecta la imagen de la entidad internamente, de conocimiento general, nivel interno, de junta dircetiva y accionistas y/o de provedores</t>
  </si>
  <si>
    <t>Mayor</t>
  </si>
  <si>
    <t>Menor</t>
  </si>
  <si>
    <t>Catastrófico</t>
  </si>
  <si>
    <t>Automático</t>
  </si>
  <si>
    <t xml:space="preserve">     Afectación menor a 10 SMLMV .</t>
  </si>
  <si>
    <t>Fraude Externo</t>
  </si>
  <si>
    <t xml:space="preserve">     El riesgo afecta la imagen de de la entidad con efecto publicitario sostenido a nivel de sector administrativo, nivel departamental o municipal</t>
  </si>
  <si>
    <t>Matriz de Calor Inherente Talento Humano</t>
  </si>
  <si>
    <t>Probabilidad</t>
  </si>
  <si>
    <t>Muy Alta
100%</t>
  </si>
  <si>
    <t>Extremo</t>
  </si>
  <si>
    <t>Alta
80%</t>
  </si>
  <si>
    <t>Alto</t>
  </si>
  <si>
    <t>R10</t>
  </si>
  <si>
    <t>Media
60%</t>
  </si>
  <si>
    <t>R11</t>
  </si>
  <si>
    <t>R13</t>
  </si>
  <si>
    <t>R4</t>
  </si>
  <si>
    <t>Baja
40%</t>
  </si>
  <si>
    <t>R5</t>
  </si>
  <si>
    <t>Bajo</t>
  </si>
  <si>
    <t>R2</t>
  </si>
  <si>
    <t>R3</t>
  </si>
  <si>
    <t>R7</t>
  </si>
  <si>
    <t>Muy Baja
20%</t>
  </si>
  <si>
    <t>R8</t>
  </si>
  <si>
    <t>R9</t>
  </si>
  <si>
    <t>R12</t>
  </si>
  <si>
    <t>R6</t>
  </si>
  <si>
    <t>R1</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</si>
  <si>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</si>
  <si>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</si>
  <si>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</si>
  <si>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</si>
  <si>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</si>
  <si>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</si>
  <si>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</si>
  <si>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</si>
  <si>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</si>
  <si>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</si>
  <si>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</si>
  <si>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</si>
  <si>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</si>
  <si>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</si>
  <si>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</si>
  <si>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Muy Alta</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</si>
  <si>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</si>
  <si>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</si>
  <si>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</si>
  <si>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Alta</t>
  </si>
  <si>
    <t>Posible</t>
  </si>
  <si>
    <r>
      <rPr>
        <b/>
        <sz val="14"/>
        <color rgb="FF000000"/>
        <rFont val="Calibri"/>
      </rPr>
      <t>Posible</t>
    </r>
    <r>
      <rPr>
        <b/>
        <sz val="14"/>
        <color rgb="FF000000"/>
        <rFont val="Calibri"/>
      </rPr>
      <t xml:space="preserve">
Es posible que suceda</t>
    </r>
  </si>
  <si>
    <t>Se presentó 1 vez en los últimos 2 años.</t>
  </si>
  <si>
    <t>Media</t>
  </si>
  <si>
    <t>Improbable</t>
  </si>
  <si>
    <t>Improbable
El evento puede ocurrir en algún momento</t>
  </si>
  <si>
    <t>Se presentó 1 vez en los últimos 5 años.</t>
  </si>
  <si>
    <t>Baja</t>
  </si>
  <si>
    <t>Rara vez</t>
  </si>
  <si>
    <r>
      <rPr>
        <b/>
        <sz val="14"/>
        <color rgb="FF000000"/>
        <rFont val="Calibri"/>
      </rPr>
      <t>Execpcional</t>
    </r>
    <r>
      <rPr>
        <b/>
        <sz val="14"/>
        <color rgb="FF000000"/>
        <rFont val="Calibri"/>
      </rPr>
      <t xml:space="preserve">
Ocurre en execpcionales</t>
    </r>
  </si>
  <si>
    <t>No se ha presentado en los últimos 5 años.</t>
  </si>
  <si>
    <t>Muy Baja</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</si>
  <si>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</si>
  <si>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</si>
  <si>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</si>
  <si>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</si>
  <si>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</si>
  <si>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</si>
  <si>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</si>
  <si>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Moderado 60%</t>
  </si>
  <si>
    <t xml:space="preserve">MAYOR
</t>
  </si>
  <si>
    <r>
      <rPr>
        <b/>
        <sz val="12"/>
        <color rgb="FF000000"/>
        <rFont val="Calibri"/>
      </rPr>
      <t>Impacto negativo en la Entidad</t>
    </r>
    <r>
      <rPr>
        <b/>
        <sz val="12"/>
        <color rgb="FF000000"/>
        <rFont val="Calibri"/>
      </rPr>
      <t xml:space="preserve">
Genera altas consecuencias para la entidad</t>
    </r>
  </si>
  <si>
    <t>Mayor 80%</t>
  </si>
  <si>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</si>
  <si>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</si>
  <si>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Catastrófico 100%</t>
  </si>
  <si>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</si>
  <si>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</si>
  <si>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</si>
  <si>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3</t>
  </si>
  <si>
    <t>RIESGO 10</t>
  </si>
  <si>
    <t>RIESGO 13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</si>
  <si>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</si>
  <si>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</si>
  <si>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</si>
  <si>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</si>
  <si>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</si>
  <si>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</si>
  <si>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</si>
  <si>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</si>
  <si>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</si>
  <si>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</si>
  <si>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</si>
  <si>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</si>
  <si>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</si>
  <si>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</si>
  <si>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</si>
  <si>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</si>
  <si>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</si>
  <si>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</si>
  <si>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</si>
  <si>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</si>
  <si>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</si>
  <si>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</si>
  <si>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</si>
  <si>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</si>
  <si>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</si>
  <si>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</si>
  <si>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</si>
  <si>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</si>
  <si>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RIESGO 1</t>
  </si>
  <si>
    <t>Responder afirmativamente de 1 a 5 preguntas</t>
  </si>
  <si>
    <t>RIESGO 3</t>
  </si>
  <si>
    <t>Responder afirmativamente de 6 a 11 preguntas</t>
  </si>
  <si>
    <t>Responder afirmativamente de 12 a 18 preguntas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</si>
  <si>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</si>
  <si>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</si>
  <si>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</si>
  <si>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</si>
  <si>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</si>
  <si>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</si>
  <si>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</si>
  <si>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</si>
  <si>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</si>
  <si>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</si>
  <si>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</si>
  <si>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</si>
  <si>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</si>
  <si>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</si>
  <si>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</si>
  <si>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</si>
  <si>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</si>
  <si>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</si>
  <si>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</si>
  <si>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</si>
  <si>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</si>
  <si>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</si>
  <si>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Afectación_Económica_o_presupuestal</t>
  </si>
  <si>
    <t>Pérdida_Reputacional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</si>
  <si>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</si>
  <si>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</si>
  <si>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</si>
  <si>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</si>
  <si>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</si>
  <si>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</si>
  <si>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</si>
  <si>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</si>
  <si>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</si>
  <si>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</si>
  <si>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</si>
  <si>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</si>
  <si>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</si>
  <si>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</si>
  <si>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</si>
  <si>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</si>
  <si>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</si>
  <si>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</si>
  <si>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</si>
  <si>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</si>
  <si>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</si>
  <si>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</si>
  <si>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</si>
  <si>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</si>
  <si>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</si>
  <si>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</si>
  <si>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</si>
  <si>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</si>
  <si>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R4 Posibilidad de afectaciòn econòmica y reputacional por el bajo desempeño laboral de los funcionarios, afectando la calidad del servicio, debido a la falta de competencia, conocimiento, habilidad y destreza.</t>
  </si>
  <si>
    <t>Posibilidad de afectación económica y reputacional por prescripción y no pago de las incapacidades, debido a la falta de reporte, seguimiento y control.</t>
  </si>
  <si>
    <t xml:space="preserve">Posibilidad de afectación económica y reputacional por el reporte extemporaneo de las novedades de situaciones administrativas de la entidad, debido </t>
  </si>
  <si>
    <t xml:space="preserve">Posibilidad de afectación económica y reputacional por la realización de actividades diferentes a las establecidas en el Manual de Funciones por parte de funcionarios, debido a la desactualización del Manual de Funciones y ubicación de funcionarios en áreas distintas a las de su nombramiento. </t>
  </si>
  <si>
    <t xml:space="preserve">Posibilidad de afectación económica y reputacional por el incumplimiento en la desvinculación de funcionarios a la edad de retiro forzoso, debido a la falta de gestión administrativa, en la aplicación de la normatividad vigente.   </t>
  </si>
  <si>
    <t xml:space="preserve">Clasificación del Riesgo </t>
  </si>
  <si>
    <t xml:space="preserve">Factores de riesgo </t>
  </si>
  <si>
    <t xml:space="preserve">Controles </t>
  </si>
  <si>
    <t xml:space="preserve">tratamiento </t>
  </si>
  <si>
    <t>Evitar</t>
  </si>
  <si>
    <t>Plan de accion (solo para la opción reducir)</t>
  </si>
  <si>
    <t>Finalizado</t>
  </si>
  <si>
    <t>En curso</t>
  </si>
  <si>
    <t>Daños Activos Fisicos</t>
  </si>
  <si>
    <t>Registro Sustancial</t>
  </si>
  <si>
    <t>Registro Material</t>
  </si>
  <si>
    <t>Sin registro</t>
  </si>
  <si>
    <t>Reducir</t>
  </si>
  <si>
    <t>VIGENCIA:2023</t>
  </si>
  <si>
    <t xml:space="preserve"> C1
El equipo de apoyo técnico realiza la revisión preliminar del diagnóstico organizacional con el fin de asegurar un efectivo diagnóstico organizacional para la entidad
FV: Diagnóstico organizacional preliminar - acta de reunión</t>
  </si>
  <si>
    <t>Realizar una reunión de seguimiento con los lideres de proceso,  con el fin de verificar la ejecución del despliegue. (Reunión formulación plan general)
FV: Acta de reunión</t>
  </si>
  <si>
    <t>R2
Posibilidad de afectación reputacional por la inadecuada formulación y despliegue de la plataforma estratégica de la entidad, debido al desconocimiento y falta de apropiación de los líderes de proceso sobre la importancia de los ejercicios de planeación estratégica</t>
  </si>
  <si>
    <t>Realizar reunión con los responsables de los procesos sobre la importancia e impacto de la formulación estratégica en el cumplimiento de los objetivos estratégicos. 
FV: Acta de reunión</t>
  </si>
  <si>
    <t xml:space="preserve">C2
Los responsables de los procesos validan y aprueban el plan de acción general y los planes tácticos, a fin de asegurar su efectiva planeación para la entidad.
FV: Acta - plan de acción general y los planes tácticos </t>
  </si>
  <si>
    <t>R3
Posibilidad de afectación económica y reputacional por desarticulación del Sistema Integrado de gestión, debido a falta de personal experto para la implementación y articulación de los sistemas e incumplimiento de la normatividad que conlleve a sanciones.</t>
  </si>
  <si>
    <t>Designado de la Dirección General Administrativa</t>
  </si>
  <si>
    <t>incumplimiento de las actividades establecidas en la planeación estratégica de la Entidad</t>
  </si>
  <si>
    <t>R4
Posibilidad de afectación reputacional por incumplimiento de las actividades establecidas en la planeación estratégica de la Entidad,  debido a la falta del talento humano y compromiso de los responsables de los procesos.</t>
  </si>
  <si>
    <t xml:space="preserve">C1
El equipo de calidad realiza seguimientos preventivos a los planes de la entidad con el fin de prevenir el vencimiento de las mismas
FV: Acta de reunión del seguimiento  </t>
  </si>
  <si>
    <t xml:space="preserve">Realizar socialización en caso de incumplimiento en las acciones de los planes en el Comité Institucional de Gestión y Desempeño ,con el fin de tomar acciones pertinentes
FV: Acta </t>
  </si>
  <si>
    <t>30/05/2023
30/09/2023
30/11/2023</t>
  </si>
  <si>
    <t>C2
La Directora General realiza comunicación a los responsables de los procesos frente a los informes recibidos por la Oficina Coordinadora de Control Interno de las acciones que no se han cumplido en la plataforma estratégica
FV: Comunicaciones enviadas.</t>
  </si>
  <si>
    <t>Formulación de proyectos</t>
  </si>
  <si>
    <t>Desconocimiento de los objetivos estratégicos</t>
  </si>
  <si>
    <t>R1
Posibilidad de afectación económica y reputacional por proyectos de inversión desarticulados con la plataforma estratégica debido al desconocimiento de los objetivos estratégicos</t>
  </si>
  <si>
    <t xml:space="preserve">     El riesgo afecta la imagen de la entidad internamente, de conocimiento general, nivel interno, de junta directiva y accionistas y/o de proveedores</t>
  </si>
  <si>
    <t>C1
Los profesionales designados de la División de Planeación y Sistemas, verifican las solicitudes a través del Formato solicitud de proyectos, con el objetivo de identificar que los proyectos que se presenten estén alineados con la plataforma estratégica de la Entidad.  
FV: Verificación del diligenciamiento del formato GP-Fr01 Solicitud de proyectos.</t>
  </si>
  <si>
    <t>C2. 
Los profesionales designados de la División de Planeación y Sistemas, organizan reunión de priorización de proyectos,  con el fin de definir los proyectos que se programan de la siguiente vigencia, con la aprobación de la DGA
FV: Acta de reunión.</t>
  </si>
  <si>
    <t>Ejecución, seguimiento y cierre de proyectos</t>
  </si>
  <si>
    <t>R2
Posibilidad de afectación económica y reputacional por el incumplimiento en la ejecución de los proyectos, debido a la inadecuada entrega de información del proyecto.</t>
  </si>
  <si>
    <t xml:space="preserve">     El riesgo afecta la imagen de  la entidad con efecto publicitario sostenido a nivel de sector administrativo, nivel departamental o municipal</t>
  </si>
  <si>
    <t>Actualización de procedimiento Ejecución, seguimiento to y cierre de proyectos FV: Documento Aprobado</t>
  </si>
  <si>
    <t>Profesional de apoyo DPS
Hugo Sandoval</t>
  </si>
  <si>
    <t>C2
Los profesionales designados por la División de Planeación y Sistemas, realizan mensualmente el informe ejecutivo del PIIP (Plataforma Integrada de Inversión Publica), con el objetivo de reportar el avance de los proyectos. 
FV: GP-Fr10 Formato mensual para PIIP, diligenciado.</t>
  </si>
  <si>
    <t>R3
Posibilidad de afectación reputacional y económica por cierre técnico inadecuado de los proyectos de inversión, debido a la debilidad en la formalización del cierre del proyecto.</t>
  </si>
  <si>
    <t>C1
Los profesionales de apoyo designados de la División de Planeación y Sistemas, verifican y validan los documentos soportes, para garantizar que los entregables corresponden a los establecidos en el proyecto.
Fv: Diligenciamiento del formato 
GP Fr14 Formato lista seguimiento documental proyectos</t>
  </si>
  <si>
    <t>Socializar a profesionales de apoyo el formato lista de seguimiento documental de proyectos 
FV: Listado de asistencia a eventos.</t>
  </si>
  <si>
    <t>Actualizar el GC-Pr01 procedimiento control de documentos y el formato GC-Fr02 Solicitud de creación, modificación o eliminación de documentos (validación de comité técnico).
 FV: Documentos actualizados</t>
  </si>
  <si>
    <t>Equipo de calidad (Oscar Luquez)</t>
  </si>
  <si>
    <t>C2 
El profesional de apoyo SGC, realiza el
seguimiento de manera trimestral, desde el
listado maestro de documentos. GC-Fr01, con el
fin de identificar que los documentos
publicados estén vigentes.
FV: Acta de reunión con el GC-Fr01Formato listado maestro de
documentos actualizado.</t>
  </si>
  <si>
    <t xml:space="preserve">Realizar revisión de los documentos aprobados por el Comité de Gestión del Desempeño Institucional publicados en el software de gestión de calidad y la pagina web frente al GC-Fr01Listado maestro de documentos actualizado y pagina web y matriz de revisión (Documento de apoyo). FV: Acta con matriz de revisión (Documento de apoyo) y GC-Fr01Listado maestro de documentos </t>
  </si>
  <si>
    <t>Equipo de calidad (William Moncada)</t>
  </si>
  <si>
    <t>30/06/2023
30/09/2023
30/11/2023</t>
  </si>
  <si>
    <t>Falta de seguimiento a la ejecución de las auditorias de acuerdo con  lo establecido en el procedimiento.
Renuncia de los integrantes  que conforman el grupo de auditores internos de calidad</t>
  </si>
  <si>
    <t>R3
Posibilidad de afectación reputacional por el incumplimiento del programa anual de auditorias internas de calidad, debido a la falta de seguimiento a la ejecución de las auditorias de acuerdo con lo establecido en el procedimiento y a la renuncia de los integrantes que conforman el grupo de auditores internos de calidad.</t>
  </si>
  <si>
    <t>C1
El auditor interno deberá firmar el formato GC-Fr19 Acta de Compromiso, de disponibilidad y responsabilidad para ser auditor interno previo al inicio de la auditoria, con el fin de garantizar la ejecución del programa de auditorias. 
FV: Formato GC-Fr19 Acta de Compromiso, de disponibilidad y responsabilidad.</t>
  </si>
  <si>
    <t>Actualización del GC-Pr03 Procedimiento de auditorias internas de calidad 
FV: Documento aprobado</t>
  </si>
  <si>
    <t>Jefe División Planeación y Sistemas (Victoria López)</t>
  </si>
  <si>
    <t xml:space="preserve">Definir estrategia de comunicación para informar los compromisos e incentivos de ser auditor interno de calidad.
FV: Estrategia definida e implementada. </t>
  </si>
  <si>
    <t>Jefe División Planeación y Sistemas 
(Arturo García)</t>
  </si>
  <si>
    <t xml:space="preserve">Solicitar a la División de Recursos Humanos, fortalecer los incentivos para el equipo de auditores internos de calidad, así como el compromiso por parte del personal que recibe capacitación, para replicar los conocimientos adquiridos en la Entidad. 
FV:  Comunicación enviada.   </t>
  </si>
  <si>
    <t>Jefe División Planeación y Sistemas 
(Olga González)</t>
  </si>
  <si>
    <t>Por incumplimiento en el desarrollo de la gestión estratégica</t>
  </si>
  <si>
    <t>R4
Posibilidad de afectación reputacional por incumplimiento en el desarrollo de la gestión estratégica, debido a interrupciones en la disponibilidad del software de gestión de calidad.</t>
  </si>
  <si>
    <t>Jefe División Planeación y Sistemas
(Andrés cortes)</t>
  </si>
  <si>
    <t>30/6/2023         30/11/2023</t>
  </si>
  <si>
    <t xml:space="preserve">Divulgar plantilla externa para el reporte de tickets. FV: Registro de divulgación </t>
  </si>
  <si>
    <t>Jefe División Planeación y Sistemas
(Félix Paternina)</t>
  </si>
  <si>
    <t xml:space="preserve"> </t>
  </si>
  <si>
    <t xml:space="preserve">
Entrega de transcripciones incompletas 
</t>
  </si>
  <si>
    <t xml:space="preserve">Grabaciones con distorsiones o incompletas del audio de las sesiones plenarias. </t>
  </si>
  <si>
    <t xml:space="preserve">R1
Posibilidad de afectación reputacional por entrega de transcripciones incompletas debido a  grabaciones con distorsiones o incompletas del audio de las sesiones plenarias. </t>
  </si>
  <si>
    <t>ok</t>
  </si>
  <si>
    <t xml:space="preserve">
Realizar reunión trimestral de seguimiento y verificación de diligenciamiento de los formatos.
FV: Acta en Daruma 
</t>
  </si>
  <si>
    <t xml:space="preserve">Trimestral
30/03/2023
30/06/2023
30/09/2023
30/12/2023
</t>
  </si>
  <si>
    <t>C2
EL funcionario designado de la sección de grabación verifica las copias de las transcripciones en Backup de manera mensual con el fin de conservar el archivo histórico de los audios y las transcripciones 
FV: Disco duro con las grabaciones de audio y transcripciones y los informes de los operadores.</t>
  </si>
  <si>
    <t xml:space="preserve">
Solicitar a la Dirección General Administrativa y DPS licencia de conversión para los audios de MP3 A WMA para mejorar la calidad del archivo sonoro digital desde la Sección de Grabación y Secretaría General.
FV: Oficio de solicitud radicado </t>
  </si>
  <si>
    <t xml:space="preserve">
Pérdida del archivo sonoro de las sesiones plenaria por deterioro, hurto o caso fortuito </t>
  </si>
  <si>
    <t xml:space="preserve">falta de disponibilidad de almacenamiento para el archivo de los audios de las sesiones plenarias </t>
  </si>
  <si>
    <t xml:space="preserve">R2
Posibilidad de afectación económica y reputacional por la pérdida del archivo sonoro de las sesiones plenaria por deterioro, hurto o caso fortuito debido a la falta de disponibilidad de almacenamiento para el archivo de los audios de las sesiones plenarias </t>
  </si>
  <si>
    <t xml:space="preserve">
Realizar solicitud a la División de Planeación y Sistemas de espacio en los servidores de la entidad y teras para la preservación y conservación del archivo sonoro de las sesiones plenarias.
FV: Oficio de solicitud</t>
  </si>
  <si>
    <t>Vicio de trámite en proyectos de acto legislativo o de ley</t>
  </si>
  <si>
    <t xml:space="preserve">Incumplimiento de los requisitos definidos en  la ley 5 de 1992 y la constitución política  de 1991 para este tipo de trámite </t>
  </si>
  <si>
    <t xml:space="preserve">R3
Posibilidad de afectación reputacional por el vicio de trámite en proyectos de acto legislativo o de ley, debido a el incumplimiento de los requisitos definidos en la ley 5 de 1992 y la constitución política de 1991 para este tipo de trámite. </t>
  </si>
  <si>
    <t>Jefe Sección Leyes
(Sarly Novoa)</t>
  </si>
  <si>
    <t>C2
La jefe de leyes verifica el alcance y tema contenido en el proyecto de ley o de acto legislativo para su correcto reparto a las comisiones de acuerdo con la competencia definida para cada comisión constitucional en la ley 5 de 1992, con el fin de asegurar que los proyectos de ley quedan asignados de forma correcta
FV:  Formato de análisis de competencia, para reparto de proyectos de ley y de acto legislativo</t>
  </si>
  <si>
    <t xml:space="preserve">C3
La jefe de leyes verifica el cumplimiento en la sustanciación, control de tiempo, discusión y votación del proyecto de ley o de acto legislativo, con el fin de asegurar que todas las etapas del trámite legislativo sea cumplido sin vicios. 
FV: Formato control al cumplimiento legal y reglamentario del proyecto de ley o de acto legislativo
</t>
  </si>
  <si>
    <t xml:space="preserve">La conservación y custodia de la gaceta </t>
  </si>
  <si>
    <t xml:space="preserve">Falta de una herramienta de almacenamiento física o virtual. </t>
  </si>
  <si>
    <t xml:space="preserve">R4
Posibilidad de afectación reputacional por la conservación y custodia electrónica de la gacetas debido a la falta de una herramienta de almacenamiento física o virtual. </t>
  </si>
  <si>
    <t>Realizar actualización del procedimiento de ingreso y distribución de la gaceta del Congreso. FV: Documento aprobado</t>
  </si>
  <si>
    <t>Procedimiento Elección de dignatarios y funcionarios a Cargo del Senado de la República</t>
  </si>
  <si>
    <t xml:space="preserve">Vicio de trámite en la elección de dignatarios del nivel interno o nacional </t>
  </si>
  <si>
    <t xml:space="preserve">Incumplimiento de los procedimientos y normatividad aplicables </t>
  </si>
  <si>
    <t>R1
La posibilidad de afectación reputacional por vicio de trámite en la elección de dignatarios, de nivel interno o nacional,  debido al incumplimiento de los procedimientos y normatividad aplicable.</t>
  </si>
  <si>
    <t>C1.
El Secretario de la Comisión de Acreditación documental, verifica que el informe de la Comisión refleje los requisitos definidos para cada cargo, con el fin de garantizar el efectivo cumplimiento por parte de los candidatos postulados.
FV: Acta de la comisión de acreditación documental</t>
  </si>
  <si>
    <t>Actualización del procedimiento de Elección de dignatarios y funcionarios a Cargo del Senado de la República (Documentar las evidencias de los controles, definir control final de toda la elección de dignatarios)
FV: Procedimiento aprobado</t>
  </si>
  <si>
    <t xml:space="preserve">
Secretaría General
(Camilo Correa)</t>
  </si>
  <si>
    <t>C2
El presidente del Senado  anuncia en sesión plenaria la elección de dignatarios a cargo del Senado de la República, con mínimo 8 días de
anterioridad a la elección, con el fin de dar cumplimiento a la ley. 
FV: Acta de sesión plenaria donde se realizó el anuncio de la elección.</t>
  </si>
  <si>
    <t>Documentar procedimiento de funcionamiento de acreditación documental para la elección de dignatarios a cargo del Senado de la República
FV: Documento aprobado</t>
  </si>
  <si>
    <t xml:space="preserve">C3
El Presidente del Senado mediante comunicado informa sobre la fecha de elección de dignatarios a cargo del Senado de la República, con el objetivo de dar cumplimiento a la ley. 
FV: Publicación en la página web  </t>
  </si>
  <si>
    <t>Última fecha de actualización: 10/06/2023</t>
  </si>
  <si>
    <t>Procedimiento juzgamiento de dignatarios</t>
  </si>
  <si>
    <t xml:space="preserve">Que se de la nulidad del proceso
</t>
  </si>
  <si>
    <t>Vicios de trámite</t>
  </si>
  <si>
    <t xml:space="preserve">R1
 Posibilidad de afectación reputacional por la nulidad del proceso debido a  vicios de trámite </t>
  </si>
  <si>
    <t xml:space="preserve">Corrupción </t>
  </si>
  <si>
    <t xml:space="preserve">C1
La persona delegada por la Presidencia del Senado revisa que el contenido del expediente tramitado por la Cámara de Representantes este completo con el fin de identificar que el expediente recibido este conforme con el oficio remisorio . 
FV.  Acta de recibo del expediente 
firmado por las partes y testigos del recibo del expediente.
</t>
  </si>
  <si>
    <t xml:space="preserve">Revisar y actualizar el procedimiento de Juzgamiento de dignatarios para documentar los controles definidos.
FV: Procedimiento aprobado </t>
  </si>
  <si>
    <t>Secretaria General (Camilo Correa)</t>
  </si>
  <si>
    <t xml:space="preserve">C2
La Plenaria del Senado verifica la estructura del proyecto de la resolución con el fin de  velar que el proyecto de resolución cumpla con los elementos establecidos en la Ley 5ta de 1992,  Ley 906 de 2007 y la Ley 600 del 2000 o las que adicionen, modifiquen o sustituyan.
FV. Proyecto de Resolución 
</t>
  </si>
  <si>
    <t xml:space="preserve">C3.
La persona delegada por la Presidencia del Senado debe mantener la cadena de custodia del expediente a lo largo del proceso de juzgamiento al aforado con el fin de garantizar la seguridad y confidencialidad del expediente total
FV: Actas de entrega y recibo del expediente de acusación 
</t>
  </si>
  <si>
    <t>N.A.</t>
  </si>
  <si>
    <t>Procedimiento otorgamiento de condecoraciones, exaltaciones, reconocimientos o moción de duelo</t>
  </si>
  <si>
    <t>Imposibilidad de realizar la ceremonia</t>
  </si>
  <si>
    <t>Ausencia del Senador Proponente o del condecorado.</t>
  </si>
  <si>
    <t xml:space="preserve">R1
Posibilidad de afectación reputacional por la imposibilidad de realizar la ceremonia debido a la ausencia del Senador Proponente o del condecorado.
</t>
  </si>
  <si>
    <t>Usuarios, productos y prácticas , organizacionales</t>
  </si>
  <si>
    <t>C1
El designado de la Oficina de Protocolo realiza la confirmación con el solicitante para la realización de la ceremonia. 
FV: PR Fr 06 Formato Control de Eventos Lista de chequeo</t>
  </si>
  <si>
    <t xml:space="preserve">Divulgación de los servicios del proceso de gestión protocolaria para los Senadores.   
FV: Pieza de divulgación </t>
  </si>
  <si>
    <t>Jefe Oficina de Protocolo</t>
  </si>
  <si>
    <t>Procedimiento tramite de pasaportes y visas para senadores y familia</t>
  </si>
  <si>
    <t>Presentación de documentación incompleta por parte del Senador solicitante.</t>
  </si>
  <si>
    <t>Extemporaneidad en la expedición de los documentos por parte de entes externos.</t>
  </si>
  <si>
    <t xml:space="preserve">R2                                                                          Posibilidad de afectación reputacional por mora en la de expedición de los pasaportes y visas, debido a  la presentación de documentación incompleta por parte del Senador solicitante y extemporaneidad en la expedición de los documentos por parte de entes externos.                         
                                </t>
  </si>
  <si>
    <t xml:space="preserve">C1
El designado de la Oficina de Protocolo realiza verificación de los requisitos exigidos por la embajada de cada país. FV: (PR-Fr04 Lista de chequeo trámite de visas -
PR-Fr03 Lista de chequeo requisitos de pasaportes)                     
                        </t>
  </si>
  <si>
    <t>Eventos externos</t>
  </si>
  <si>
    <t>Pérdida de Pasaporte o Visa de Senador o su familia</t>
  </si>
  <si>
    <t xml:space="preserve">R3                                                    Posibilidad de afectación reputacional por pérdida de Pasaporte o Visa de Senador o su Familia debido a eventos externos. </t>
  </si>
  <si>
    <t xml:space="preserve">C1
La jefe de la Oficina de Protocolo realiza la socialización al funcionario de las medidas de seguridad a tener en cuenta en la custodia y transporte del pasaporte y visa. FV: Acta de socialización                                                 
                        </t>
  </si>
  <si>
    <t>Leve</t>
  </si>
  <si>
    <t>Inoportunidad e inadecuada respuestas a las peticiones ciudadanas</t>
  </si>
  <si>
    <t>Falta de personal, tecnología, cultura y formación en la organización, para el manejo de las PQRSD.</t>
  </si>
  <si>
    <t>R1
Posibilidad de afectación económica y reputacional por inoportunidad e inadecuada respuestas a las peticiones ciudadanas, debido a la falta de personal, tecnología, cultura y formación en la organización para el manejo de las PQRSD.</t>
  </si>
  <si>
    <t>C1 
El Coordinador(a) de la UAC y el equipo de la UAC realizan seguimiento a los tiempos de respuesta de las peticiones ciudadanas para tener trazabilidad de los tiempos de contestación de las peticiones. FV: UC-Fr04 Formato radicación y seguimiento a peticiones, quejas, reclamos, denuncias y sugerencias.</t>
  </si>
  <si>
    <t>Promover a través de piezas gráficas en las dependencias y en las UTL el uso de los canales oficiales para el trámite de las PQRSD y reporte de los tiempos de respuesta dadas a las peticiones.
FV: Piezas gráficas comunicadas</t>
  </si>
  <si>
    <t>Solicitar la continuidad o vinculación de contratistas especializados e idóneos para apoyar el desarrollo en la atención PQRSD
FV: Solicitud de contratistas</t>
  </si>
  <si>
    <t>Fortalecer las competencias de los servidores públicos, contratistas, judicantes y pasantes responsables de la atención a los derechos de petición en las dependencias de la Corporación a través de socializaciones. FV: Acta reunión</t>
  </si>
  <si>
    <t>Alta demanda de solicitudes y  falta de personal de apoyo</t>
  </si>
  <si>
    <t>falta de cobertura total  a las solicitudes  de Visitas Guiadas al Congreso</t>
  </si>
  <si>
    <t xml:space="preserve">R2
Posibilidad de afectación reputacional por falta de cobertura total a las solicitudes  de Visitas Guiadas al Congreso,  debido a la alta demanda de solicitudes y  falta de personal de apoyo </t>
  </si>
  <si>
    <t>C1 La Subcoordinadora de la UAC realiza el seguimiento a la agenda de Visitas Guiadas al Congreso para atender los requerimientos de Visitas Guiadas al Congreso presenciales y virtuales.  FV: UC-Fr05 Formato agenda de registro visitas guiadas al Congreso</t>
  </si>
  <si>
    <t>Solicitar la continuidad o vinculación de contratistas especializados e idóneos para apoyar el desarrollo de las Visitas Guiadas al Congreso.
FV: Solicitud de contratista</t>
  </si>
  <si>
    <t>Fortalecer a los expositores  en temas de trámite legislativo, historia, arte y arquitectura, protocolo y oratoria para la actualización de la información en el desarrollo de las Visitas Guiadas al Congreso. FV: Acta de reunión (Grabación)</t>
  </si>
  <si>
    <t xml:space="preserve">Procedimiento operación y control del
sistema electrónico congresual de
asistencia, votación y audio y
transcripción de sesiones.
</t>
  </si>
  <si>
    <t>Procedimiento operación y control del
sistema electrónico congresual de
asistencia, votación y audio y
transcripción de sesiones.</t>
  </si>
  <si>
    <t>Procedimiento revisión y firma de proyectos de actos administrativos</t>
  </si>
  <si>
    <t>Emisión del Acto administrativo sin revisión del equipo jurídico de Secretaría General,</t>
  </si>
  <si>
    <t xml:space="preserve">La premura en la solicitud de  su expedición.                        </t>
  </si>
  <si>
    <t xml:space="preserve">R1 
Posibilidad de afectación económica y reputacional por  emisión del Acto administrativo sin revisión del equipo jurídico de Secretaría General, debido a la premura en la solicitud de  su expedición.                        </t>
  </si>
  <si>
    <t xml:space="preserve">C1. 
La persona designada para revisar los actos administrativos de la Secretaria General, verifica el visto bueno del asesor jurídico en todos los proyectos de actos administrativos con el fin de garantizar que el proyecto esté dentro del marco jurídico. 
FV: Proyecto de acto administrativo con el visto bueno
    </t>
  </si>
  <si>
    <t>Socializar a los responsables de la revisión jurídica de actos administrativos la importancia de esta actividad. FV: Acta de reunión.</t>
  </si>
  <si>
    <t>Secretaria General 
(Camilo Correa)</t>
  </si>
  <si>
    <t>Emisión de acto administrativo con el número consecutivo duplicado</t>
  </si>
  <si>
    <t>La premura en la solicitud sin registro en la base de datos de consecutivos o error por parte de la persona designada</t>
  </si>
  <si>
    <t>R2 
Posibilidad de afectación reputacional por emisión de acto administrativo con el número consecutivo duplicado, debido a la premura en la solicitud sin registro en la base de datos de consecutivos o error por parte de la persona designada</t>
  </si>
  <si>
    <t xml:space="preserve">Modificar el GL-Pr03 Procedimiento de revisión y firma de proyectos de actos
administrativo con el fin de documentar y fortalecer  el control (metodología consecutivo fuera de horarios de oficina)
FV: Procedimiento actualizado </t>
  </si>
  <si>
    <t>Pérdida de actos administrativos originales</t>
  </si>
  <si>
    <t xml:space="preserve">La falta de herramientas tecnológicas para la realización del backup </t>
  </si>
  <si>
    <t xml:space="preserve">R3
Posibilidad de afectación reputacional por pérdida de actos administrativos originales, debido a la falta de herramientas tecnológicas para su backup 
</t>
  </si>
  <si>
    <t xml:space="preserve">C1. 
La persona designada en la Secretaría General  debe archivar y custodiar los  actos administrativos originales emitidos según base de datos  con el fin de garantizar la preservación de los actos administrativos emitidos.   
FV. Base de datos e inventario documental.     </t>
  </si>
  <si>
    <t xml:space="preserve">Realizar seguimiento a los actos administrativos originales, mediante el envío del correo electrónico de notificación en pdf   contrastado con la base de datos.
  F.V. Base de datos y correo de notificación.
</t>
  </si>
  <si>
    <t xml:space="preserve">Actualizar el GL-Pr03 Procedimiento de revisión y firma de proyectos de actos
administrativos para documentar la metodología de seguimiento a la notificación de actos administrativos en medio electrónico. F.V. Procedimiento aprobado. </t>
  </si>
  <si>
    <t xml:space="preserve">Procedimiento Administración de Correspondencia Secretaria General </t>
  </si>
  <si>
    <t>Vencimiento de términos en las solicitudes allegadas a Secretaria General</t>
  </si>
  <si>
    <t xml:space="preserve">Fuga de información reservada
</t>
  </si>
  <si>
    <t xml:space="preserve">Fallas en los sistemas electrónicos y  uso inadecuado de la información. </t>
  </si>
  <si>
    <t xml:space="preserve">R5
 Posibilidad de afectación reputacional  por la fuga de información reservada, debido a las fallas en los sistemas electrónicos y  uso inadecuado de la información. 
</t>
  </si>
  <si>
    <t xml:space="preserve">Socializar a todos los involucrados la responsabilidades del manejo de la información confidencial conforme al procedimiento. FV: Acta de reunión  </t>
  </si>
  <si>
    <t>Procedimiento préstamo y uso de espacios institucionales</t>
  </si>
  <si>
    <t xml:space="preserve">C1. 
La persona designada de la Secretaria General, verifica el diligenciamiento del acta de compromiso de responsabilidad para el uso bienes muebles y espacio institucional entre el solicitante y la Secretaria General, con el fin Garantizar el compromiso del uso adecuado de los bienes muebles y espacios institucionales objeto de préstamo.  
FV: Acta de compromiso de responsabilidad firmada.   
 </t>
  </si>
  <si>
    <t>Revisión y actualización del procedimiento
 préstamo y uso de espacios institucionales (acta de compromiso).
FV: Procedimiento aprobado</t>
  </si>
  <si>
    <t>Direccionamiento de la contratación en beneficio propio o a favor  de un tercero</t>
  </si>
  <si>
    <t>Deficiencias en la aplicación y seguimiento de los procedimientos y controles establecidos en la etapa pre contractual</t>
  </si>
  <si>
    <t xml:space="preserve">R1
Posibilidad de afectación económica y reputacional por el direccionamiento de la contratación en beneficio propio o a favor de un tercero, debido a Deficiencias en la aplicación y seguimiento de los procedimientos y controles establecidos en la etapa pre contractual.    
                                </t>
  </si>
  <si>
    <t>C1
El equipo de contratación verificar la documentación del futuro contratista con el fin de corroborar la idoneidad y experiencia de las personas a contratar de acuerdo a la necesidad. 
FV: PC-Fr06 Formato de certificación de idoneidad y experiencia</t>
  </si>
  <si>
    <t>Equipo contratación (Rafael Martínez)</t>
  </si>
  <si>
    <t>Trimestral</t>
  </si>
  <si>
    <t xml:space="preserve">C2
 El equipo de contratación verifica los requisitos habilitantes y que los factores de calificación o ponderación sean congruentes con la norma y principios de la contratación, en la etapa de planeación, para procesos diferentes a contratación directa con el fin de corroborar la idoneidad y experiencia del proveedor a contratar.
FV: PC-Fr35 Formato de verificación de requisitos habilitantes, PC-Fr 34 Formato estudios previos para la adquisición de bienes o servicios y PC-Fr32 Formato análisis del sector para procesos de adquisición de bienes o servicios.  </t>
  </si>
  <si>
    <t>C3
La Directora General realiza la solicitud de convocar las reuniones de la Junta de licitación, como cuerpo consultor de la Dirección General Administrativa y evaluadores designados para cada proceso de contratación en particular para evaluar y validar la estructura del proceso 
FV: Actas de reunión en los expedientes contractuales</t>
  </si>
  <si>
    <t>Expiración de las garantías que cubren la calidad de las obras, cumplimiento, pago de salarios y prestaciones sociales, bienes o servicios adquiridos</t>
  </si>
  <si>
    <t>Ausencia de un mecanismo de seguimiento a la cobertura de las garantías por parte de los supervisores y la demora en la presentación de garantías y la ampliación de las mismas</t>
  </si>
  <si>
    <t xml:space="preserve">R2
La posibilidad de afectación reputacional o económica por la expiración de las garantías que cubren la calidad de las obras, cumplimiento, pago de salarios y prestaciones sociales, bienes o servicios adquiridos, debido a la ausencia de un mecanismo de seguimiento a la cobertura de las garantías por parte de los supervisores y la demora en la presentación de garantías y la ampliación de las mismas.                              
                                </t>
  </si>
  <si>
    <t xml:space="preserve">C1
El abogado designado realiza el  seguimiento en  la plataforma SECOP II de que se haya cargado la póliza con el fin de verificar que efectivamente se encuentre registrada en la plataforma.
FV: Verificación del registro en la plataforma SECOP II </t>
  </si>
  <si>
    <t xml:space="preserve">Realizar reuniones periódicas con el fin de validar los correos que fueron enviados para la ampliación de las pólizas.
FV: Acta de reunión </t>
  </si>
  <si>
    <t>Equipo de contratación 
(Paul Ordosgoita)</t>
  </si>
  <si>
    <t>C2
El abogado designado envía correo a los supervisores de contratos con el fin de informar la suscripción del contrato y la adición o modificación, para que se realice el seguimiento de la póliza. 
FV: Evidencia del correo enviado.</t>
  </si>
  <si>
    <t xml:space="preserve">C3
El abogado designado verifica la autenticidad de la póliza con la aseguradora y posteriormente realiza la revisión de aprobación de la póliza para constatar que la póliza se encuentre debidamente constituida
FV: Pantallazo de la autenticidad de la póliza, PC Fr38 Formato aprobación póliza </t>
  </si>
  <si>
    <t xml:space="preserve">Falta de cobertura de la ARL del contratista y que el tipo de riesgo no corresponda  las actividades a desarrollar durante la ejecución del contrato </t>
  </si>
  <si>
    <t xml:space="preserve">Falta de reporte y soporte de la novedad del contrato en ARL diferente a la de convenio con el Senado (cuando aplique).                      </t>
  </si>
  <si>
    <t xml:space="preserve">R3
La posibilidad de afectación reputacional y económica por la falta de cobertura de la ARL al contratista y que el tipo de riesgo no corresponda a las actividades a desarrollar durante la ejecución del contrato debido a la falta de reporte y soporte de la novedad del contrato en ARL diferente a la de convenio con el Senado (cuando aplique).                               
                                </t>
  </si>
  <si>
    <t xml:space="preserve">C1
El equipo de contratación verifica la aseguradora de riesgos laborales de la persona interesada con el fin de registrar el contrato.
FV: PC Fr09 Formato lista de chequeo para contratación directa de persona natural                    
                        </t>
  </si>
  <si>
    <t xml:space="preserve">Solicitar los reportes generales a Positiva y a Sura de las afiliaciones para verificar afiliación aleatoria y que cumpla con el nivel del riesgo.
FV: Archivo del reporte (bases de datos)
Realizar revisión de un muestreo aleatorio del pago de aporte a seguridad social de los contratos de la entidad.
FV: Informe </t>
  </si>
  <si>
    <t>Equipo de contratación   (ARL ERIKA RAMIREZ) (APORTES ELSA OSORIO)</t>
  </si>
  <si>
    <t>C2
El equipo de contratación realiza la verificación de la certificación de la ARL a la que pertenece el contratista, siempre y cuando no sean de la ARL que maneje la entidad, con el fin de tener la certeza de la cobertura de la ARL que informa el interesado 
FV: Certificación afiliación ARL</t>
  </si>
  <si>
    <t xml:space="preserve">C3
El equipo de contratación realiza la verificación de la afiliación de la persona a la ARL que maneje la entidad, para tener la certeza  que la persona interesada quede cubierta por la misma ARL 
FV: Reporte de afiliación de la ARL                  </t>
  </si>
  <si>
    <t xml:space="preserve">Realizar la liquidación contractual fuera de los términos de ley. (Cuando aplique)"  </t>
  </si>
  <si>
    <t xml:space="preserve">Falta de centralización de la información sobre la ejecución de los contratos, cuando aplique.                             </t>
  </si>
  <si>
    <t xml:space="preserve">R4
La posibilidad de afectación económica por realizar la liquidación contractual fuera de los términos de ley. (Cuando aplique), debido a la falta de centralización de la información sobre la ejecución de los contratos, cuando aplique.                             
                                </t>
  </si>
  <si>
    <t>Corrupción</t>
  </si>
  <si>
    <t>C1
El equipo de contratación solicita a la División Financiera la liberación de los saldos de Registros Presupuestales y Certificados de Disponibilidad Presupuestal de los contratos finalizados en la vigencia o antes del vencimiento del plazo de ejecución con el fin de evitar saldos sin ejecutar en el presupuesto de la Entidad.
FV: Base de datos de contratos finalizados o de terminación anticipada. Listado de registros reducidos.</t>
  </si>
  <si>
    <t xml:space="preserve">Equipo de contratación 
PAUL ORDOSGOITIA </t>
  </si>
  <si>
    <t>Semestral</t>
  </si>
  <si>
    <t xml:space="preserve">C2
 El equipo de contratación realiza la verificación del listado de ejecución presupuestal contractual de la División Financiera de los contratos celebrados durante la vigencia, para realizar la liquidación de los contratos que así lo requieran
FV:  Listado de ejecución presupuestal contractual y la liquidación para los que lo requieran y envío de correos a los contratistas por supervisores para la firma de la liquidación </t>
  </si>
  <si>
    <t>Equipo de contratación 
RAFAEL MARTINEZ</t>
  </si>
  <si>
    <t>C4
El equipo de contratación solicita trimestralmente a los supervisores, el listado de contratos a su cargo que estén pendientes por liquidar, con el fin de tramitar la liquidación. 
FV: Correo enviado al supervisor</t>
  </si>
  <si>
    <t>Enviar circular a los supervisores de contrato con el fin de recodar la importancia del seguimiento a la ejecución de los contratos. 
FV: Circular enviada.</t>
  </si>
  <si>
    <t xml:space="preserve">Equipo de contratación 
</t>
  </si>
  <si>
    <t xml:space="preserve">Incumpliendo de las obligaciones contractuales </t>
  </si>
  <si>
    <t xml:space="preserve">Debilidades en la supervisión en la ejecución del contrato </t>
  </si>
  <si>
    <t xml:space="preserve">R5
Posibilidad de afectación económica y reputacional por el incumplimiento de las obligaciones contractuales, con ocasión de las debilidades en la supervisión de la ejecución de los contratos.                         
                                </t>
  </si>
  <si>
    <t>C1
El equipo de contratación realiza socializaciones periódicas, a los contratistas con el fin de dar a conocer cómo se deben presentar los informes de actividades. 
FV: Evidencia de la capacitación.</t>
  </si>
  <si>
    <t>Realizar de manera periódica aleatoria en SECOP II la verificación de los informes de actividades presentados por los contratistas, con el fin de evidenciar que las actividades reportadas y sus soportes, estén en concordancia con las obligaciones contractuales adquiridas.
FV: Correo de seguimiento enviado a supervisor(es), en caso de ser necesario.</t>
  </si>
  <si>
    <t>Equipo de contratación 
(Elsa Elena)</t>
  </si>
  <si>
    <t xml:space="preserve">C4
El equipo de contratación realiza de manera periódica la verificación aleatoria del cargue de los informes de actividades en SECOP ll, con el fin de corroborar la publicación de los informes
FV: Correo enviado a supervisor y contratista en caso de ser necesario. </t>
  </si>
  <si>
    <t xml:space="preserve">Verificación Física de Inventarios </t>
  </si>
  <si>
    <t xml:space="preserve">Pérdida de bienes de la Entidad , </t>
  </si>
  <si>
    <t>debido  al daño, extravío o devolución del elementos por parte del responsable del inventario de la dependencia u oficina.</t>
  </si>
  <si>
    <t>R1
Posibilidad de afectación económica y reputacional por la perdida de los bienes de la Entidad debido al daño, extravío o devolución del elementos por parte del responsable del inventario de la dependencia u oficina.</t>
  </si>
  <si>
    <t>Daños Activos Físicos</t>
  </si>
  <si>
    <t>Realizar divulgación a los responsables de inventario con el fin de solicitar la devolución de los bienes a cargo, una vez se retiren de la entidad para la expedición del respectivo paz y salvo. 
FV. Correo institucional</t>
  </si>
  <si>
    <t xml:space="preserve">Jefe División de Bienes y Servicios 
</t>
  </si>
  <si>
    <t>30/06/2023
30/11/2023</t>
  </si>
  <si>
    <t xml:space="preserve">Jefe División de Bienes y Servicios
</t>
  </si>
  <si>
    <t xml:space="preserve">
Enviar comunicación a los responsables del inventario donde  se informe la importancia de reportar a la Unidad de Almacén los traslados o movimientos internos y externos de los bienes muebles de propiedad del Senado, teniendo en cuenta que son bienes públicos y la perdida de alguno de ellos pueden generar detrimento patrimonial . 
F.V. Comunicación</t>
  </si>
  <si>
    <t>Oficiar a los Senadores y Jefes de oficina para que informen a la Unidad de Almacén qué bienes propiedad del Senado han sido trasladados fuera de la entidad para realizar trabajo en casa. FV Comunicación</t>
  </si>
  <si>
    <t xml:space="preserve">30/05/2021
30/08/2021
30/11/2021
</t>
  </si>
  <si>
    <t>Verificación Física de Inventarios 
y
Ingreso, traslado y salida de bienes</t>
  </si>
  <si>
    <t xml:space="preserve"> 
Pérdida del valor contable por error en la estimación de la vida útil del bien</t>
  </si>
  <si>
    <t xml:space="preserve"> 
Falla en la parametrización del sistema y posterior selección de la vida útil</t>
  </si>
  <si>
    <t>R2
Posibilidad de afectación económica y reputacional por inconsistencias del valor contable y error en la estimación de la vida útil del bien, debido a la falla en la parametrización del sistema.</t>
  </si>
  <si>
    <t>C1
La persona designada de la Sección de Suministros, realizará  un reporte sobre las inconsistencias detectadas en el momento de ingresar el bien, con el fin de validar que la vida útil quede consistente con la política contable. F.V. Reporte</t>
  </si>
  <si>
    <t xml:space="preserve">Jefe Sección de Suministros
 </t>
  </si>
  <si>
    <t xml:space="preserve">
Realizar capacitación a los involucrados en el ingreso de los bienes, sobre la Política contable de la entidad cuando existan actualizaciones.
F.V. Registro de la capacitación
</t>
  </si>
  <si>
    <t>Mantenimiento de bienes muebles e inmuebles</t>
  </si>
  <si>
    <t>Deterioro y daño de los bienes muebles e inmuebles de la entidad</t>
  </si>
  <si>
    <t xml:space="preserve">debido a la falta de contratación y asignación presupuestal oportuna para  la ejecución del programa de mantenimiento preventivo y correctivo. </t>
  </si>
  <si>
    <t xml:space="preserve">R3
Posibilidad de afectación económica y reputacional por el deterioro y daño de los bienes muebles e inmuebles de la entidad, debido a la falta de contratación y asignación presupuestal oportuna para  la ejecución del programa de mantenimiento preventivo y correctivo. </t>
  </si>
  <si>
    <t>C1
Los profesionales de apoyo y personal técnico de mantenimiento de la División de Bienes y Servicios, realiza la Inspección a la Infraestructura física de la entidad, redes hidráulicas y eléctricas para identificar daños o deterioros, con el fin de identificar la clase de mantenimiento a realizar de los bienes muebles e inmuebles de la entidad.
 FV.  Informe Inspección de acuerdo a los protocolos de mantenimiento.</t>
  </si>
  <si>
    <t xml:space="preserve">Solicitar la continuidad de la contratación de personal técnico y profesional para  el mantenimiento de los bienes muebles e inmuebles.
FV. Comunicación </t>
  </si>
  <si>
    <t>30/05/2023
30/10/2023</t>
  </si>
  <si>
    <t>Presentar requerimientos  de materiales, repuestos y equipos ante la Dirección General Administrativa para la adquisición de los mismos, que permitan la oportuna ejecución del programa de mantenimiento preventivo y correctivo de los bienes muebles e inmuebles de acuerdo a los protocolos establecidos.
FV. Comunicación enviada a DGA.</t>
  </si>
  <si>
    <t>30/05/2023
30/09/2023</t>
  </si>
  <si>
    <t>Incumplimiento de la normatividad legal vigente en materia ambiental</t>
  </si>
  <si>
    <t>Desconocimiento y la alta rotación de personal.</t>
  </si>
  <si>
    <t xml:space="preserve">Solicitar la continuidad de la contratación de personal para la implementación y seguimiento del Plan de gestión ambiental. 
FV. Necesidad </t>
  </si>
  <si>
    <t>Ingreso, entrega y traslado de bienes</t>
  </si>
  <si>
    <t>Debilidades en el control de la actividad de entrega.</t>
  </si>
  <si>
    <t>C1
 La jefe de la División de Bienes y Servicios como supervisora del contrato de aseo y cafetería, solicitará al contratista listado detallado de cada uno de los elementos de aseo y cafetería contratados, con el fin de dar cumplimiento a la condición general del procedimiento BI-Pr02 Ingreso, entrega y traslado de bienes . F:V Comunicación enviada al contratista</t>
  </si>
  <si>
    <t>30/06/2023
30/09/2023</t>
  </si>
  <si>
    <t>Recepción y envió de correspondencia</t>
  </si>
  <si>
    <t>Recepción, digitalización, asignación, encasillado o entrega  o distribución tardía o errónea, de la correspondencia.</t>
  </si>
  <si>
    <t xml:space="preserve">Errores humanos en la gestión dada al documento o por fallas técnicas en el sistema de Gestión documental de la entidad o del sistema del operador de mensajería. </t>
  </si>
  <si>
    <t xml:space="preserve">Reforzar la capacitación  a los funcionarios y contratistas de la Unidad de Correspondencia en el manejo del Sistema SGDEA. fF.V. Registro de la capacitación  </t>
  </si>
  <si>
    <t xml:space="preserve">Jefe Unidad de Correspondencia
</t>
  </si>
  <si>
    <t>30/06/2023                            30/11/2023</t>
  </si>
  <si>
    <t>C2
 La persona designada para la asignación en el sistema, verifica que el documento haya sido digitalizado correctamente y procede a reenviarlo al casillero virtual de la dependencia destino después de haber capturado la información del asunto, remitente y de datos complementarios asociados al documento. F.V. Sistema SGDEA</t>
  </si>
  <si>
    <t xml:space="preserve">Solicitar al grupo de comunicaciones internas, realizar la divulgación de los mecanismos de envío de correspondencia para el Ciudadano, a través de los diferentes canales de  comunicación con los que cuenta la entidad. F.V. Registro de la divulgación  </t>
  </si>
  <si>
    <t xml:space="preserve">C3
La persona designada de la Unidad de Correspondencia para  la entrega de los documentos a los destinatarios finales, hace firmar a los funcionarios que retiran la correspondencia física, una planilla en la que se relacionan todos y cada uno de los documentos entregados y se validan que los documentos dados son realmente para el destinatario correcto.
FV. Sistema SGDEA (Sistema de Gestión Documental Electrónico de Archivo)
</t>
  </si>
  <si>
    <t>La imposibilidad de entrega de la  correspondencia externa</t>
  </si>
  <si>
    <t>C1 
La persona designada de la Unidad de Correspondencia, verifica que en la planilla de imposición esté diligenciada correctamente la información. 
F.V.: GA-Fr17 Formato Planilla de Imposición</t>
  </si>
  <si>
    <t>Realizar divulgación de los mecanismos del envío de correspondencia , a través del correo institucional.
F.V. Registro de la divulgación</t>
  </si>
  <si>
    <t>el envió de documentos no oficiales a través del servicio de mensajería de Franquicia Postal  por funcionarios no autorizadas</t>
  </si>
  <si>
    <t xml:space="preserve">C1
La persona designada por la Unidad de Correspondencia, verifica que las dependencias que necesiten enviar comunicaciones oficiales al  exterior de la entidad deberán remitir copia digital de la planilla de imposición  al e-mail correspondencia472@senado.gov.co,  desde el correo institucional de la dependencia remitente, colocando en el asunto: “Planilla de imposición Senador/dependencia. F.V. Registro correo 472@senado.gov.co
</t>
  </si>
  <si>
    <t xml:space="preserve">                                                                                                                  30/06/2023
30/11/2023</t>
  </si>
  <si>
    <t>Proceso Gestión Documental</t>
  </si>
  <si>
    <t>Pérdida de información de la Entidad</t>
  </si>
  <si>
    <t>Falta de  elaboración del inventario del archivo de gestión y la posible desactualización del inventario del archivo central.</t>
  </si>
  <si>
    <t>R4
Posibilidad de afectación económica y reputacional por  la Pérdida de información de la Entidad, debido a la  falta de  elaboración del inventario del archivo de gestión y la posible desactualización del inventario del archivo central.</t>
  </si>
  <si>
    <t>Brindar acompañamiento y capacitación a las dependencias en la metodología y normatividad vigente. 
FV. Acta de la capacitación o acompañamiento</t>
  </si>
  <si>
    <t xml:space="preserve">Jefe Unidad de Archivo Administrativo
</t>
  </si>
  <si>
    <t xml:space="preserve">C2
La persona designada de la Unidad de Archivo Administrativo, verifica que los inventarios del Archivo Central se encuentren actualizados con el fin de tener el control de los documentos que hacen parte del acervo documental de la entidad..
FV: GD-Fr19 Formato único de inventario documental archivo central diligenciado </t>
  </si>
  <si>
    <t>C3
La persona designada de la Unidad de Archivo Administrativo  realiza el seguimiento al Diligenciamiento del formato GD Fr01 Control préstamo de documentos,  con el fin de evitar la pérdida de la información.   FV. Formato de préstamo diligenciado GD Fr01 Control préstamo de documentos</t>
  </si>
  <si>
    <t xml:space="preserve">Seguimiento digitalización de archivo </t>
  </si>
  <si>
    <t xml:space="preserve">Pérdida de información digitalizada </t>
  </si>
  <si>
    <t xml:space="preserve">C1
La persona designada de la unidad de Fotocopiado, realiza seguimientos de verificación a la existencia de las copias de respaldo de la información digitalizada, para garantizar la disponibilidad y la integridad de la información. 
FV. Actas de reunión aplicativo de gestión de calidad que contenga anexo el GD-Fr26 Formato cuadro seguimiento a la digitalización de documentos.
</t>
  </si>
  <si>
    <t>Gestionar la adquisición de licencias Acrobat Reader requeridas para facilitar la unificación  de documentos pdf y el cargue de expedientes digitalizados a la herramienta de gestión documental SGDEA.  F.V: Oficio radicado en control doc.</t>
  </si>
  <si>
    <t xml:space="preserve">Jefe Unidad de Fotocopiado
</t>
  </si>
  <si>
    <t xml:space="preserve">C2 
La persona designada de la Unidad de Fotocopiado, realiza Seguimiento a la digitalización de los archivos de gestión de carpetas cerradas de conservación total para favorecer la confiabilidad de los documentos.
FV. Actas de reunión aplicativo de gestión de calidad que contenga anexo el GD-Fr26 Formato cuadro seguimiento a la digitalización de documentos.
</t>
  </si>
  <si>
    <t>Apoyar   la culminación de la fase de digitalización en las dependencias, de la información digitalizada desde el año 2015 hasta el año 2022, para su posterior cargue en el sistema de gestión documental adquirido por la Entidad. F.V. Informe de avance presentado ante la DGA</t>
  </si>
  <si>
    <t xml:space="preserve">R1 .
Posibilidad de afectación reputacional por Recepción, digitalización, asignación, encasillado, entrega  o distribución tardía o errónea, de la correspondencia, debido a errores humanos en la gestión dada al documento o por fallas técnicas en el sistema de Gestión documental de la entidad o del sistema del operador de mensajería. </t>
  </si>
  <si>
    <r>
      <t xml:space="preserve">CÓDIGO: </t>
    </r>
    <r>
      <rPr>
        <sz val="12"/>
        <color rgb="FF000000"/>
        <rFont val="Arial Narrow"/>
        <family val="2"/>
      </rPr>
      <t>GC - FR08</t>
    </r>
  </si>
  <si>
    <r>
      <t xml:space="preserve">VERSIÓN: </t>
    </r>
    <r>
      <rPr>
        <sz val="12"/>
        <color rgb="FF000000"/>
        <rFont val="Arial Narrow"/>
        <family val="2"/>
      </rPr>
      <t>03</t>
    </r>
  </si>
  <si>
    <r>
      <t xml:space="preserve">FECHA DE APROBACIÓN: </t>
    </r>
    <r>
      <rPr>
        <sz val="12"/>
        <color rgb="FF000000"/>
        <rFont val="Arial Narrow"/>
        <family val="2"/>
      </rPr>
      <t>01/06/2021</t>
    </r>
  </si>
  <si>
    <t>Procedimiento administración de la información legislativa y eventos de la institución</t>
  </si>
  <si>
    <t>Publicación de información errada</t>
  </si>
  <si>
    <t>Imprecisión en la entrega de información, verificación de la información y alta rotación del personal</t>
  </si>
  <si>
    <t>R1 
Posibilidad de afectación reputacional y económica por la publicación de información errada, debido a la imprecisión en la entrega y verificación de la información y alta rotación de personal.</t>
  </si>
  <si>
    <t>Procedimiento de atención a solicitud de servicios de comunicaciones</t>
  </si>
  <si>
    <t>Desarticulación de los involucrados en el proceso de comunicaciones (Oficina de información y prensa, equipo de comunicaciones y Canal del Congreso)</t>
  </si>
  <si>
    <t>Debido desconocimiento del procedimiento de comunicaciones del Senado y alta rotación de personal</t>
  </si>
  <si>
    <t>C1
Los involucrados del proceso de comunicaciones realizan seguimiento mensual a las actividades del proceso de comunicaciones con el fin de mantener la articulación y comunicación efectiva. 
FV: Acta de reunión en el software de gestión</t>
  </si>
  <si>
    <t>Jefe Oficina de Información y Prensa (Comunicaciones Internas - Daniela Maldonado)</t>
  </si>
  <si>
    <t>Falta de presupuesto para la adquisición de equipos adecuados y cambio en las redes de transmisión por políticas de gobierno</t>
  </si>
  <si>
    <t>R3
Posibilidad de afectación económica y reputacional por la eventual salida del aire del Canal Congreso de manera permanente, en forma interrumpida o con evidentes deficiencias, debido a la falta de adquisición de equipos adecuados o fallas técnicas y cambio en las redes de transmisión por políticas de gobierno</t>
  </si>
  <si>
    <t>n/a</t>
  </si>
  <si>
    <t xml:space="preserve">C1
El personal de la Oficina de Información y Prensa realiza revisión de la información contenida en la noticia o boletín, previa a su publicación en los canales de comunicación de la entidad, con el fin de verificar la validez de la información para evitar la publicación errónea. 
FV: Correo electrónico  de aprobación </t>
  </si>
  <si>
    <t xml:space="preserve">Oficina de información y Prensa.
</t>
  </si>
  <si>
    <t xml:space="preserve">Oficina de información y Prensa ( Ana Julia Ferrer)
</t>
  </si>
  <si>
    <t>30/07/2022
30/09/2022</t>
  </si>
  <si>
    <t xml:space="preserve">bimensual </t>
  </si>
  <si>
    <t>C2
El equipo de comunicaciones internas, revisa la información contenida en piezas publicitarias de las actividades de las dependencias del área administrativa, con el fin de verificar la validez de la información para evitar la publicación errónea
FV: Correo electrónico de aprobación</t>
  </si>
  <si>
    <t xml:space="preserve">Oficina de información y Prensa
</t>
  </si>
  <si>
    <t xml:space="preserve">Oficina de información y Prensa ( Daniela Maldonado)
</t>
  </si>
  <si>
    <t xml:space="preserve">Procedimiento para la articulación e integración de las comunicaciones </t>
  </si>
  <si>
    <t>R2
Posibilidad de afectación reputacional por la desarticulación de los involucrados en el proceso de comunicaciones (Oficina de información y prensa, equipo de comunicaciones internas y Canal del Congreso), debido al desconocimiento del procedimiento de comunicaciones del Senado y alta rotación de personal.</t>
  </si>
  <si>
    <t>C2
 El Operador de Master del Canal, realiza el monitoreo de la señal principal del canal o del backup del master de emisión, en caso de presentar falla en los anteriores se emitirá la señal desde el telepuerto del satélite, con el fin dar continuidad a la emisión del canal 24X7. FV: Correo Autorización de emisión.</t>
  </si>
  <si>
    <t xml:space="preserve">Realizar seguimientos a la Emisión del canal de manera continua FV: Informe de Novedades  </t>
  </si>
  <si>
    <t>Eventual salida del aire del canal de manera permanente, en forma interrumpida o con evidentes deficiencias</t>
  </si>
  <si>
    <t xml:space="preserve">C1
El director del Canal y el supervisor del contrato realizan seguimiento a la operación del Canal Congreso con equipos en arrendamiento suministrados por proveedor para la adecuada producción, postproducción y emisión del canal, con el fin de garantizar la emisión del Canal Congreso
FV: Contrato y Señal al aire 
</t>
  </si>
  <si>
    <t xml:space="preserve">Realizar seguimiento a asignación de recursos para el proyecto de modernización tecnológico del Canal del Congreso. 
FV: Comunicación interna
</t>
  </si>
  <si>
    <t xml:space="preserve">Jefe de la Información y prensa 
</t>
  </si>
  <si>
    <t xml:space="preserve">Gestionar ante la DGA la continuidad de la operación del Canal del Congreso
FV: Contrato
</t>
  </si>
  <si>
    <t>Realizar actualización del proceso de gestión de comunicaciones frente a la documentación de las actividades desarrolladas por el Canal. Fv: Documentos aprobados</t>
  </si>
  <si>
    <t>La inadecuada o inoportuna prestación del servicio de soporte a hardware y software.</t>
  </si>
  <si>
    <t>Debido a la falta de continuidad de la contratación en la mesa de servicios</t>
  </si>
  <si>
    <t xml:space="preserve">C1.
El Jefe de la División de Planeación y Sistemas, realiza la solicitud de contratación de la mesa de servicios, a la DGA, con el objetivo de mantener disponibilidad de la mesa de servicios. 
FV:  Solicitud enviada a la DGA.                                                                                                                                                                                                                                                                                                                                                                                        </t>
  </si>
  <si>
    <t xml:space="preserve">Realizar el anexo técnico para solicitar ante la DGA, la contratación de la mesa de servicio.
FV: Comunicación enviada con anexo técnico.  </t>
  </si>
  <si>
    <t>Jefe División de Planeación y Sistemas</t>
  </si>
  <si>
    <t>C2. 
El profesional designado de la División de Planeación y Sistemas, solicita al supervisor del contrato la información correspondiente a la ejecución del mismo, con el fin de conocer las fechas de finalización del contrato para realizar oportunamente la nueva contratación.
FV:  Solicitud enviada.</t>
  </si>
  <si>
    <t>Realizar oportunamente la solicitud de inclusión en el plan anual de adquisiciones la  contratación de la mesa de servicio.
FV: Solicitud enviada.</t>
  </si>
  <si>
    <t>C3
El equipo técnico de la División de Planeación y Sistemas, supervisa el  mantenimiento preventivo a equipos de aire acondicionado y UPS del datacenter, con el objetivo de garantizar el correcto funcionamiento de los aires acondicionados y UPS.
FV:RT Fr12 Formato para la realización de mantenimiento preventivo a equipos, diligenciado.</t>
  </si>
  <si>
    <t>Falla en la restauración de la información respaldada</t>
  </si>
  <si>
    <t>Uso de medios de almacenamiento inadecuados o no realizar copias de seguridad oportunamente</t>
  </si>
  <si>
    <t xml:space="preserve">R2
Posibilidad de afectación reputacional por falla en la restauración de la información respaldada debido al uso de medios de almacenamiento inadecuados o no realizar copias de seguridad oportunamente </t>
  </si>
  <si>
    <t>C1.
El equipo técnico de la División de Planeación y Sistemas, verifica el cumplimiento del  Cronograma de backups, con el fin de validar la toma de copias de seguridad de los sistemas de información de la entidad. 
FV: Cronograma de backups</t>
  </si>
  <si>
    <t xml:space="preserve">C2.
El equipo técnico de la División de Planeación y Sistemas semestralmente, verifica el cumplimiento de la restauración de las copias de seguridad, con el fin de comprobar su integridad.
FV: Acta de Control de cambios con reporte de la actividad. </t>
  </si>
  <si>
    <t xml:space="preserve">Pérdida de información institucional </t>
  </si>
  <si>
    <t xml:space="preserve">Fallas en la toma de copias de seguridad de los sistemas de información de la entidad o la omisión en la realización periódica de copias de seguridad de la información,  por parte de los usuarios responsables de la División de Recursos Tecnológicos. </t>
  </si>
  <si>
    <t>R3
Posibilidad de afectación reputacional y económica, por la pérdida de información institucional, debido a fallas en la toma de copias de seguridad de los sistemas de información de la entidad o la omisión en la verificación periódica de copias de seguridad de la información,  por parte de los usuarios responsables del área de TI.</t>
  </si>
  <si>
    <t>C1.
El equipo técnico de la División de Planeación y Sistemas, diligencia la matriz de riesgos de seguridad de la información, con el objetivo de determinar los riesgos de seguridad de los activos de información,  valorando criterios de disponibilidad, integridad y confidencialidad. 
FV: Matriz diligenciada.</t>
  </si>
  <si>
    <t xml:space="preserve">C2.
El equipo técnico de la División de Planeación y Sistemas, verifica la toma de copias de seguridad de los sistemas de información, con el fin de fortalecer el control y seguimiento de las copias de seguridad de los sistemas de información.
FV: Acta de control de cambios con reporte de la actividad. </t>
  </si>
  <si>
    <t xml:space="preserve">Interrupción de los servicios tecnológicos de la entidad </t>
  </si>
  <si>
    <t>factores ambientales, energéticos y  orden público  que afecten a la entidad</t>
  </si>
  <si>
    <t>R4
Posibilidad de afectación reputacional y económica por la interrupción de los servicios tecnológicos de la entidad, debido a factores ambientales, orden público y energéticos
 que afecten a la entidad.</t>
  </si>
  <si>
    <t>C1
El equipo técnico de la División de Planeación y Sistemas, de forma periódica realiza reunión en la cual se informa sobre los servicios monitoreados por la herramienta Orión con el fin de Verificar el funcionamiento de los servicios tecnológicos, teniendo en cuenta la capacidad de los equipos de cómputo donde se encuentran alojados.
FV: Actas de reunión de control de cambios.</t>
  </si>
  <si>
    <t>Realizar la reunión mensual de Control de Cambios, donde se registren los formatos, el comportamiento y monitoreo de la plataforma tecnológica.
FV: Reportes de la herramienta ORION.</t>
  </si>
  <si>
    <t>Falla en la prestación de los servicios tecnológicos</t>
  </si>
  <si>
    <t>Realización de un cambio de TI no autorizado o mal implementado.</t>
  </si>
  <si>
    <t>R5
Posibilidad de afectación reputacional por falla en la prestación de los servicios tecnológicos, debido a la realización de un cambio de TI no autorizado o mal implementado.</t>
  </si>
  <si>
    <t>C1
El designado de la División de Planeación y Sistemas, Realiza seguimiento y registro de las actividades a través de la herramienta de gestión , para verificar la realización de los cambios aprobados y mantener su trazabilidad. 
FV: Formato RT Fr05 de requerimiento para cambios, diligenciado.</t>
  </si>
  <si>
    <t>Fallas en la prestación de servicios de seguridad</t>
  </si>
  <si>
    <t xml:space="preserve">incumplimiento de los protocolos de seguridad </t>
  </si>
  <si>
    <t>R6
Posibilidad de afectación económica y reputacional por fallas en la prestación de servicios de seguridad, por incumplimiento de los protocolos de seguridad</t>
  </si>
  <si>
    <t>Realizar divulgación masiva sobre el buen uso de equipos y elementos de seguridad.
FV: Registro de la divulgación.</t>
  </si>
  <si>
    <t>Jefe División Planeación y Sistemas</t>
  </si>
  <si>
    <t>30/07/2023
30/11/ 2023</t>
  </si>
  <si>
    <t>Procedimiento soporte técnico y atención a servicios</t>
  </si>
  <si>
    <t>Procedimiento gestión y monitoreo de la plataforma tecnológica</t>
  </si>
  <si>
    <t>Procedimiento gestión de cambios de TI</t>
  </si>
  <si>
    <t>Centro Integrado de Control</t>
  </si>
  <si>
    <t xml:space="preserve">Recorte del presupuesto para la siguiente vigencia </t>
  </si>
  <si>
    <t xml:space="preserve">Falta de planeación y demora en la ejecución del presupuesto </t>
  </si>
  <si>
    <t>R1
Posibilidad de afectación económica y reputacional por recorte del presupuesto para la siguiente vigencia debido a falta de planeación y demora en la ejecución del presupuesto.</t>
  </si>
  <si>
    <t xml:space="preserve">C1
El Jefe de la Sección de Presupuesto realiza verificación de los certificados de disponibilidad presupuestal con saldos por comprometer e informar al Ordenador del Gasto, con el fin de definir el compromiso de los saldos disponibles teniendo en cuenta el PAA.
FV: Comunicación interna con los reportes generados por SIIF Nación </t>
  </si>
  <si>
    <t>Enviar bimestralmente el listado de registros presupuestales con saldo a los supervisores e interventores, con el fin de realizar seguimiento a los contratos, terminación anticipada y liquidación de los mismos cuando aplique con copia a Dirección General Administrativa.
FV: Comunicación interna con los registros presupuestales de SIIF Nación</t>
  </si>
  <si>
    <t>Jefe Sección de Presupuesto
Designado de la Sección de Presupuesto</t>
  </si>
  <si>
    <t xml:space="preserve">Bimestralmente </t>
  </si>
  <si>
    <t>Comunicar  a los supervisores e interventores  de todas las dependencias las responsabilidades y consecuencias de no presentar oportunamente los documentos  para la generación de obligaciones presupuestales  y por ende el pago respectivo, de acuerdo a los lineamientos del Ministerio de Hacienda, para el cierre de la vigencia. 
FV: Circular Interna - Comunicación interna con los registros presupuestales de SIIF Nación</t>
  </si>
  <si>
    <t>Último trimestre</t>
  </si>
  <si>
    <t xml:space="preserve">Convocar a reunión a cada supervisor de contrato a partir de una cuenta vencida .  FV: Acta de reunión </t>
  </si>
  <si>
    <t>Mensual</t>
  </si>
  <si>
    <t>C4
El personal designado de las Secciones pagaduría, presupuesto y contabilidad realizan conciliación de la información de los recursos financieros para revisar la ejecución (registro presupuestal, obligaciones y órdenes de pago) que se refleja en los hechos económicos de la entidad.
FV: Correo electrónico y        
RF Fr13 Formato acta de conciliaciones firmada</t>
  </si>
  <si>
    <t xml:space="preserve">Mensualmente </t>
  </si>
  <si>
    <t xml:space="preserve">Incumplimiento de los topes para constituir reservas presupuestales </t>
  </si>
  <si>
    <t>no realizar el cierre de la cadena de ejecución presupuestal</t>
  </si>
  <si>
    <t xml:space="preserve">R2
Posibilidad de afectación económica por incumplimiento de los topes para constituir las reservas presupuestales  debido a no realizar el cierre de la cadena de ejecución presupuestal. </t>
  </si>
  <si>
    <t>C1
El personal designado de la Sección de Presupuesto realiza seguimiento a las reservas presupuestales para verificar la ejecución de la cadena presupuestal.
FV: Comunicación interna a los supervisores e interventores y la Dirección General Administrativa con reporte de registros de SIIF Nación</t>
  </si>
  <si>
    <t xml:space="preserve">Presentar recomendaciones en el desarrollo del comité de PAC, frente a los requisitos y a la ejecución de las obligaciones, reservas presupuestales, registros presupuestales y cargue de cuentas en SECOP II de manera oportuna .
FV: Acta del Comité </t>
  </si>
  <si>
    <t>Jefe Sección de pagaduría (Katherin)</t>
  </si>
  <si>
    <t xml:space="preserve">Mensual </t>
  </si>
  <si>
    <t>C2
El jefe de Sección de Presupuesto informará al ordenador del gasto los topes establecidos para constituir las respectivas reservas presupuestales de gastos de funcionamiento e inversión, de acuerdo con el presupuesto que fue aprobado en la vigencia, con el fin de prevenir que se excedan los porcentajes establecidos por el MHCP.
FV: Comunicación interna</t>
  </si>
  <si>
    <t>Convocar a reunión de seguimiento a los responsables que no han presentado cuentas de cobro. 
FV: Acta de reunión</t>
  </si>
  <si>
    <t>Bimestral</t>
  </si>
  <si>
    <t>Comunicar  a los supervisores e interventores  de todas las dependencias las responsabilidades y consecuencias de no presentar oportunamente los documentos  para la generación de obligaciones presupuestales  y por ende el pago respectivo de las reservas presupuestales.
FV: Comunicación interna con los registros presupuestales de reservas de SIIF Nación</t>
  </si>
  <si>
    <t xml:space="preserve">omisiones, incoherencias e inconsistencias en el reconocimiento, medición, revelación </t>
  </si>
  <si>
    <t>presentación extemporánea de los hechos u operaciones sujetos de incorporación de los estados financieros.</t>
  </si>
  <si>
    <t>R3
Posibilidad de afectación económica y reputacional por omisiones, incoherencias e inconsistencias en el reconocimiento, medición, revelación y presentación extemporánea de los hechos u operaciones sujetos de incorporación de los estados financieros.</t>
  </si>
  <si>
    <t>Actualizar y socializar el Manual de Políticas Contables a los responsables de procesos.
FV: Manual aprobado y acta de socialización.</t>
  </si>
  <si>
    <t>Noviembre</t>
  </si>
  <si>
    <t>C2
El personal designado de las Sección de Contabilidad realiza análisis de saldos y movimientos, saldos auxiliares detallados para la verificación de la calidad y consistencia de la información.
FV: Reporte de SIIF Nación (ajuste contable en caso de inconsistencia)</t>
  </si>
  <si>
    <t>Realizar sensibilización a las áreas generadoras de la información sobre las revelaciones a los estados financieros de acuerdo con el Manual de Políticas Contables y la Resolución 585 de 12 de agosto de 2020. 
FV: Acta de reunión</t>
  </si>
  <si>
    <t xml:space="preserve">demandas y sanciones </t>
  </si>
  <si>
    <t>Inoportunidad en el pago de obligaciones presupuestales, contribuciones y deducciones</t>
  </si>
  <si>
    <t>R4
Posibilidad de afectación económica y reputacional por demandas y sanciones debido a la inoportunidad en el pago de obligaciones presupuestales, contribuciones y deducciones.</t>
  </si>
  <si>
    <t xml:space="preserve">Realizar cruce de información entre ordenes de pago y obligaciones. FV: Reporte de obligaciones y ordenes de pago SIIF Nación.                                           </t>
  </si>
  <si>
    <t>Jefe Sección de Pagaduría</t>
  </si>
  <si>
    <t xml:space="preserve"> Jefe División Financiera</t>
  </si>
  <si>
    <t>por demandas y sanciones</t>
  </si>
  <si>
    <t>el pago de obligaciones sin el cumplimiento de los requisitos</t>
  </si>
  <si>
    <t>R5
Posibilidad de afectación económica y reputacional por demandas y sanciones debido al pago de obligaciones sin el cumplimiento de los requisitos</t>
  </si>
  <si>
    <t>Divulgar requisito para la presentación de las cuentas para pago en la entidad
FV: pieza de comunicación a través de correo masivo</t>
  </si>
  <si>
    <t xml:space="preserve">Jefe de División Financiera
</t>
  </si>
  <si>
    <t xml:space="preserve">Trimestral </t>
  </si>
  <si>
    <t>Elaborar y divulgar el documento pedagógico  para la presentación y pago de cuentas de contratistas. y proveedores.
FV: documento pedagógico.</t>
  </si>
  <si>
    <t>Reputacional y Económico</t>
  </si>
  <si>
    <t xml:space="preserve">La información reportada por el área generadora de la información del reporte contable de las provisiones para contingencias judiciales. </t>
  </si>
  <si>
    <t xml:space="preserve">R6
Posibilidad de afectación económica y reputacional   por la inexactitud de los estados financieros,  debido a la 
información reportada por el área generadora de la información del reporte contable de las provisiones para contingencias judiciales 
 </t>
  </si>
  <si>
    <t>C1
La Jefe de Sección de Contabilidad realiza el informe trimestral del reporte  de provisiones contables de los procesos litigiosos con la División Jurídica, con el fin de conciliar la información.
FV: Informe trimestral  de provisiones contables.</t>
  </si>
  <si>
    <t xml:space="preserve">Jefe de Sección de Contabilidad </t>
  </si>
  <si>
    <t>Procedimiento administración de nómina</t>
  </si>
  <si>
    <t xml:space="preserve">Errores técnicos en la liquidación de la nómina </t>
  </si>
  <si>
    <t>Imprecisiones en la información (legal, técnica o humana).</t>
  </si>
  <si>
    <t xml:space="preserve">R1 
Posibilidad de afectación reputacional y económica  por errores técnicos en la liquidación de la nómina, debido a imprecisiones en la información (legal, técnica o humana) </t>
  </si>
  <si>
    <t>C1 
Los responsables designados de cada dependencia que intervienen revisan la pre-nómina, con el fin de minimizar los errores en la misma. 
FV: Prenómina con evidencia de hallazgos.</t>
  </si>
  <si>
    <t>Revisar  la idoneidad y confiabilidad de los datos de nómina. 
FV: Informe de corrección de los datos.</t>
  </si>
  <si>
    <t xml:space="preserve">Jefe Sección de Registro y Control  </t>
  </si>
  <si>
    <t xml:space="preserve">C2 
El designado de la Sección de Registro y Control genera un reporte en prenómina de seguridad social y ARL, con el fin de evitar moras con éstas. 
FV: Reporte de prenómina   </t>
  </si>
  <si>
    <t xml:space="preserve">C3 
El designado de la Sección de Registro y Control, realiza seguimiento a las diferentes administradoras de seguridad social y ARL, con el fin de evidenciar que no hayan presuntas moras e inconsistencias en la información. 
FV: Oficios externos. </t>
  </si>
  <si>
    <t>Errores humanos en la liquidación de la nómina</t>
  </si>
  <si>
    <t>Imprecisiones en la información de manera intencional.</t>
  </si>
  <si>
    <t xml:space="preserve">R2
 Posibilidad de afectación reputacional y económica por errores humanos en la liquidación de la nómina, debido a imprecisiones en la información de manera intencional </t>
  </si>
  <si>
    <t>Liquidación incorrecta</t>
  </si>
  <si>
    <t>Errores técnicos en la parametrización y validación de la información.
No reporte de la novedad o envío extemporáneo
Inconsistencia en el reporte de las novedades</t>
  </si>
  <si>
    <t>R3
Posibilidad de afectación económica por liquidación incorrecta, debido a errores técnicos en la parametrización y  validación de la información, el no reporte de la novedad o envío extemporáneo y la inconsistencia en el reporte de las novedades.</t>
  </si>
  <si>
    <t>C1 
El designado de la Sección de Registro y Control, corrige las planillas de acuerdo con la validación que se hace con el operador de planilla, con el fin de evitar pago de moras en seguridad social y parafiscales.
FV: Planilla validada.</t>
  </si>
  <si>
    <t xml:space="preserve">C2 
El designado de la Sección de Registro y Control, realiza seguimiento a las diferentes administradoras de seguridad social y ARL, con el fin de evidenciar que no hayan presuntas moras e inconsistencias en la información. 
FV: Oficios externos. </t>
  </si>
  <si>
    <t>C3 
El designado de la Sección de Registro y Control genera un reporte en prenómina de seguridad social y ARL, con el fin de evitar moras con estas administradoras. 
FV: Reporte de prenómina</t>
  </si>
  <si>
    <t>Procedimiento Formación De Personal</t>
  </si>
  <si>
    <t xml:space="preserve"> bajo desempeño laboral de los funcionarios, afectando la calidad del servicio</t>
  </si>
  <si>
    <t xml:space="preserve">
baja participación del personal en la identificación de  necesidades para la construcción del PIC </t>
  </si>
  <si>
    <t xml:space="preserve">C1
El equipo de trabajo de la Sección de Selección y Capacitación, construye el plan institucional de capacitaciones PIC, con el formato PAE, en reunión de priorización, encuesta de satisfacción y formato valoración del servicio del funcionario, frente a la capacitación, con el fin de identificar las necesidades de capacitación para la entidad 
FV: plan institucional de capacitaciones PIC, actas de reunión y encuestas </t>
  </si>
  <si>
    <t>C2 
El Jefe inmediato realiza valoración de las capacitaciones mayores a 40 horas, desarrolladas por el funcionario, con el objetivo de identificar el impacto de la capacitación y evidenciar si contribuyó al mejoramiento y calidad del servicio.  
FV: Formato valoración del servicio del funcionario frente a la capacitación en el software de gestión del talento humano</t>
  </si>
  <si>
    <t>Procedimiento Para Nombramiento, Posesión Y Retiro De Funcionarios</t>
  </si>
  <si>
    <t>Ingreso de funcionarios sin las competencias requeridas para el ejercicio del cargo</t>
  </si>
  <si>
    <t>Presentación de documentación falsa en el momento de su posesión.</t>
  </si>
  <si>
    <t>R5
Posibilidad de afectación económica y reputacional por el ingreso de funcionarios sin las competencias requeridas para el ejercicio del cargo, debido a la presentación de documentación falsa en el momento de su posesión.</t>
  </si>
  <si>
    <t>C1
El personal designado de la Sección de Selección y Capacitación, verifica la documentación presentada al momento de la posesión, de acuerdo con la normatividad vigente que contempla los requisitos para cada cargo, con el fin de validar la documentación requerida. 
FV: TH-Fr 36 Formato verificación de requisitos diligenciado.</t>
  </si>
  <si>
    <t>Divulgar  la actividad de verificación de requisitos que se realiza por pate de la Sección de elección y Capacitación ante los entes académicos, posterior a la posesión de validar la autenticidad de los títulos presentados. 
FV. Registro de la divulgación</t>
  </si>
  <si>
    <t xml:space="preserve">Jefe Sección de Selección y Capacitación 
</t>
  </si>
  <si>
    <t xml:space="preserve">
C2
El personal designado de la Sección de Selección y Capacitación, valida el diligenciamiento del Formato TH-Fr41  Formato Declaración de documentos auténticos, con el objetivo de asegurar la autenticidad de la información de los documentos aportados para la posesión. 
FV:TH-Fr 41 Formato declaración de documentos auténticos.</t>
  </si>
  <si>
    <t>C3
El personal designado de la Sección de Selección y Capacitación verifica con los entes académicos la autenticidad de los títulos de educación, para los cargos que apliquen . 
FV: Comunicaciones a las instituciones e informe de seguimiento enviado a la División de Recursos Humanos</t>
  </si>
  <si>
    <t>Posesión de pensionados con doble asignación salarial del Estado</t>
  </si>
  <si>
    <t>Omisión de la información y de entrega de documentos por parte del postulante</t>
  </si>
  <si>
    <t>RIESGO ELIMINADO
R5
Posibilidad de afectación económica y reputacional, por la posesión de pensionados con doble asignación salarial, debido a la omisión de la información y de entrega de documentos por parte del postulante</t>
  </si>
  <si>
    <t>C1
El personal designado de la Sección de Selección y Capacitación, verifica el estado actual en el sistema de pensiones  en la plataforma SISPRO, para prevenir que la persona que se vincule a la Entidad esté recibiendo más de una asignación salarial, por parte del Estado.
FV: TH-Fr 36 Formato verificación de requisitos diligenciado.</t>
  </si>
  <si>
    <t>Se toma la decisión de eliminar este riesgo, teniendo en cuenta la efectividad de los controles.</t>
  </si>
  <si>
    <t xml:space="preserve">C2
El personal designado de la Sección de Selección y Capacitación, solicita el diligenciamiento del formato TH.Fr 73 Formato formulario de información para pensionados, a personas mayores de 50 años, con el objetivo de establecer si el postulante recibe alguna pensión. FV: Formato TH.Fr 73 Formato formulario de información para pensionados, diligenciado. </t>
  </si>
  <si>
    <t>Procedimiento de identificación de peligros, evaluación y valoración de los riesgos
Procedimiento de medicina preventiva y del trabajo
Procedimiento para el reporte e investigación de accidentes e incidentes de trabajo y enfermedad laboral</t>
  </si>
  <si>
    <t xml:space="preserve">Incremento de accidentes de trabajo y enfermedades laborales </t>
  </si>
  <si>
    <t>Incumplimiento a las medidas de prevención y control de  los peligros/riesgos relacionadas con instalaciones , equipos y condiciones desfavorables de seguridad y salud en puestos de trabajo.
Inasistencia a la evaluación médica ocupacional  periódica programada o baja participación en la evaluación médica ocupacional  periódica programada y  actividades de los Sistemas de Vigilancia Epidemiológica.</t>
  </si>
  <si>
    <t>R6
Posibilidad de afectación reputacional y económica por  el incremento de accidentes de trabajo y enfermedad laboral, debido al Incumplimiento a las medidas de prevención y control de  los peligros/riesgos relacionadas con instalaciones , equipos y condiciones desfavorables de seguridad y salud en puestos de trabajo y la inasistencia a la evaluación médica ocupacional  periódica programada ocupacional o baja participación en la evaluación médica ocupacional  periódica programada y  actividades de los Sistemas de Vigilancia Epidemiológica.</t>
  </si>
  <si>
    <t>C1
El personal designado de la Sección de Bienestar y Urgencia Médica con el acompañamiento del COPASST, realiza  reporte y seguimiento a la implementación de las medidas de prevención y control de los peligros identificados y los riesgos priorizados  relacionadas con instalaciones  y equipos por parte de la División de Bienes y Servicios, Dirección General Administrativa, servidores públicos y contratistas, para eliminar los peligros y reducir los riesgos que pueden generar accidentes de trabajo o enfermedad laboral.
FV: Actas y/o comunicaciones.</t>
  </si>
  <si>
    <t xml:space="preserve">Realizar  sensibilización  a  jefes de área sobre  la importancia de promover y asegurar la participación de los servidores públicos y contratistas a cargo, en las actividades del SG-SST  e incentivar la  realización  del curso de capacitación virtual de cincuenta (50) horas y sus actualizaciones, sobre el Sistema de Gestión de la Seguridad y Salud en el Trabajo SGSST definido por el Ministerio de Trabajo mediante la Resolución 4927 de 2016.
FV: Registros de la sensibilización. </t>
  </si>
  <si>
    <t xml:space="preserve">Jefe Sección de Bienestar y Urgencia Médica.
</t>
  </si>
  <si>
    <t>30/6/2023
30/11/2023</t>
  </si>
  <si>
    <t>C2
El personal designado de la Sección de Bienestar y Urgencia Médica, realiza seguimiento al cumplimiento de la programación de las evaluaciones médicas ocupacionales periódicas, valoraciones complementarias y asistencia a las actividades de los sistemas de vigilancia epidemiológica, para detectar alteraciones en las condiciones de salud y hacer  vigilancia de la salud de los servidores públicos y contratistas, como la del medio ambiente de trabajo. 
FV: Comunicaciones y correo electrónico.</t>
  </si>
  <si>
    <t>C3
El personal designado de la Sección de Bienestar y Urgencia Médica, desarrolla actividades de los sistemas de vigilancia epidemiológica, programas y seguimiento médico a servidores públicos y contratistas, que han presentado accidente de trabajo, enfermedad laboral y común, con el fin de prevenir efectos hacia la salud derivados de los ambientes de trabajo. 
FV: Informe de ejecución de actividades y comunicaciones.</t>
  </si>
  <si>
    <t>C4
El personal designado de la Sección de Bienestar y Urgencia Médica realiza reporte de la no asistencia por parte de los servidores públicos a la evaluación médica ocupacional  periódica programada  por la entidad después de dos citaciones, al jefe inmediato, División de Recursos Humanos,  Dirección General Administrativa y División Jurídica, para toma de decisiones frente al no cumplimiento de las responsabilidades y obligaciones de los empleados.
FV: Comunicaciones.</t>
  </si>
  <si>
    <t>Actualizar el documento TH Pr06 Procedimiento para la identificación de peligros evaluación y valoración de riesgos  y del trabajo, con el fin de ajustar el control C1, asociado al Riesgo numero 6 del Proceso Gestión de Talento Humano.
FV: Documento aprobado.</t>
  </si>
  <si>
    <t>Jefe Sección de Bienestar y Urgencia Médica.</t>
  </si>
  <si>
    <t>Procedimiento administración programa de bienestar, incentivos, estímulos y reconocimiento</t>
  </si>
  <si>
    <t>baja participación de los servidores públicos</t>
  </si>
  <si>
    <t>Las actividades desarrolladas en el  Programa de Bienestar, Incentivos , Estímulos y Reconocimiento, debido al desinterés de los servidores públicos en participar en  el diagnóstico de necesidades y la baja participación de estos en actividades del Programa de Bienestar, Incentivos , Estímulos y Reconocimiento</t>
  </si>
  <si>
    <t>R7
Posibilidad de afectación económica y reputacional por baja  participación de los servidores públicos en las actividades del Programa de Bienestar, Incentivos, Estímulo y Reconocimiento (PBIER) , debido a  la  insatisfacción de los mismos frente a las actividades desarrolladas.</t>
  </si>
  <si>
    <t>C1
El personal designado de la Sección de Bienestar y Urgencia Médica realiza la aplicación de  encuesta de satisfacción al culminar la actividad, con el fin de establecer acciones de mejora  en próximos eventos  a desarrollar, de acuerdo con el cronograma establecido. 
FV: Informe.</t>
  </si>
  <si>
    <t>Actualizar TH-Pr04 Procedimiento Administración Programa de Bienestar, incentivos, estímulos y reconocimiento, con el fin de documentar el control No. 3 e incluir parte del control No. 2.  
FV: Documento aprobado.</t>
  </si>
  <si>
    <t>Jefe Sección de Bienestar y Urgencia Médica</t>
  </si>
  <si>
    <t>C2
El personal designado de la Sección de Bienestar y Urgencia Médica, publica, divulga y confirma oportunamente la asistencia en las actividades del PBIER, de acuerdo con el cronograma, para garantizar la participación de los servidores públicos en las actividades del PBIER.
FV: Publicación, Correo institucional, base de datos (confirmación) y piezas comunicativas.</t>
  </si>
  <si>
    <t xml:space="preserve">C3
El personal designado de la Sección de Bienestar y Urgencia Médica, una vez se realizan las inscripciones se solicita el diligenciamiento del Acta de compromiso de asistencia, con el objetivo de garantizar la participación de los inscritos, de lo contrario tomar medidas frente a la inasistencia.
FV: Acta de compromiso </t>
  </si>
  <si>
    <t>Procedimiento evaluación de desempeño laboral y acuerdos de gestión</t>
  </si>
  <si>
    <t>Realización de la evaluación de desempeño laboral y/o acuerdos de gestión fuera de los términos establecidos por la ley fuera de los términos establecidos por la ley</t>
  </si>
  <si>
    <t>la falta de compromiso por parte de algunos funcionarios de carrera y/o Gerentes Públicos, en la realización de la evaluación de desempeño y acuerdos de gestión.</t>
  </si>
  <si>
    <t>C1                                                                                                                                                                                    El designado de la División de Recursos Humanos realiza capacitación a evaluados y evaluadores para mantener actualizados a los empleados de carrera administrativa y a sus evaluadores delegados, según la normatividad vigente de la CNSC (Comisión Nacional Servicio Civil). 
FV: Listas de asistencia y actas de reunión.</t>
  </si>
  <si>
    <t xml:space="preserve">Realizar campañas de sensibilización con alcance a los funcionarios de carrera administrativa y gerentes públicos de la entidad, con el objetivo de minimizar el riesgo. 
FV: Registros de sensibilización. </t>
  </si>
  <si>
    <t xml:space="preserve">Jefe División de Recursos Humanos
</t>
  </si>
  <si>
    <t>C2                                                                                                                                                                                                 El designado de la División de Recursos Humanos realiza seguimiento al envío de las comunicaciones  con el instructivo a evaluados y evaluadores, para realizar las evaluaciones y calificaciones definitivas frente a la normatividad vigente.
FV: Comunicaciones internas y correos institucionales.</t>
  </si>
  <si>
    <t>Reporte de novedades y situaciones administrativas</t>
  </si>
  <si>
    <t>reclamación administrativa o demanda judicial de los grupos de valor</t>
  </si>
  <si>
    <t xml:space="preserve">debido a la causación de daño antijurídico por no reconocer una situación especial de protección constitucional </t>
  </si>
  <si>
    <t>R9
Posibilidad de pérdida económica o reputacional por reclamación administrativa o demanda judicial de los grupos de valor, debido a la causación de daño antijurídico por no reconocer una situación especial de protección constitucional, la expedición de actos administrativos o la utilización de normatividad desactualizada relacionada con la administración del Talento Humano.</t>
  </si>
  <si>
    <t>C1 
El designado de la Dirección General Administrativa, verifica el contenido de los actos administrativos proyectados, con el fin de validar la información.
FV: Documentos revisados con Visto Bueno y correo electrónico.</t>
  </si>
  <si>
    <t>C2 
El designado de la División de Recursos Humanos, realiza seguimiento a la solicitud, con el objetivo de cumplir con la aprobación  del proyecto y quede en firme el acto administrativo.  
FV: Base de datos</t>
  </si>
  <si>
    <t>Enviar de manera  mensual comunicado a todo Senado, recordando el cumplimiento de las fechas del cronograma establecido para las novedades administrativas.
FV: Comunicado enviado</t>
  </si>
  <si>
    <t>Manual de funciones y requisitos</t>
  </si>
  <si>
    <t>Realización de actividades diferentes a las establecidas en el Manual de Funciones por parte de funcionarios</t>
  </si>
  <si>
    <t xml:space="preserve"> Desactualización del Manual de Funciones y ubicación de funcionarios en áreas distintas a las de su nombramiento. </t>
  </si>
  <si>
    <t xml:space="preserve">R10
Posibilidad de afectación económica y reputacional por la realización de actividades diferentes a las establecidas en el Manual de Funciones por parte de funcionarios, debido a la desactualización del Manual de Funciones y ubicación de funcionarios en áreas distintas a las de su nombramiento. </t>
  </si>
  <si>
    <t>C1 
El designado de la División de Recursos Humanos, envía circular emitida a los jefes de dependencia informando la no designación de funciones diferentes a las inherentes al cargo y nivel jerárquico de sus funcionarios, acorde con el Manual de Funciones y requisitos. 
FV: Circular informativa.</t>
  </si>
  <si>
    <t>Presentar ante la DGA la propuesta del Manual de Funciones Requisitos y Competencias.
FV: Documento presentado ante la DGA.</t>
  </si>
  <si>
    <t xml:space="preserve">C2 
 El designado de la División de Recursos Humanos, envía comunicación a los jefes de dependencia, presentando al funcionario e informando su cargo y las actividades acordes con el Manual de Funciones de la Entidad con el  formato TH Fr60 Registro de inducción específica, para asegurar que el nuevo funcionario y responsable de la dependencia tengan pleno conocimiento de las funciones que debe realizar.
FV: Comunicaciones internas enviadas, TH Fr60 Registro de inducción específica </t>
  </si>
  <si>
    <t>Historias laborales</t>
  </si>
  <si>
    <t>Pérdida y deterioro de las historias laborales</t>
  </si>
  <si>
    <t>Espacio físico inadecuado para su custodia  organización y falta de recursos tecnológicos y humanos para el manejo de las historias laborales .</t>
  </si>
  <si>
    <t>R11                                                                                                                                Posibilidad de afectación económica y reputacional por la pérdida y deterioro de las historias laborales, debido al espacio físico inadecuado para su custodia  organización y falta de recursos tecnológicos y humanos, para el manejo de las historias laborales .</t>
  </si>
  <si>
    <t xml:space="preserve">C1
El designado de la División de Recursos Humanos, Diligencia el Formato de préstamo de documentos, (aplicado para historias laborales), para evitar la pérdida de la información que sale de la dependencia, en calidad de préstamo.
FV: GD Fr01 Control préstamo de documentos </t>
  </si>
  <si>
    <t>Realizar solicitud al Archivo General de la Nación para que realicen una visita y generen un diagnóstico de necesidades para el archivo de historias laborales de la entidad.
FV: Comunicación enviada.</t>
  </si>
  <si>
    <t xml:space="preserve">C2 
El equipo designado de la División de Recursos Humanos, realiza la digitalización de las historias laborales con el fin de evitar la pérdida de información y deterioro de las historias laborales.
FV: Registro base de datos. </t>
  </si>
  <si>
    <t>Realizar mesas de trabajo con Archivo General de la Nación, Dirección General Administrativa, Archivo de Senado, Control Interno y Recursos Humanos con el fin de tratar lo temas de recursos para el archivo.
FV: Acta de reunión.</t>
  </si>
  <si>
    <t>Procedimiento para el trámite y reconocimiento de incapacidades y licencias</t>
  </si>
  <si>
    <t>Por prescripción y no pago de las incapacidades</t>
  </si>
  <si>
    <t>Falta de reporte, seguimiento y control.</t>
  </si>
  <si>
    <t>R12
Posibilidad de afectación económica y reputacional por prescripción y no pago de las incapacidades, debido a la falta de reporte, seguimiento y control.</t>
  </si>
  <si>
    <t>C1 
El equipo designado de la División de Recursos Humanos, verifica la recepción de la incapacidad, con el fin de realizar el registro y seguimiento a la radicación.
FV: Matriz de seguimiento diligenciada.</t>
  </si>
  <si>
    <t>Sensibilizar mediante comunicaciones  al personal de la entidad, frente al reporte de las incapacidades.
FV: Registro de la sensibilización</t>
  </si>
  <si>
    <t xml:space="preserve">C2
Dentro del equipo de trabajo se designa una persona que realiza la liquidación de la incapacidad antes de su ingreso al Software de Gestión de Talento Humano, con el objetivo de conciliar la información.
FV:  Liquidación previa de la incapacidad. </t>
  </si>
  <si>
    <t xml:space="preserve"> C3
El equipo designado de la División de Recursos Humanos, gestiona las incapacidades registradas en la matriz de seguimiento, identificando el status de cada incapacidad (en tramite, pagada, rechazada, entre otras) y de ser necesario se remite para trámite jurídico. 
FV: Matriz de seguimiento diligenciada.
</t>
  </si>
  <si>
    <t>Procedimiento Nombramiento, posesión y retiro de funcionarios</t>
  </si>
  <si>
    <t>Incumplimiento en la desvinculación de funcionarios a la edad de retiro forzoso</t>
  </si>
  <si>
    <t>la falta de gestión administrativa en la aplicación de la normatividad vigente</t>
  </si>
  <si>
    <t xml:space="preserve">R13
Posibilidad de afectación económica y reputacional por incumplimiento en la desvinculación de funcionarios a la edad de retiro forzoso, debido a la falta de gestión administrativa en la aplicación de la normatividad vigente </t>
  </si>
  <si>
    <t xml:space="preserve">C1
El designado de la División de Recursos Humanos, verifica los datos correspondientes a la edad de los funcionarios en la nómina, con el fin de identificar que funcionarios se acercan a la edad de retiro forzoso.
FV: Base de datos. </t>
  </si>
  <si>
    <t xml:space="preserve">Realizar de manera semestral un seguimiento a la base de datos, para identificar que funcionarios están próximos a cumplir la edad de retiro forzoso en la entidad.
FV: Informe de seguimiento presentado a la División de Recursos Humanos. </t>
  </si>
  <si>
    <t>Procedimiento formación de personal</t>
  </si>
  <si>
    <t>falta de transferencia y fuga de conocimiento</t>
  </si>
  <si>
    <t>ausencia de lineamientos y registro incompleto en los sistemas información</t>
  </si>
  <si>
    <t xml:space="preserve">R14
Posibilidad de afectación económica y reputacional por la falta de transferencia y fuga de conocimiento, debido a la ausencia de lineamientos y registro incompleto en los sistemas información. </t>
  </si>
  <si>
    <t>C1
El designado de la Sección de Selección y Capacitación suministra el acta de compromiso al funcionario objeto de la capacitación, con el fin asegurar la transferencia del conocimiento adquirido (capacitaciones mínimo de 40 horas),al interior de su dependencia. 
FV: Acta de compromiso diligenciada</t>
  </si>
  <si>
    <t xml:space="preserve">Presentar requerimiento a la División de Planeación y Sistemas para contar con un espacio dentro  de la intranet  que permita conservar y consultar las memorias de capacitación.
FV: Requerimiento presentado a la DPS. 
 </t>
  </si>
  <si>
    <t>Jefe Sección de Selección y Capacitación</t>
  </si>
  <si>
    <r>
      <rPr>
        <sz val="12"/>
        <color rgb="FFFF0000"/>
        <rFont val="Arial Narrow"/>
        <family val="2"/>
      </rPr>
      <t xml:space="preserve"> </t>
    </r>
    <r>
      <rPr>
        <sz val="12"/>
        <rFont val="Arial Narrow"/>
        <family val="2"/>
      </rPr>
      <t xml:space="preserve">Inexactitud en los estados financieros </t>
    </r>
  </si>
  <si>
    <t>C3
El personal designado por la Sección de Contabilidad realiza seguimiento a las notas preliminares o intermedias como insumo de revelación de los Estados Financieros presentados por las diferentes áreas generadoras de la información, con el fin de verificar que la información registrada por las áreas responsables en las notas sea adecuada, conforme a las directrices impartidas por la Contaduría General de la Nación.
FV: Comunicación interna a las áreas generadoras de la información</t>
  </si>
  <si>
    <r>
      <rPr>
        <sz val="12"/>
        <rFont val="Arial Narrow"/>
        <family val="2"/>
      </rPr>
      <t>Mensual</t>
    </r>
    <r>
      <rPr>
        <sz val="12"/>
        <color rgb="FF00B050"/>
        <rFont val="Arial Narrow"/>
        <family val="2"/>
      </rPr>
      <t xml:space="preserve"> </t>
    </r>
  </si>
  <si>
    <r>
      <rPr>
        <sz val="12"/>
        <color rgb="FF000000"/>
        <rFont val="Arial Narrow"/>
        <family val="2"/>
      </rPr>
      <t>R4</t>
    </r>
    <r>
      <rPr>
        <sz val="12"/>
        <color rgb="FFFF0000"/>
        <rFont val="Arial Narrow"/>
        <family val="2"/>
      </rPr>
      <t xml:space="preserve">
</t>
    </r>
    <r>
      <rPr>
        <sz val="12"/>
        <color rgb="FF000000"/>
        <rFont val="Arial Narrow"/>
        <family val="2"/>
      </rPr>
      <t>Posibilidad de afectación económica y reputacional por el bajo desempeño laboral de los funcionarios, afectando la calidad del servicio, debido a la baja participación del personal en la identificación de  necesidades para la construcción del PIC</t>
    </r>
  </si>
  <si>
    <r>
      <rPr>
        <sz val="12"/>
        <color rgb="FF000000"/>
        <rFont val="Arial Narrow"/>
        <family val="2"/>
      </rPr>
      <t>R8</t>
    </r>
    <r>
      <rPr>
        <sz val="12"/>
        <color rgb="FFFF0000"/>
        <rFont val="Arial Narrow"/>
        <family val="2"/>
      </rPr>
      <t xml:space="preserve">
</t>
    </r>
    <r>
      <rPr>
        <sz val="12"/>
        <color rgb="FF000000"/>
        <rFont val="Arial Narrow"/>
        <family val="2"/>
      </rPr>
      <t>Posibilidad de afectación reputacional, por realizar la evaluación de desempeño laboral y/o acuerdos de gestión fuera de los términos establecidos por la ley, debido a la falta de compromiso por parte de algunos funcionarios de carrera y/o Gerentes Públicos, en la realización de la evaluación de desempeño y acuerdos de gestión.</t>
    </r>
  </si>
  <si>
    <t>Defensa Judicial</t>
  </si>
  <si>
    <t xml:space="preserve">Inoportunidad de la actuación en las diferentes etapas del proceso de defensa judicial  </t>
  </si>
  <si>
    <t>Debido a la falta de verificación de términos judiciales o seguimiento a las actuaciones procesales, alta rotación de personal</t>
  </si>
  <si>
    <t xml:space="preserve">R1
 Posibilidad de afectación económica y reputacional por Inoportunidad de la actuación en las diferentes etapas del proceso de defensa judicial, debido a la falta de verificación de términos judiciales o seguimiento a las actuaciones procesales, alta rotación de personal </t>
  </si>
  <si>
    <t>Trimestrales</t>
  </si>
  <si>
    <t>Jefe de la División Jurídica</t>
  </si>
  <si>
    <t>Procedimiento Atención de Tutelas</t>
  </si>
  <si>
    <t xml:space="preserve">Inoportunidad en la atención de las acciones de tutela </t>
  </si>
  <si>
    <t>falta de control en la notificación de las tutelas</t>
  </si>
  <si>
    <t>R2
Posibilidad de afectación reputacional por inoportunidad en la atención de las acciones de tutela debido a falta de control en la notificación de las tutelas en contra de la entidad.</t>
  </si>
  <si>
    <t xml:space="preserve">C1
El jefe de la división jurídica diligencia el GJ-Fr09 formato de control de tutelas con el fin de hacer seguimiento a la contestación de las mismas.   
FV: el GJ-Fr09 formato de control de tutelas diligenciado </t>
  </si>
  <si>
    <t>Provisión Contable de Procesos Judiciales</t>
  </si>
  <si>
    <t>falta de justificación en la calificación del riesgo alto de pérdida, para realizar la provisión contable,</t>
  </si>
  <si>
    <t>Criterio profesional del abogado</t>
  </si>
  <si>
    <t xml:space="preserve">R3
Posibilidad de afectación reputacional por falta de justificación en la calificación del riesgo alto de pérdida, para realizar la provisión contable, por criterio profesional del abogado. </t>
  </si>
  <si>
    <t xml:space="preserve"> C2
El jefe de la división jurídica realiza la revisión previa del informe de revisión de los procesos con el fin de verificar la información 
FV: Informe firmado por el jefe de la división </t>
  </si>
  <si>
    <t>Procedimiento para control disciplinario</t>
  </si>
  <si>
    <t>Pago inoportuno de sentencias</t>
  </si>
  <si>
    <t xml:space="preserve">C2
El jefe de la división jurídica envía un informe trimestral a DGA de las sentencias por pagar para la solicitud de recursos. 
FV : Oficio con el informe enviado a la DGA.                        
</t>
  </si>
  <si>
    <t>Vencimiento de términos de los procesos disciplinarios de la entidad</t>
  </si>
  <si>
    <t xml:space="preserve">falta de control en el vencimiento de términos
                                </t>
  </si>
  <si>
    <t xml:space="preserve">C1
El abogado designado diligencia el GJ-Fr10 Formato seguimiento de términos y alertas de procesos disciplinarios con el fin de evitar el vencimiento de términos
FV: Formato diligenciado                
</t>
  </si>
  <si>
    <t>Actualizar el GJ-Pr01 procedimiento para control disciplinario con la nueva normatividad, una vez se firme el acto administrativo.
FV: Documento aprobado</t>
  </si>
  <si>
    <t>Jefe de la división Jurídica</t>
  </si>
  <si>
    <t>Procedimiento defensa judicial</t>
  </si>
  <si>
    <t>nulidad en las actuaciones procesales del control disciplinario de la entidad</t>
  </si>
  <si>
    <t>deficiencias en el trámite de procesos disciplinarios</t>
  </si>
  <si>
    <t xml:space="preserve">R6
Posibilidad de afectación reputacional por la nulidad en las actuaciones procesales del control disciplinario de la entidad debido a deficiencias en el trámite de procesos disciplinarios                            
</t>
  </si>
  <si>
    <t xml:space="preserve">Creación de la resolución "Creación de grupos de trabajo" FV: Resolución Firmada     Socialización de la resolución FV: Evidencia de la socialización </t>
  </si>
  <si>
    <t xml:space="preserve">Jefe de la división jurídica </t>
  </si>
  <si>
    <t>30/9/2023   30/10/2023</t>
  </si>
  <si>
    <t>Presentación inoportuna o inexacta de informes</t>
  </si>
  <si>
    <t xml:space="preserve">La limitación de acceso a la información.
Desconocimiento de los términos en la  presentación de informes </t>
  </si>
  <si>
    <t xml:space="preserve">R1
Posibilidad de afectación reputacional por la presentación inoportuna o inexacta de informes, debido a la limitación de acceso a la información y al desconocimiento de los términos en la presentación de informes. </t>
  </si>
  <si>
    <t>C1 
El Coordinador del Control Interno define unidades auditables de ley, priorizando la presentación de informes a entes de control mediante cronograma con el fin de asegurar el cumplimiento de la presentación de los informes a entes de control 
FV: CI-Fr 16 Matriz de valoración y priorización del universo auditable y CI-Pg01 Programa anual de auditorías internas.</t>
  </si>
  <si>
    <t>Realizar socialización a  los responsables de las unidades auditables del programa de auditorías de la vigencia. Con énfasis en la importancia de tener acceso a la información de manera oportuna y los plazos para presentación de informes.  FV: Actas de reunión</t>
  </si>
  <si>
    <t>El Coordinador del Control Interno</t>
  </si>
  <si>
    <t xml:space="preserve">
Semestral </t>
  </si>
  <si>
    <t>C2 
El Coordinador del Control Interno realizará el seguimiento al cronograma donde se identifican las unidades auditables de ley para verificar el cumplimiento de las acciones necesarias para la presentación de los informes a entes de control, con el fin de verificar las fechas de los estipulado en el plan. 
FV: Actas de seguimiento</t>
  </si>
  <si>
    <t>Realizar  seguimiento semestral, al cumplimiento del cronograma establecido para la realización de las auditoras y seguimientos establecidos, por ley y de control. F.V. Acta de seguimiento</t>
  </si>
  <si>
    <t xml:space="preserve">Semestral </t>
  </si>
  <si>
    <t>Deficiencias en la elaboración del Programa Anual de Auditorías</t>
  </si>
  <si>
    <t>Debido al desconocimiento o falla en la aplicación de la metodología</t>
  </si>
  <si>
    <t>R2 
Posibilidad de afectación reputacional por deficiencias en la elaboración del Programa Anual de Auditorías debido al desconocimiento o falla en la aplicación de la metodología</t>
  </si>
  <si>
    <t>C1
El coordinador del Control Interno aplicará la metodología institucional para la elaboración del Programa Anual de Auditoría para documentar de manera sistemática y coherente el programa de auditoría anual, tomando como referencia el universo auditable en el Senado de la República, priorizando las unidades auditables para desarrollar la actividad de auditoría interna con base en la capacidad instalada de la OCI 
FV: CI-Fr16 Matriz de valoración y priorización del universo auditable y CI-Pg01 Programa anual de auditorías internas.</t>
  </si>
  <si>
    <t xml:space="preserve">
El Coordinador del Control Interno</t>
  </si>
  <si>
    <t>El incumplimiento del plan de auditoría</t>
  </si>
  <si>
    <t xml:space="preserve">Falta de disponibilidad de recurso humano idóneo </t>
  </si>
  <si>
    <t>C1
El Coordinador del Control Interno realizará el seguimiento al cronograma donde se identifican las unidades auditables para vigilar, revisar y verificar el correcto cumplimiento de las metas y objetivos planteados al inicio del mismo, así como la debida aplicación de los procedimientos y técnicas establecidos.
FV: Actas de seguimiento</t>
  </si>
  <si>
    <t>La incorrecta evaluación a la efectividad de los controles del Sistema de Control Interno</t>
  </si>
  <si>
    <t xml:space="preserve">No generación de alertas oportunas a fin que se implementen acciones correctivas o preventivas </t>
  </si>
  <si>
    <t xml:space="preserve">R4
La posibilidad de afectación reputacional por la incorrecta evaluación a la efectividad de los controles del Sistema de Control Interno, debido a la no generación de alertas oportunas a fin que se implementen acciones correctivas o preventivas </t>
  </si>
  <si>
    <t>C1
El coordinador del Control Interno Generará retroalimentación con el equipo auditor de las diferentes fases de la auditoría con el fin de evitar desviaciones en el proceso de auditoría.
FV: Formato  C I-Fr20 Supervisión de Auditoría . Fase de entendimiento - planificación y comunicación</t>
  </si>
  <si>
    <t xml:space="preserve">Realizar una jornada semestral con las lecciones aprendidas con el fin de documentarlas en las actas de reunión.
FV: Actas de reunión.  </t>
  </si>
  <si>
    <t>C2
El Gestor de calidad de la Oficina Coordinadora de Control Interno realiza seguimiento a la ejecución de las acciones a cargo de la oficina con el fin de implementar las acciones pertinentes. 
FV: Comunicación enviada al equipo de control interno</t>
  </si>
  <si>
    <t>TIPO DE PROCESO</t>
  </si>
  <si>
    <t>NOMBRE DEL PROCESO</t>
  </si>
  <si>
    <t>GESTIÓN ESTRATÉGICA</t>
  </si>
  <si>
    <t>GESTIÓN DE PROYECTOS</t>
  </si>
  <si>
    <t>GESTIÓN DE CALIDAD</t>
  </si>
  <si>
    <t>PROCESOS ESTRATÉGICOS</t>
  </si>
  <si>
    <t>TRÁMITES LEGISLATIVOS</t>
  </si>
  <si>
    <t>GESTIÓN ELECTORAL</t>
  </si>
  <si>
    <t>CONTROL POLÍTICO Y FUNCIÓN JUDICIAL</t>
  </si>
  <si>
    <t>GESTIÓN PROTOCOLARIA</t>
  </si>
  <si>
    <t>PROCESOS MISIONALES</t>
  </si>
  <si>
    <t>GESTIÓN DE ATENCIÓN CIUDADANA</t>
  </si>
  <si>
    <t>GESTIÓN DE LA ADMINISTRACIÓN LEGISLATIVA</t>
  </si>
  <si>
    <t>GESTIÓN DE COMPRAS Y CONTRATACIÓN</t>
  </si>
  <si>
    <t>GESTIÓN DE BIENES E INFRAESTRUCTURA</t>
  </si>
  <si>
    <t>GESTIÓN DOCUMENTAL</t>
  </si>
  <si>
    <t>GESTIÓN DE COMUNICACIONES</t>
  </si>
  <si>
    <t>GESTIÓN DE RECURSOS TECNOLÓGICOS</t>
  </si>
  <si>
    <t>SEGURIDAD DIGITAL Y PRIVACIDAD DE LA INFORMACIÓN</t>
  </si>
  <si>
    <t>GESTIÓN DE RECURSOS FINANCIEROS</t>
  </si>
  <si>
    <t xml:space="preserve">Kactus. 
Sistema de Información para Recursos Humanos y Nómina </t>
  </si>
  <si>
    <t xml:space="preserve">Mala Parametrización en el software.
Accesos no autorizados.
Falta de precisión en la solicitud de creación de nuevos conceptos.
</t>
  </si>
  <si>
    <t>Perdida de los servicios esenciales: Fallas en el sistema de suministro de agua o aire acondicionado.
Fallas Técnicas: Mal funcionamiento del equipo.</t>
  </si>
  <si>
    <t xml:space="preserve">R1
Pérdida de integridad en el Sistema de nómina Software Kactus.
</t>
  </si>
  <si>
    <t xml:space="preserve">Documentar en las actas de control de cambios, las actualizaciones de versión de cada uno de los sistemas de información.
FV: Actas de Control de Cambios
</t>
  </si>
  <si>
    <t>30/07/2023
30/12/2023</t>
  </si>
  <si>
    <t>C2
La herramienta tecnológica realiza las copias de seguridad diarias, de la base de datos y de la aplicación. Las cuales se guardan o se almacenan en un repositorio externo al equipo donde se ejecuta la aplicación. 
FV: Reporte generado por la herramienta de copias de seguridad (VeeamBackup).</t>
  </si>
  <si>
    <t xml:space="preserve">
Accesos no autorizados.
</t>
  </si>
  <si>
    <t xml:space="preserve">R2
Pérdida de integridad en el servidor que aloja el Sistema de nómina Software Kactus.
</t>
  </si>
  <si>
    <t>SISTEMA HOMINIS.
Sistema de Información para Recursos Humanos y Nómina de consulta, que conserva el historial hasta el año 2017.</t>
  </si>
  <si>
    <t>Falta de soporte.
Falla del servidor.</t>
  </si>
  <si>
    <t>Mal funcionamiento del software</t>
  </si>
  <si>
    <t xml:space="preserve">R3
 Probabilidad de afectación por Pérdida de disponibilidad en el Sistema Hominis
</t>
  </si>
  <si>
    <t>C1
El profesional designado por la División de Planeación y Sistemas, realiza mantenimiento a la base de datos, con el fin de garantizar el adecuado funcionamiento del sistema.
FV: Acta de reunión control de cambios</t>
  </si>
  <si>
    <t>C2
Los profesionales designados por la División de Planeación y Sistemas realizan mantenimiento físico y lógico al servidor, para garantizar su adecuado funcionamiento.
FV: Acta de Control de Cambios</t>
  </si>
  <si>
    <t>SOLUCION DE HYPERCONVERGENCIA
Servidor para maquinas virtuales, donde se alojan las aplicaciones y servicios de TI del Senado de la República.</t>
  </si>
  <si>
    <t>Falla del servidor.
falta de soporte o Mantenimiento.
Mala configuración en el software.
Ataques informáticos.
Factores ambientales y energéticos</t>
  </si>
  <si>
    <t>Fallas del equipo./
 Mal funcionamiento del Software.</t>
  </si>
  <si>
    <t xml:space="preserve">R4
Pérdida de disponibilidad de los Servicios HYPERCONVERGENCIA
</t>
  </si>
  <si>
    <t>C1
Los profesionales designados por la División de Planeación y Sistemas realizan mantenimiento físico al servidor, para garantizar su adecuado funcionamiento.
FV: Acta de Control de Cambios</t>
  </si>
  <si>
    <t>C2 
Los profesionales designados por la División de Planeación y Sistemas, realizan copias de seguridad de las maquinas, con el objetivo de mantener un backup del sistema y de la base de datos.
FV: Acta de control de cambios.</t>
  </si>
  <si>
    <t xml:space="preserve">Falla del servidor/fallas en los discos.
Mala configuración en el software.
Ataques informáticos.
</t>
  </si>
  <si>
    <t>Ciberterrorismo</t>
  </si>
  <si>
    <t>R5
Pérdida de integridad de los Servicios de HYPERCONVERGENCIA</t>
  </si>
  <si>
    <t>CONTROLDOC
Sistema de información que permite realizar la gestión documental de la entidad.</t>
  </si>
  <si>
    <t>Falta de soporte o mantenimiento.
Ataque informático.
Mala configuración en la Base de Datos</t>
  </si>
  <si>
    <t>Perdida de los servicios esenciales: Fallas en el sistema de suministro de electricidad o aire acondicionado.
Fallas Técnicas: Mal funcionamiento de la plataforma que aloja el sistema de información</t>
  </si>
  <si>
    <t xml:space="preserve">R6
Pérdida de Confidencialidad del sistema de gestión documental CONTROLDOC
</t>
  </si>
  <si>
    <t xml:space="preserve">C1
El profesional designado de la División de Planeación y Sistemas debe realizar  copias de seguridad de las maquinas, con el objetivo de mantener un backup del sistema y de la base de datos.
FV: RT Fr06 Formato registro copias de seguridad </t>
  </si>
  <si>
    <t>FIREWALL
Equipos encargados de brindar seguridad informática, protección de ataques informáticos y brindar enrutamiento a la red LAN y WAN.</t>
  </si>
  <si>
    <t xml:space="preserve">Falta de soporte y licenciamiento vigente.
Falla en el fluido eléctrico.
Ataque informático.
Mala configuración  de los equipos.
</t>
  </si>
  <si>
    <t>Mal funcionamiento del hardware / mal funcionamiento del Software.</t>
  </si>
  <si>
    <t xml:space="preserve">R7
Pérdida de Disponibilidad y confidencialidad del sistema del  Firewall 
</t>
  </si>
  <si>
    <t xml:space="preserve">C2
El profesional designado de la división de planeación y sistemas debe realizar  copias de seguridad a la configuración de los equipos, con el objetivo de mantener un backup del sistema..
FV: RT Fr06 Formato registro copias de seguridad </t>
  </si>
  <si>
    <t>Documentar en las actas de control de cambios, las actualizaciones de versión de cada uno de los sistemas de información. FV: Actas de Control de Cambios</t>
  </si>
  <si>
    <t>30/07/2023 30/12/2023</t>
  </si>
  <si>
    <t xml:space="preserve"> IPS.
Equipo encargado de brindar seguridad informática, con la prevención de ataques de intrusos y la denegación de servicio mediante filtrado de categorías.</t>
  </si>
  <si>
    <t>Mal funcionamiento del hardware / mal funcionamiento del Software.
Espionaje remoto</t>
  </si>
  <si>
    <r>
      <rPr>
        <sz val="11"/>
        <color theme="1"/>
        <rFont val="Arial"/>
      </rPr>
      <t>R8
Pérdida de Disponibilidad, integridad y confidencialidad  del</t>
    </r>
    <r>
      <rPr>
        <sz val="11"/>
        <color rgb="FFFF0000"/>
        <rFont val="Arial"/>
      </rPr>
      <t xml:space="preserve"> </t>
    </r>
    <r>
      <rPr>
        <sz val="11"/>
        <color theme="1"/>
        <rFont val="Arial"/>
      </rPr>
      <t xml:space="preserve">IPS
</t>
    </r>
  </si>
  <si>
    <t>PORTAL WEB
Página web institucional mediante la cual se publica contenido de interés a la ciudadanía</t>
  </si>
  <si>
    <t xml:space="preserve">Ataque informático.
Ventana de mantenimiento o
falla en el Hosting.
Mala parametrización en el publicador
</t>
  </si>
  <si>
    <t>Mal funcionamiento del Software</t>
  </si>
  <si>
    <t xml:space="preserve">R9
Pérdida de Confidencialidad del Portal Web
</t>
  </si>
  <si>
    <t>C1
El profesional designado de la división de planeación y sistemas debe realizar  copias de seguridad de la pagina web, con el objetivo de mantener un backup de la información..
FV: RT Fr06 Formato registro copias de seguridad</t>
  </si>
  <si>
    <t>Solicitar adquisición de la  herramienta de seguridad, tipo WAF para mejorar la capacidad de respuesta ante ataques informáticos. FV: Comunicación Interna con anexo técnico a DGA.</t>
  </si>
  <si>
    <t>(R9 - R10)
Solicitar la actualización del alojamiento de la pagina web, con características que pueda garantizar un nivel de seguridad mas alto frente a ataques informáticos. 
FV: Comunicación Interna a la DGA.</t>
  </si>
  <si>
    <t xml:space="preserve">R10
Pérdida de Integridad del Portal Web
</t>
  </si>
  <si>
    <t xml:space="preserve">R11
Pérdida de Disponibilidad del Portal Web
</t>
  </si>
  <si>
    <t>40%</t>
  </si>
  <si>
    <t>Solicitar renovación de la  herramienta de seguridad, tipo WAF para mejorar la capacidad de respuesta ante ataques informáticos. FV: Comunicación Interna con anexo técnico a DGA.</t>
  </si>
  <si>
    <t>SERVIDOR DIRECTORIO ACTIVO
Servidor donde se encuentra instalado el directorio activo de Microsoft</t>
  </si>
  <si>
    <t xml:space="preserve">Mal funcionamiento del Hardware, </t>
  </si>
  <si>
    <t>R12
Pérdida de Integridad del Servidor de Directorio Activo.</t>
  </si>
  <si>
    <t xml:space="preserve">C1 
El profesional designado de la división de planeación y sistemas debe realizar   copias de seguridad, con el fin de mantener un backup del servidor del Directorio Activo.
FV: Acta de Control de Cambios                </t>
  </si>
  <si>
    <t>C2 
El profesional designado de la división de planeación y sistemas debe mantener las actualizaciones del SO (sistema operativo) y Antivirus, para prevenir ataques informáticos con la instalación de las actualizaciones.
FV: Acta reunión grupo control de cambios.</t>
  </si>
  <si>
    <t>C3
Los profesionales designados por la División de Planeación y Sistemas realizan mantenimiento físico y lógico al servidor, para garantizar su adecuado funcionamiento.
FV: Acta de Control de Cambios</t>
  </si>
  <si>
    <t>R13
Pérdida de Disponibilidad del Servidor de Directorio Activo.</t>
  </si>
  <si>
    <t xml:space="preserve">C1 
El profesional designado de la división de planeación y sistemas debe realizar   copias de seguridad, con el fin de mantener un backup del servidor del Directorio Activo.
FV: RT Fr06 Formato registro copias de seguridad"                        
                        </t>
  </si>
  <si>
    <t xml:space="preserve">Protección de datos </t>
  </si>
  <si>
    <t xml:space="preserve">multa de la Superintendencia de Industria y comercio y/o Sanción disciplinaria por parte de la Procuraduría General de la Nación </t>
  </si>
  <si>
    <t xml:space="preserve">tratamiento de datos personales sin la autorización expresa del titular </t>
  </si>
  <si>
    <t>R14 
Posibilidad de afectación económica por multa de la Superintendencia de Industria y Comercio, y/o sanción disciplinaria por parte de la Procuraduría General de la Nación, debido a tratamiento de datos personales sin la autorización expresa del titular .</t>
  </si>
  <si>
    <t xml:space="preserve">C1
El designado de la Sección de Selección y Capacitación, verifica el diligenciamiento del Formato TH-Fr76 Formato comunicación de condiciones para el tratamiento de datos personales, mediante el cual se otorga el consentimiento por parte del futuro funcionario, con el fin de que la Entidad cumpla con lo estipulado en la norma de tratamiento de datos personales. 
FV: Formato diligenciado.  </t>
  </si>
  <si>
    <t xml:space="preserve">Enviar piezas informativas a los funcionarios y contratistas de la Entidad, con el fin de sensibilizar acerca de la importancia del uso adecuado de los datos personales. 
FV: Registro de las comunicaciones. </t>
  </si>
  <si>
    <t>C2
El designado de la Dirección General Administrativa, verifica dentro de la lista de chequeo PC-Fr09 Lista de chequeo para contratación directa de persona natural, la autorización por parte del futuro contratista, para el tratamiento de sus datos personales, con el fin de que la Entidad cumpla con lo estipulado en la norma de tratamiento de datos personales.   
FV: Formato diligenciado.</t>
  </si>
  <si>
    <t>Power File
Aplicación que permite registrar el recibo y entrega de correspondencia en la ventanilla única.</t>
  </si>
  <si>
    <t>R15
Perdida de Disponibilidad del sistema Powerfile.</t>
  </si>
  <si>
    <t>C1
  Los profesionales designados por la División de Planeación y Sistemas realizan mantenimiento físico al servidor, para garantizar su adecuado funcionamiento.
FV: Acta de Control de Cambios</t>
  </si>
  <si>
    <t>Falta de soporte
Mala Configuración.
Mala parametrización</t>
  </si>
  <si>
    <t>Mal funcionamiento del Hardware</t>
  </si>
  <si>
    <t>R16
Perdida de Confidencialidad del Sistema Powerfile</t>
  </si>
  <si>
    <t>GESTIÓN DEL TALENTO HUMANO</t>
  </si>
  <si>
    <t>GESTIÓN JURÍDICA</t>
  </si>
  <si>
    <t>PROCESOS DE APOYO</t>
  </si>
  <si>
    <t>GESTIÓN DE CONTROL INTERNO</t>
  </si>
  <si>
    <t>PROCESOS DE EVALUACIÓN</t>
  </si>
  <si>
    <t>C1 
El profesional de apoyo SGC, realiza el cargue
de los documentos en el software de gestión de
calidad, cada vez que se aprueba la creación, modificación o
eliminación documentos SGC, por el Comité Institucional de Gestión y del Desempeño y procede a publicar
en la Web, con el fin de mantener actualizada
la información de manera unificada.
FV: GC-Fr01Listado maestro de documentos
actualizado y pagina web.</t>
  </si>
  <si>
    <t>C1
El jefe de sección de grabación realiza la comparación en las grabaciones para verificar que la transcripción sea correcta con el fin de asegurar que la transcripción digitada corresponda a la registrada en el audio.
FV: 1. Transcripciones
2. TL Fr07 Formato control de tiempo de entrega y calidad</t>
  </si>
  <si>
    <t>Jefe sección de grabación
(Ana Milena Cruz-Gestora)</t>
  </si>
  <si>
    <t>C1
Los funcionarios designados realizan las copias de seguridad en discos externos con el fin de verificar que la información quede almacenada y disponible,
FV:        
TL Fr03 Formato inventario general de archivos de audios almacenados</t>
  </si>
  <si>
    <r>
      <t xml:space="preserve">
Elaborar plan de necesidades dirigido a DGA y UAA con la solicitud de realizar un diagnóstico profesional sobre el estado actual de las cintas magnetofónicas y casetes de los audios de la sesiones plenarias.
FV: Plan de necesidades enviado</t>
    </r>
    <r>
      <rPr>
        <sz val="12"/>
        <color rgb="FF38761D"/>
        <rFont val="Arial Narrow"/>
        <family val="2"/>
      </rPr>
      <t xml:space="preserve">    </t>
    </r>
  </si>
  <si>
    <t>C1
La jefe de leyes verifica el cumplimiento de los requisitos para la radicación de proyectos de ley y actos legislativos de acuerdo a la ley, con el fin de evitar posible vicio en la verificación de los requisitos. 
FV:  Sello de radicación sobre el proyecto de ley</t>
  </si>
  <si>
    <t>Realizar jornada de sensibilización dirigidas a las UTL en cuanto los requisitos de presentación de los proyectos de ley o de acto legislativo 
FV: Evidencia de las jornada de capacitación</t>
  </si>
  <si>
    <t>Formalizar dentro del sistema de gestión de calidad el Formato de análisis de competencia, para reparto de proyectos de ley y de acto legislativo
FV: Documento aprobado</t>
  </si>
  <si>
    <t>Formalizar dentro del sistema de gestión de calidad el formato Control al cumplimiento legal y reglamentario del proyecto de ley o de acto legislativo
FV: Documento aprobado</t>
  </si>
  <si>
    <t>C1
La jefe de sesión de gaceta realiza copia electrónica y conserva copia de 2 ejemplares de las gacetas con el  fin de conservar los documentos.
FV: Backup de las gacetas electrónicas - archivo físico</t>
  </si>
  <si>
    <t>Jefe de la unidad de gaceta
(Samir González)</t>
  </si>
  <si>
    <t>Realizar actualización del enlace en la web y material de apoyo para el desarrollo de las Visitas Guiadas al Congreso. FV: Enlace web actualizado</t>
  </si>
  <si>
    <t xml:space="preserve">C1.
 La Persona designada para actos administrativos de la 
Secretaría General, los registra en la base de datos para asignar el número de consecutivo con el fin de evitar la duplicidad de número. 
FV: Base de  datos  y acto administrativo aprobado.     
   </t>
  </si>
  <si>
    <t>debido a la falla en el seguimiento a los términos de vencimiento de la correspondencia.</t>
  </si>
  <si>
    <t>R4
Posibilidad de afectación reputacional y económica por el vencimiento de términos en las solicitudes allegadas a la Secretaria General, debido a la falla en el seguimiento a los términos de vencimiento de la correspondencia.</t>
  </si>
  <si>
    <t xml:space="preserve">C1.
La persona designada de Secretaria General para la correspondencia electrónica,  verifica el correo institucional y  registra en formato de control la correspondencia  entrante y saliente para garantizar que toda la correspondencia quede registrada y tramitada.  
F.V. Formato GL Fr 10 Control correspondencia diligenciado   
</t>
  </si>
  <si>
    <t xml:space="preserve">C2. 
La persona designada  de Secretaria General para la correspondencia electrónica, envía desde el correo de Secretaria General, las respuestas a derechos de petición y personas naturales y jurídicas. Desde el correo  requerimientocortes.secretaria@senado.gov.co , la persona responsable remite las respuestas a altas cortes y entes de control, fiscalía; con el fin de controlar que las respuestas se encuentren dentro de los términos que corresponde.  
 FV. Registro correo electrónico de mensajería enviada  </t>
  </si>
  <si>
    <t>Actualizar el GL Pr04 Procedimiento Administración de correspondencia, con el fin de incluir los controles identificados. FV. Procedimiento aprobado</t>
  </si>
  <si>
    <t xml:space="preserve">C1. 
El asesor II de la Secretaria General,  realizará la inducción y reinducción a los contratistas con el fin de dar a conocer el compromiso de confidencialidad e imparcialidad de la información firmado por el funcionario o contratista asignado a la Secretaria General, con el fin de garantizar un manejo confidencial e imparcial de la información que llega o se genera en la Secretaría General a través de la correspondencia.  
FV. Compromiso de confidencialidad e imparcialidad. diligenciado   
           </t>
  </si>
  <si>
    <t xml:space="preserve">Daños a los espacios de  propiedad del Senado en calidad de préstamo </t>
  </si>
  <si>
    <t xml:space="preserve">Falta de información sobre las condiciones de préstamo del espacio institucional al solicitante. </t>
  </si>
  <si>
    <t xml:space="preserve">R6
Posibilidad de afectación económica por daños  a los espacios de  propiedad del Senado en calidad de préstamo debido a la falta de información sobre las condiciones de préstamo del espacio institucional al solicitante. </t>
  </si>
  <si>
    <t>* Verificación de tabla de honorarios aprobada por Resolución. FV: Estudio previo del proceso.
* Verificar aleatoriamente la revisión en el SECOP ll de los flujos de aprobación FV: Acta de reunión con la evidencia de los contratos revisados.
* Verificación aleatoria del Certificado de idoneidad y experiencia cargado en el Proceso de SECOP II. FV: Acta de reunión con la evidencia de los  Certificados de idoneidad en los contratos revisados</t>
  </si>
  <si>
    <t>Realizar reunión con la División Financiera con el fin de socializar el listado de ejecución presupuestal contractual. FV. Acta de reunión</t>
  </si>
  <si>
    <t>Realizar socialización sobre la aplicación de la liquidación contractual a los supervisores de contratos. Así mismo, reiterar el seguimiento a la ejecución de los contratos que deben realizar
FV: Evidencia de la socialización.</t>
  </si>
  <si>
    <t xml:space="preserve">C3
El equipo de contratación realiza el seguimiento una vez cumplidos los 10 días hábiles siguientes al envío de la comunicación para la suscripción del acta de liquidación bilateral, y si no se cumple proceder con la liquidación unilateral. Con el fin de realizar la liquidación oportuna de los contratos que así lo requieran
FV: Comunicación enviada                   
                        </t>
  </si>
  <si>
    <t>C2
El equipo de contratación realiza socializaciones periódicas a los contratistas con el fin de dar a conocer cómo se debe realizar el cargue de los informes de actividades y documentos de ejecución del contrato en el aplicativo SECOP II. 
FV: Evidencia de la capacitación.</t>
  </si>
  <si>
    <t xml:space="preserve">C3
El equipo de contratación notifica el inicio de ejecución del contrato a supervisores y contratistas, enviando video instructivo con la información del cargue de cuentas en la plataforma SECOP ll, igualmente se adjunta pdf PC Ma02 MANUAL DE SUPERVISIÓN E INTERVENTORÍA DE CONTRATOS, con el fin de dar a conocer el inicio de la ejecución contractual y recordar sus funciones y obligaciones contractuales.
FV: Correo comunicación de inicio de ejecución. </t>
  </si>
  <si>
    <t>C1
La persona designada de la Unidad de Almacén hace la verificación física de inventarios y actualización de la información en el aplicativo, con el objetivo de controlar que los elementos asignados en el sistema correspondan al inventario físico de las dependencias  .
FV. Reporte de Inventario físico firmado</t>
  </si>
  <si>
    <t>C2 
La persona designada de la Unidad de Almacén, verifica la entrega física del inventario para la expedición de Paz y salvos con el fin de controlar la devolución física de los mismos por parte de los responsables. 
FV. Paz y salvo firmado</t>
  </si>
  <si>
    <t xml:space="preserve">Presentar requerimiento ante la Policía Nacional  con el fin de fortalecer los mecanismos de control para el ingreso y salida de elementos en las diferentes sedes de la Entidad. 
FV. Comunicación </t>
  </si>
  <si>
    <t>Realizar la socialización del Procedimiento Ingreso, traslado y salida de bienes, a la División Financiera y supervisores,  con el fin de conocer las actividades definidas de  F.V. Registro de la Socialización.</t>
  </si>
  <si>
    <t>C2
 El profesional de la División de Bienes y Servicios realiza y verifica periódicamente el inventario de los materiales, repuestos y equipos adquiridos, con el finde dar atención a los requerimientos. 
FV. inventario físico.</t>
  </si>
  <si>
    <t xml:space="preserve">
Sistema de Gestión de Ambiental.</t>
  </si>
  <si>
    <t>R4
Posibilidad de afectación económica y reputacional por el incumplimiento de la normatividad legal vigente al sistema de gestión ambiental, debido a la falta  de personal y de asignación presupuestal.</t>
  </si>
  <si>
    <t xml:space="preserve">C1
El equipo de gestión ambiental designado por la División de Bienes y Servicios,  realiza el seguimiento a la ejecución de Plan de Gestión Ambiental, con el fin de garantizar su cumplimiento. 
F.V.: Informe semestral de la ejecución del Plan de Gestión ambiental </t>
  </si>
  <si>
    <t>Realizar gestión de la contratación del personal y recursos pertinentes para la implementación del sistema de gestión ambiental.
FV. Comunicación a DGA</t>
  </si>
  <si>
    <t>C2
El equipo de gestión ambiental designado por la División de Bienes y Servicios, realiza el seguimiento a las actividades definidas para la mitigación y control de la aspectos e impactos ambientales mas representativos, con el fin de gestionar el sistema de gestión ambiental.
F.V  Informe de seguimiento de las acciones previstas.</t>
  </si>
  <si>
    <t>Realizar Socialización del informe del Plan de Gestión Ambiental a los lideres del Sistema Integrado de Gestión.
F.V. Acta de la reunión</t>
  </si>
  <si>
    <t xml:space="preserve">Perdida de los insumos de aseo y cafetería 
</t>
  </si>
  <si>
    <t xml:space="preserve">
R5
Posibilidad de afectación económica y reputacional por la perdida de los insumos de aseo y cafetería debido a  debilidades en el control de la actividad de entrega.</t>
  </si>
  <si>
    <t xml:space="preserve">Realizarán reunión de seguimiento a la ejecución de los inventarios de insumos de aseo y cafetería. F.V Acta de la reunión y planilla inventario BI-Fr15 </t>
  </si>
  <si>
    <t xml:space="preserve">C2                                      
La persona designada de la Unidad de Almacén realizará inventarios trimestrales en la bodega de insumos de aseo y cafetería con el fin de  controlar las existencias para un mejor uso y evitar su pérdida. FV: Formato Planilla Inventario Bienes de Consumo BI-Fr15 
</t>
  </si>
  <si>
    <t>Recepción y envío de correspondencia</t>
  </si>
  <si>
    <t>C1
La persona designada de la Unidad de Correspondencia  encargada de la radicación, verifica la existencia del destinatario del documento y si este es válido, lo recibe y le asigna el número de radicado dejando constancia de la descripción física del documento y de los anexos si los tiene. 
FV. Sistema SGDEA (Sistema de Gestión Documental Electrónico de Archivo)</t>
  </si>
  <si>
    <t xml:space="preserve">El remitente no registró dirección física, electrónica o número telefónico valido para darle respuesta. </t>
  </si>
  <si>
    <t xml:space="preserve">R2 
Posibilidad de afectación reputacional por la imposibilidad de entrega de la  correspondencia externa, debido a que el remitente no registró dirección física, electrónica o número telefónico valido para darle respuesta. </t>
  </si>
  <si>
    <t>la omisión de la reglamentación establecida para este servicio.</t>
  </si>
  <si>
    <t>R3
Posibilidad de afectación económica por el envío de documentos no oficiales a través del servicio de mensajería de Franquicia Postal  por funcionarios no autorizados, debido a la omisión de la reglamentación establecida para este servicio.</t>
  </si>
  <si>
    <t>Realizar divulgación a los funcionarios de la entidad, a través del correo electrónico institucional. F.V. Registro de la divulgación</t>
  </si>
  <si>
    <t>C2
La persona designada de la Unidad de Correspondencia, verifica que los encargados del envío de la planilla de imposición, manifiesten bajo la gravedad del juramento y con la firma de la misma, que la correspondencia objeto de franquicia hace parte del objeto misional del remitente. F.V. Planilla de imposición GD-Fr17</t>
  </si>
  <si>
    <t>C1
La persona designada de la Unidad de Archivo Administrativo realiza  seguimiento a los Archivos de Gestión de las dependencias en la aplicación de TRD y  los procesos de la Gestión Documental, con el fin de garantizar y medir que los archivos de gestión estén acordes con los lineamientos del Proceso.
 FV. Actas de seguimiento en el sistema de gestión de calidad y formato GD-Fr 20</t>
  </si>
  <si>
    <t>Daños técnicos en los equipos de cómputo y medios de almacenamiento utilizados (discos duros, memorias USB) así como la inexistencia de espacios adecuados de almacenamiento de la información digitalizada al interior de la Entidad.</t>
  </si>
  <si>
    <t>R5
Posibilidad de afectación económica y reputacional por la eventual pérdida de información digitalizada, debido a daños técnicos en los equipos de cómputo y medios de almacenamiento utilizados (discos duros, memorias USB) así como la inexistencia de espacios adecuados de almacenamiento de la información digitalizada al interior de la Entidad.</t>
  </si>
  <si>
    <t>Crear una estrategia de socialización con el portafolio de servicios actualizado de las comunicaciones externas e internas de la entidad. FV: Informe de la estrategia con el portafolio de servicios.</t>
  </si>
  <si>
    <t>Realizar seguimientos con el personal del proceso de Comunicaciones (Oficina de Información y Prensa, Comunicaciones Internas, Canal y Presidencia) frente a la actualización y lineamientos de comunicación (periódico y verificación de la información). FV: Actas de reunión - soportes de seguimiento a las actividades</t>
  </si>
  <si>
    <t>Bimensual</t>
  </si>
  <si>
    <t xml:space="preserve">Realizar socialización del proceso de comunicaciones y su documentación a los involucrados del proceso de comunicaciones.  FV: Evidencia de socialización. </t>
  </si>
  <si>
    <t>Jefe Oficina de Información y Prensa (Duván</t>
  </si>
  <si>
    <t>Jefe Oficina de Información y Prensa ( Duván Cortés - Canal)</t>
  </si>
  <si>
    <t>Duván - Canal</t>
  </si>
  <si>
    <t>R1
Posibilidad de afectación reputacional y económica por la inadecuada o inoportuna prestación del servicio de soporte a hardware y software, debido a la falta de continuidad en la contratación de la mesa de servicios.</t>
  </si>
  <si>
    <t>Procedimiento generación de copias de seguridad y restauración de datos para ambientes virtualizados</t>
  </si>
  <si>
    <t xml:space="preserve">Actualizar el documento RT Pr02 Procedimiento generación copias de seguridad y restauración de datos para ambientes virtualizados, con el fin de ajustar las actividades de acuerdo con la  implementación de la herramienta de copias de seguridad automatizada.
FV: Documento aprobado.  </t>
  </si>
  <si>
    <t xml:space="preserve">C3.
El equipo técnico de la División de Planeación y Sistemas, una vez al año realiza verificación aleatoria de las copias de seguridad almacenadas, con el fin de comprobar la integridad de la información de las imágenes guardadas.
FV: Acta Control de cambios. </t>
  </si>
  <si>
    <t>C1
El equipo responsable del Centro Integrado de Control (CIC), realiza mantenimientos preventivos y correctivos a los componentes que integran el sistema de seguridad para prevenir daños en los equipos de los componentes del sistema del CIC
FV: Registro fotográfico, hoja de vida de equipo e informe.</t>
  </si>
  <si>
    <t xml:space="preserve">C2
El equipo responsable del Centro Integrado de Control (CIC), realizar backups de seguridad de la información para prevenir su pérdida.
FV: Discos de seguridad </t>
  </si>
  <si>
    <t>C3
El equipo responsable del Centro Integrado de Control (CIC), verifica el cumplimiento de los protocolos en cuanto al ingreso de personal a la entidad con el fin de evitar el ingreso de personal no autorizado a la entidad.
FV: Acta de compromiso . (Cuando aplique)</t>
  </si>
  <si>
    <t>Documentar los procedimientos y demás documentos necesarios para el manejo de la seguridad de la Entidad.
FV: Documentos aprobados.</t>
  </si>
  <si>
    <t>C1
El profesional designado de la División de planeación y sistemas mantiene los servidores actualizados con la última versión liberada por la empresa proveedora del Software.
con el fin de garantizar que se mantiene la última versión del software disponible. FV: Reporte de portal SAC del proveedor Digitalware.</t>
  </si>
  <si>
    <t>C3
El administrador de la herramienta, ejecuta las actualizaciones de seguridad para Sistemas operativos y B.D, lo que permite Proteger la integridad de los equipos y del software.
FV: Acta de control de cambios (reporte actualizaciones realizadas)</t>
  </si>
  <si>
    <t>C1
Los profesionales designados por la División de Planeación y Sistemas verifican que se realizan actualizaciones de seguridad, con el objetivo de proteger la confidencialidad, disponibilidad e integridad de la información.
FV: Acta de reunión grupo control de cambio (reporte actualizaciones realizadas)</t>
  </si>
  <si>
    <t>C1
Los profesionales designados por la División de Planeación y Sistemas verifican que se realizan actualizaciones de FIRMWARE y vacunas digitales , con el objetivo de proteger la confidencialidad, disponibilidad e integridad de la información.
FV: Acta de reunión grupo control de cambio (reporte actualizaciones realizadas).</t>
  </si>
  <si>
    <t>Falta de soporte o mantenimiento.
Ataque informático.
Mala configuración en los servidores. Obsolescencia tecnológica.</t>
  </si>
  <si>
    <t>C2
El personal designado de la Sección de presupuesto valida la información registrada terceros y cuentas bancarias en SIIF Nación, con el fin de validar si se encuentran activas o no y evitar la no ejecución del PAC.
FV: Reporte SIIF Nación de los terceros - correo electrónico (cuando aplique)</t>
  </si>
  <si>
    <t>C3
La Jefe de la Sección de Presupuesto envía mensualmente para verificación la ejecución presupuestal al ordenador del gasto, con el fin de verificar la disponibilidad presupuestal, ejecución presupuestal y ejecución del PAC mensual solicitado.
FV: Comunicación interna con la ejecución presupuestal de SIIF Nación</t>
  </si>
  <si>
    <t>Comunicar a los supervisores e interventores  de contratos de todas las dependencias que no radiquen cuentas de cobro o soliciten liquidación de contratos recordándoles las consecuencias de no presentar oportunamente estos documentos afectando la ejecución presupuestal de la entidad.
FV: Comunicación interna con los registros presupuestales de SIIF Nación</t>
  </si>
  <si>
    <t>Jefe Sección de Presupuesto
Designado de la Sección de Presupuesto(Zulma)</t>
  </si>
  <si>
    <t>Jefe Sección de Presupuesto
Designado de la Sección de Presupuesto (juan Manuel)</t>
  </si>
  <si>
    <t xml:space="preserve">C1
El personal designado de las Sección de Contabilidad realiza conciliación de la calidad de la información reportada por los diferentes procesos para que se refleje en los hechos económicos de la entidad.
FV: Correo electrónico y RF Fr13 Formato acta de conciliaciones </t>
  </si>
  <si>
    <t>Jefe Sección de Contabilidad (Diana Ríos)</t>
  </si>
  <si>
    <t xml:space="preserve">C1
El jefe de la Sección de Pagaduría realiza el pago de las obligaciones presupuestales de la vigencia actual y de las vigencias expiradas frente a la solicitud de PAC programado, así mismo realizara el pago de las reservas presupuestales, con el fin de dar cumplimiento a los compromisos que la entidad adquirido con terceros. 
FV: Acta de Comité de PAC - Reporte Estado de Obligaciones SIIF Nación </t>
  </si>
  <si>
    <t>C2
El Jefe de la Sección de Pagaduría realiza el seguimiento de las obligaciones presupuestales programadas de la vigencia actual, y de las vigencias expiradas en el comité de PAC para la ejecución de la cadena presupuestal. Así como el seguimiento para el pago de las reservas presupuestales. 
FV: Acta de Comité PAC - Correo electrónico</t>
  </si>
  <si>
    <t xml:space="preserve">Realizar seguimiento a la ejecución de PAC a través de la elaboración de un informe bimensual que se presenta al Jefe de la Dirección Financiera y Presupuesto quien posteriormente lo presenta a la Dirección General Administrativa. FV: Informe enviado a la DGA.            </t>
  </si>
  <si>
    <t>C1
El Jefe de la División Financiera y Presupuesto realiza la revisión de los soportes de las  cuentas de cobro de contratistas OPS y Proveedores para el cumplimiento de los requisitos establecidos.  FV: Correo electrónico para tramite de cuenta de devolución y matriz de seguimiento de cuentas.</t>
  </si>
  <si>
    <t>Realizar revisión del reporte trimestral de las provisiones contables de los proceso litigioso, presentado por la División Jurídica para el registro contable en los Estados Financieros.
FV: Informe trimestral  de provisiones contables.</t>
  </si>
  <si>
    <t xml:space="preserve">  C1
El profesional universitario de la división jurídica elabora la sustituciones y hace entrega de las mismas al apoderado que recibe el proceso con el fin de actúe en el proceso.
FV: Correo con el recibido del documento de sustitución </t>
  </si>
  <si>
    <t>Realizar reuniones periódicas con el fin de realizar seguimiento a los procesos judiciales a cargo de la División Jurídica.
FV: Actas de la reuniones trimestrales e informe de los apoderados</t>
  </si>
  <si>
    <t>Profesional universitaria División Jurídica</t>
  </si>
  <si>
    <t xml:space="preserve"> C2
El apoderado del proceso diligencia el formato de control de procesos con el fin de realizar el seguimiento de control de los procesos para hacer la verificación de términos.  
FV: GJ- Fr05 Formato control de procesos diligenciado </t>
  </si>
  <si>
    <t>Documentar el control No 1 El profesional universitario de la división jurídica elabora la sustituciones y hace entrega de las mismas al apoderado que recibe el proceso con el fin de actúe en el proceso.
FV: Documento aprobado con el control documentado</t>
  </si>
  <si>
    <t xml:space="preserve">Solicitar a la Agencia Jurídica más capacitaciones en temas Jurídicas, disciplinarios FV: Listado de asistencia a las capacitaciones </t>
  </si>
  <si>
    <t xml:space="preserve"> C1
Profesional universitario diligencia los formatos establecidos para el reporte de contingencias judiciales para la provisión contable con el fin de generar el reporte por las actuaciones de los procesos
FV: Formato RF Fr08 Formato Reporte de procesos judiciales como demandante, 
RF Fr09 Formato Reporte de provisiones contables de procesos judiciales RF Fr10 Formato Resumen de procesos judiciales, diligenciado y enviados a la división financiera trimestralmente. </t>
  </si>
  <si>
    <t xml:space="preserve">Solicitar a la Agencia Jurídica capacitación en gestión del riesgo FV: Listado de asistencia a las capacitaciones </t>
  </si>
  <si>
    <t>falta de asignación de recursos por parte del ministerio de hacienda para el pago de sentencias</t>
  </si>
  <si>
    <t>R4
Posibilidad de afectación económica y reputacional por pago inoportuno de sentencias debido a la falta de asignación de recursos por parte del ministerio de hacienda para el pago de sentencias</t>
  </si>
  <si>
    <t xml:space="preserve">C1
El jefe de la división jurídica realiza las solicitud de recursos a DGA para la liquidación de sentencias 
FV: Oficio con solicitud al PAC de la Entidad.                  
</t>
  </si>
  <si>
    <t xml:space="preserve">
R5
Posibilidad de afectación reputacional por el vencimiento de términos de los procesos disciplinarios de la entidad debido a falta de control en el vencimiento de términos
</t>
  </si>
  <si>
    <t xml:space="preserve">C2
El jefe de la división jurídica realiza el seguimiento individual a los procesos disciplinarios asignados a cada contratista con el fin de realizar seguimiento y control a la gestión de los procesos disciplinarios-
FV: Acta de reunión                       
</t>
  </si>
  <si>
    <t>C1
El jefe de la división jurídica Realiza el seguimiento individual a los procesos disciplinarios asignados a cada contratista con el fin de detectar posibles nulidades procesales y evitarlas  
FV: Acta de reunión</t>
  </si>
  <si>
    <t xml:space="preserve">Realizar mesa de trabajo anual, con el equipo de auditores de control interno con el fin de realizar la verificación de la aplicación de la metodología.
FV: Acta de reunión </t>
  </si>
  <si>
    <t xml:space="preserve">R3
Posibilidad de afectación reputacional por el incumpliendo del plan de auditoria debido a la falta de disponibilidad de recurso humano idóneo </t>
  </si>
  <si>
    <t xml:space="preserve">Solicitar a la Dirección General Administrativa personal calificado para realizar las auditorías que así lo requieran. 
FV: Comunicación de solicitud.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</si>
</sst>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d/m/yyyy"/>
    <numFmt numFmtId="166" formatCode="d\ mmmm\ yyyy"/>
    <numFmt numFmtId="167" formatCode="dd/mm/yy"/>
    <numFmt numFmtId="168" formatCode="d/m/yy"/>
    <numFmt numFmtId="169" formatCode="d\ mmmm"/>
  </numFmts>
  <fonts count="95">
    <font>
      <sz val="11"/>
      <color theme="1"/>
      <name val="Arial"/>
      <scheme val="minor"/>
    </font>
    <font>
      <sz val="11"/>
      <color theme="1"/>
      <name val="Arial"/>
      <family val="2"/>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sz val="11"/>
      <color theme="1"/>
      <name val="Arial"/>
    </font>
    <font>
      <sz val="11"/>
      <color rgb="FF000000"/>
      <name val="Arial"/>
    </font>
    <font>
      <b/>
      <sz val="22"/>
      <color theme="1"/>
      <name val="Arial Narrow"/>
    </font>
    <font>
      <b/>
      <sz val="40"/>
      <color rgb="FF000000"/>
      <name val="Calibri"/>
    </font>
    <font>
      <sz val="22"/>
      <color theme="1"/>
      <name val="Calibri"/>
    </font>
    <font>
      <sz val="28"/>
      <color theme="1"/>
      <name val="Calibri"/>
    </font>
    <font>
      <b/>
      <sz val="22"/>
      <color theme="1"/>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13"/>
      <color theme="1"/>
      <name val="Calibri"/>
    </font>
    <font>
      <sz val="20"/>
      <color rgb="FF000000"/>
      <name val="Arial"/>
    </font>
    <font>
      <b/>
      <sz val="11"/>
      <color theme="1"/>
      <name val="Calibri"/>
    </font>
    <font>
      <b/>
      <sz val="14"/>
      <color theme="1"/>
      <name val="Calibri"/>
    </font>
    <font>
      <sz val="14"/>
      <color theme="1"/>
      <name val="Calibri"/>
    </font>
    <font>
      <b/>
      <sz val="14"/>
      <color rgb="FF000000"/>
      <name val="Calibri"/>
    </font>
    <font>
      <sz val="14"/>
      <color rgb="FFFFFFFF"/>
      <name val="Arial Narrow"/>
    </font>
    <font>
      <sz val="14"/>
      <color rgb="FF000000"/>
      <name val="Arial Narrow"/>
    </font>
    <font>
      <b/>
      <sz val="12"/>
      <color theme="1"/>
      <name val="Calibri"/>
    </font>
    <font>
      <sz val="12"/>
      <color theme="1"/>
      <name val="Calibri"/>
    </font>
    <font>
      <b/>
      <sz val="12"/>
      <color rgb="FF000000"/>
      <name val="Calibri"/>
    </font>
    <font>
      <sz val="12"/>
      <color rgb="FF000000"/>
      <name val="Arial Narrow"/>
    </font>
    <font>
      <sz val="12"/>
      <color rgb="FFFFFFFF"/>
      <name val="Arial Narrow"/>
    </font>
    <font>
      <sz val="14"/>
      <color rgb="FF000000"/>
      <name val="Calibri"/>
    </font>
    <font>
      <sz val="20"/>
      <color rgb="FF000000"/>
      <name val="Arial Narrow"/>
    </font>
    <font>
      <sz val="20"/>
      <color rgb="FFFFFFFF"/>
      <name val="Arial Narrow"/>
    </font>
    <font>
      <b/>
      <sz val="18"/>
      <color theme="1"/>
      <name val="Arial Narrow"/>
    </font>
    <font>
      <sz val="18"/>
      <color theme="1"/>
      <name val="Arial"/>
    </font>
    <font>
      <b/>
      <sz val="20"/>
      <color rgb="FF000000"/>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theme="1"/>
      <name val="Arial Narrow"/>
    </font>
    <font>
      <sz val="11"/>
      <color rgb="FFFF0000"/>
      <name val="Arial Narrow"/>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sz val="11"/>
      <color theme="1"/>
      <name val="Arial Narrow"/>
      <family val="2"/>
    </font>
    <font>
      <sz val="11"/>
      <name val="Arial"/>
      <family val="2"/>
    </font>
    <font>
      <sz val="12"/>
      <color theme="1"/>
      <name val="Arial Narrow"/>
      <family val="2"/>
    </font>
    <font>
      <sz val="11"/>
      <color theme="1"/>
      <name val="Calibri"/>
      <family val="2"/>
    </font>
    <font>
      <b/>
      <sz val="12"/>
      <color theme="1"/>
      <name val="Arial Narrow"/>
      <family val="2"/>
    </font>
    <font>
      <sz val="12"/>
      <name val="Arial Narrow"/>
      <family val="2"/>
    </font>
    <font>
      <sz val="12"/>
      <color rgb="FF000000"/>
      <name val="Arial Narrow"/>
      <family val="2"/>
    </font>
    <font>
      <sz val="12"/>
      <color rgb="FF38761D"/>
      <name val="Arial Narrow"/>
      <family val="2"/>
    </font>
    <font>
      <sz val="14"/>
      <color theme="1"/>
      <name val="Arial Narrow"/>
      <family val="2"/>
    </font>
    <font>
      <b/>
      <sz val="12"/>
      <color rgb="FF000000"/>
      <name val="Arial Narrow"/>
      <family val="2"/>
    </font>
    <font>
      <sz val="12"/>
      <color rgb="FF434343"/>
      <name val="Arial Narrow"/>
      <family val="2"/>
    </font>
    <font>
      <b/>
      <sz val="11"/>
      <color theme="1"/>
      <name val="Calibri"/>
      <family val="2"/>
    </font>
    <font>
      <sz val="11"/>
      <name val="Calibri"/>
    </font>
    <font>
      <sz val="11"/>
      <color rgb="FFC00000"/>
      <name val="Arial"/>
    </font>
    <font>
      <sz val="11"/>
      <color rgb="FFC00000"/>
      <name val="Arial Narrow"/>
    </font>
    <font>
      <sz val="12"/>
      <color rgb="FFFF0000"/>
      <name val="Arial Narrow"/>
      <family val="2"/>
    </font>
    <font>
      <sz val="12"/>
      <color rgb="FF00B050"/>
      <name val="Arial Narrow"/>
      <family val="2"/>
    </font>
    <font>
      <sz val="12"/>
      <color rgb="FFC00000"/>
      <name val="Arial Narrow"/>
      <family val="2"/>
    </font>
    <font>
      <b/>
      <sz val="12"/>
      <color rgb="FFC00000"/>
      <name val="Arial Narrow"/>
      <family val="2"/>
    </font>
    <font>
      <b/>
      <sz val="16"/>
      <color theme="1"/>
      <name val="Arial Narrow"/>
      <family val="2"/>
    </font>
    <font>
      <sz val="11"/>
      <color rgb="FFFF0000"/>
      <name val="Arial"/>
    </font>
    <font>
      <sz val="16"/>
      <color theme="1"/>
      <name val="Arial"/>
      <family val="2"/>
      <scheme val="minor"/>
    </font>
    <font>
      <b/>
      <sz val="16"/>
      <color theme="1"/>
      <name val="Arial"/>
      <family val="2"/>
      <scheme val="minor"/>
    </font>
    <font>
      <sz val="11"/>
      <color rgb="FF000000"/>
      <name val="Arial"/>
      <family val="2"/>
    </font>
  </fonts>
  <fills count="2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FBD4B4"/>
        <bgColor rgb="FFFBD4B4"/>
      </patternFill>
    </fill>
    <fill>
      <patternFill patternType="solid">
        <fgColor rgb="FF92D050"/>
        <bgColor rgb="FF92D050"/>
      </patternFill>
    </fill>
    <fill>
      <patternFill patternType="solid">
        <fgColor rgb="FFFFFF66"/>
        <bgColor rgb="FFFFFF66"/>
      </patternFill>
    </fill>
    <fill>
      <patternFill patternType="solid">
        <fgColor rgb="FFFFFF00"/>
        <bgColor rgb="FFFFFF00"/>
      </patternFill>
    </fill>
    <fill>
      <patternFill patternType="solid">
        <fgColor rgb="FFF3F3F3"/>
        <bgColor rgb="FFF3F3F3"/>
      </patternFill>
    </fill>
    <fill>
      <patternFill patternType="solid">
        <fgColor rgb="FF00B050"/>
        <bgColor rgb="FF00B050"/>
      </patternFill>
    </fill>
    <fill>
      <patternFill patternType="solid">
        <fgColor rgb="FFFF0000"/>
        <bgColor rgb="FFFF0000"/>
      </patternFill>
    </fill>
    <fill>
      <patternFill patternType="solid">
        <fgColor rgb="FFFFC000"/>
        <bgColor rgb="FFFFC000"/>
      </patternFill>
    </fill>
    <fill>
      <patternFill patternType="solid">
        <fgColor rgb="FFFFC7CE"/>
        <bgColor rgb="FFFFC7CE"/>
      </patternFill>
    </fill>
    <fill>
      <patternFill patternType="solid">
        <fgColor rgb="FFC00000"/>
        <bgColor rgb="FFC00000"/>
      </patternFill>
    </fill>
    <fill>
      <patternFill patternType="solid">
        <fgColor rgb="FFD9D9D9"/>
        <bgColor rgb="FFD9D9D9"/>
      </patternFill>
    </fill>
    <fill>
      <patternFill patternType="solid">
        <fgColor rgb="FFE26B0A"/>
        <bgColor rgb="FFE26B0A"/>
      </patternFill>
    </fill>
    <fill>
      <patternFill patternType="solid">
        <fgColor rgb="FFEEECE1"/>
        <bgColor rgb="FFEEECE1"/>
      </patternFill>
    </fill>
    <fill>
      <patternFill patternType="solid">
        <fgColor rgb="FFBFBFBF"/>
        <bgColor rgb="FFBFBFBF"/>
      </patternFill>
    </fill>
    <fill>
      <patternFill patternType="solid">
        <fgColor rgb="FFFDE9D9"/>
        <bgColor rgb="FFFDE9D9"/>
      </patternFill>
    </fill>
    <fill>
      <patternFill patternType="solid">
        <fgColor rgb="FFF4CCCC"/>
        <bgColor rgb="FFF4CCCC"/>
      </patternFill>
    </fill>
  </fills>
  <borders count="296">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dotted">
        <color rgb="FFE36C09"/>
      </left>
      <right/>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diagonal/>
    </border>
    <border>
      <left/>
      <right/>
      <top style="medium">
        <color rgb="FF000000"/>
      </top>
      <bottom/>
      <diagonal/>
    </border>
    <border>
      <left/>
      <right/>
      <top/>
      <bottom style="medium">
        <color rgb="FF000000"/>
      </bottom>
      <diagonal/>
    </border>
    <border>
      <left/>
      <right/>
      <top style="medium">
        <color rgb="FF000000"/>
      </top>
      <bottom/>
      <diagonal/>
    </border>
    <border>
      <left style="thin">
        <color rgb="FF000000"/>
      </left>
      <right style="thin">
        <color rgb="FF000000"/>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diagonal/>
    </border>
    <border>
      <left/>
      <right/>
      <top/>
      <bottom/>
      <diagonal/>
    </border>
    <border>
      <left/>
      <right/>
      <top/>
      <bottom/>
      <diagonal/>
    </border>
    <border>
      <left/>
      <right style="medium">
        <color rgb="FF000000"/>
      </right>
      <top/>
      <bottom/>
      <diagonal/>
    </border>
    <border>
      <left/>
      <right style="medium">
        <color rgb="FF000000"/>
      </right>
      <top style="medium">
        <color rgb="FF000000"/>
      </top>
      <bottom/>
      <diagonal/>
    </border>
    <border>
      <left/>
      <right/>
      <top style="thin">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thin">
        <color rgb="FF000000"/>
      </left>
      <right/>
      <top/>
      <bottom/>
      <diagonal/>
    </border>
    <border>
      <left/>
      <right style="thin">
        <color rgb="FF000000"/>
      </right>
      <top/>
      <bottom/>
      <diagonal/>
    </border>
    <border>
      <left/>
      <right style="medium">
        <color rgb="FF000000"/>
      </right>
      <top/>
      <bottom style="medium">
        <color rgb="FF000000"/>
      </bottom>
      <diagonal/>
    </border>
    <border>
      <left/>
      <right/>
      <top/>
      <bottom style="thin">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dotted">
        <color rgb="FFF79646"/>
      </left>
      <right/>
      <top style="dotted">
        <color rgb="FFF79646"/>
      </top>
      <bottom/>
      <diagonal/>
    </border>
    <border>
      <left/>
      <right style="dotted">
        <color rgb="FFF79646"/>
      </right>
      <top style="dotted">
        <color rgb="FFF79646"/>
      </top>
      <bottom/>
      <diagonal/>
    </border>
    <border>
      <left style="dotted">
        <color rgb="FFF79646"/>
      </left>
      <right/>
      <top/>
      <bottom style="dotted">
        <color rgb="FFF79646"/>
      </bottom>
      <diagonal/>
    </border>
    <border>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style="thick">
        <color theme="9" tint="-0.24994659260841701"/>
      </left>
      <right style="hair">
        <color theme="9" tint="-0.24994659260841701"/>
      </right>
      <top style="thick">
        <color theme="9" tint="-0.24994659260841701"/>
      </top>
      <bottom style="thin">
        <color theme="9" tint="-0.24994659260841701"/>
      </bottom>
      <diagonal/>
    </border>
    <border>
      <left style="hair">
        <color theme="9" tint="-0.24994659260841701"/>
      </left>
      <right style="hair">
        <color theme="9" tint="-0.24994659260841701"/>
      </right>
      <top style="thick">
        <color theme="9" tint="-0.24994659260841701"/>
      </top>
      <bottom style="thin">
        <color theme="9" tint="-0.24994659260841701"/>
      </bottom>
      <diagonal/>
    </border>
    <border>
      <left style="hair">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hair">
        <color theme="9" tint="-0.24994659260841701"/>
      </right>
      <top style="thin">
        <color theme="9" tint="-0.24994659260841701"/>
      </top>
      <bottom style="thin">
        <color theme="9" tint="-0.24994659260841701"/>
      </bottom>
      <diagonal/>
    </border>
    <border>
      <left style="hair">
        <color theme="9" tint="-0.24994659260841701"/>
      </left>
      <right style="hair">
        <color theme="9" tint="-0.24994659260841701"/>
      </right>
      <top style="thin">
        <color theme="9" tint="-0.24994659260841701"/>
      </top>
      <bottom style="thin">
        <color theme="9" tint="-0.24994659260841701"/>
      </bottom>
      <diagonal/>
    </border>
    <border>
      <left style="hair">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hair">
        <color theme="9" tint="-0.24994659260841701"/>
      </right>
      <top style="thin">
        <color theme="9" tint="-0.24994659260841701"/>
      </top>
      <bottom style="thick">
        <color theme="9" tint="-0.24994659260841701"/>
      </bottom>
      <diagonal/>
    </border>
    <border>
      <left style="hair">
        <color theme="9" tint="-0.24994659260841701"/>
      </left>
      <right style="hair">
        <color theme="9" tint="-0.24994659260841701"/>
      </right>
      <top style="thin">
        <color theme="9" tint="-0.24994659260841701"/>
      </top>
      <bottom style="thick">
        <color theme="9" tint="-0.24994659260841701"/>
      </bottom>
      <diagonal/>
    </border>
    <border>
      <left style="hair">
        <color theme="9" tint="-0.24994659260841701"/>
      </left>
      <right style="thick">
        <color theme="9" tint="-0.24994659260841701"/>
      </right>
      <top style="thin">
        <color theme="9" tint="-0.24994659260841701"/>
      </top>
      <bottom style="thick">
        <color theme="9" tint="-0.24994659260841701"/>
      </bottom>
      <diagonal/>
    </border>
    <border>
      <left style="hair">
        <color theme="9" tint="-0.24994659260841701"/>
      </left>
      <right style="hair">
        <color theme="9" tint="-0.24994659260841701"/>
      </right>
      <top/>
      <bottom style="thick">
        <color theme="9" tint="-0.24994659260841701"/>
      </bottom>
      <diagonal/>
    </border>
    <border>
      <left style="thick">
        <color theme="9" tint="-0.24994659260841701"/>
      </left>
      <right style="hair">
        <color theme="9" tint="-0.24994659260841701"/>
      </right>
      <top style="thick">
        <color theme="9" tint="-0.24994659260841701"/>
      </top>
      <bottom style="thick">
        <color theme="9" tint="-0.24994659260841701"/>
      </bottom>
      <diagonal/>
    </border>
    <border>
      <left style="hair">
        <color theme="9" tint="-0.24994659260841701"/>
      </left>
      <right style="hair">
        <color theme="9" tint="-0.24994659260841701"/>
      </right>
      <top style="thick">
        <color theme="9" tint="-0.24994659260841701"/>
      </top>
      <bottom style="thick">
        <color theme="9" tint="-0.24994659260841701"/>
      </bottom>
      <diagonal/>
    </border>
    <border>
      <left style="hair">
        <color theme="9" tint="-0.24994659260841701"/>
      </left>
      <right style="thick">
        <color theme="9" tint="-0.24994659260841701"/>
      </right>
      <top style="thick">
        <color theme="9" tint="-0.24994659260841701"/>
      </top>
      <bottom style="thick">
        <color theme="9" tint="-0.24994659260841701"/>
      </bottom>
      <diagonal/>
    </border>
    <border>
      <left style="hair">
        <color theme="9" tint="-0.24994659260841701"/>
      </left>
      <right style="hair">
        <color theme="9" tint="-0.24994659260841701"/>
      </right>
      <top style="thick">
        <color theme="9" tint="-0.24994659260841701"/>
      </top>
      <bottom/>
      <diagonal/>
    </border>
    <border>
      <left style="dotted">
        <color rgb="FFE36C09"/>
      </left>
      <right style="dotted">
        <color rgb="FFE36C09"/>
      </right>
      <top style="dotted">
        <color rgb="FFE36C09"/>
      </top>
      <bottom/>
      <diagonal/>
    </border>
    <border>
      <left/>
      <right style="dotted">
        <color rgb="FFE36C09"/>
      </right>
      <top/>
      <bottom/>
      <diagonal/>
    </border>
    <border>
      <left style="dotted">
        <color rgb="FFE36C09"/>
      </left>
      <right style="thick">
        <color rgb="FFE36C09"/>
      </right>
      <top style="thick">
        <color theme="9" tint="-0.24994659260841701"/>
      </top>
      <bottom/>
      <diagonal/>
    </border>
    <border>
      <left style="dotted">
        <color rgb="FFE36C09"/>
      </left>
      <right style="thick">
        <color rgb="FFE36C09"/>
      </right>
      <top style="dotted">
        <color rgb="FFE36C09"/>
      </top>
      <bottom/>
      <diagonal/>
    </border>
    <border>
      <left style="dotted">
        <color rgb="FFE36C09"/>
      </left>
      <right style="dotted">
        <color rgb="FFE36C09"/>
      </right>
      <top style="thick">
        <color theme="9" tint="-0.24994659260841701"/>
      </top>
      <bottom/>
      <diagonal/>
    </border>
    <border>
      <left style="dotted">
        <color rgb="FFE36C09"/>
      </left>
      <right/>
      <top style="thick">
        <color theme="9" tint="-0.24994659260841701"/>
      </top>
      <bottom/>
      <diagonal/>
    </border>
    <border>
      <left/>
      <right/>
      <top style="thick">
        <color theme="9" tint="-0.24994659260841701"/>
      </top>
      <bottom/>
      <diagonal/>
    </border>
    <border>
      <left/>
      <right style="dotted">
        <color rgb="FFE36C09"/>
      </right>
      <top style="thick">
        <color theme="9" tint="-0.24994659260841701"/>
      </top>
      <bottom/>
      <diagonal/>
    </border>
    <border>
      <left style="dotted">
        <color rgb="FFE36C09"/>
      </left>
      <right style="dotted">
        <color rgb="FFE36C09"/>
      </right>
      <top style="thick">
        <color theme="9" tint="-0.24994659260841701"/>
      </top>
      <bottom style="dotted">
        <color rgb="FFE36C09"/>
      </bottom>
      <diagonal/>
    </border>
    <border>
      <left style="dotted">
        <color rgb="FFE36C09"/>
      </left>
      <right style="thick">
        <color rgb="FFE36C09"/>
      </right>
      <top/>
      <bottom/>
      <diagonal/>
    </border>
    <border>
      <left style="hair">
        <color theme="9" tint="-0.499984740745262"/>
      </left>
      <right style="hair">
        <color theme="9" tint="-0.499984740745262"/>
      </right>
      <top style="thick">
        <color theme="9" tint="-0.499984740745262"/>
      </top>
      <bottom style="thin">
        <color theme="9" tint="-0.499984740745262"/>
      </bottom>
      <diagonal/>
    </border>
    <border>
      <left style="hair">
        <color theme="9" tint="-0.499984740745262"/>
      </left>
      <right style="thick">
        <color theme="9" tint="-0.499984740745262"/>
      </right>
      <top style="thick">
        <color theme="9" tint="-0.499984740745262"/>
      </top>
      <bottom style="thin">
        <color theme="9" tint="-0.499984740745262"/>
      </bottom>
      <diagonal/>
    </border>
    <border>
      <left style="hair">
        <color theme="9" tint="-0.499984740745262"/>
      </left>
      <right style="hair">
        <color theme="9" tint="-0.499984740745262"/>
      </right>
      <top style="thin">
        <color theme="9" tint="-0.499984740745262"/>
      </top>
      <bottom style="thin">
        <color theme="9" tint="-0.499984740745262"/>
      </bottom>
      <diagonal/>
    </border>
    <border>
      <left style="hair">
        <color theme="9" tint="-0.499984740745262"/>
      </left>
      <right style="thick">
        <color theme="9" tint="-0.499984740745262"/>
      </right>
      <top style="thin">
        <color theme="9" tint="-0.499984740745262"/>
      </top>
      <bottom style="thin">
        <color theme="9" tint="-0.499984740745262"/>
      </bottom>
      <diagonal/>
    </border>
    <border>
      <left style="hair">
        <color theme="9" tint="-0.499984740745262"/>
      </left>
      <right style="hair">
        <color theme="9" tint="-0.499984740745262"/>
      </right>
      <top style="thin">
        <color theme="9" tint="-0.499984740745262"/>
      </top>
      <bottom style="thick">
        <color theme="9" tint="-0.499984740745262"/>
      </bottom>
      <diagonal/>
    </border>
    <border>
      <left style="hair">
        <color theme="9" tint="-0.499984740745262"/>
      </left>
      <right style="thick">
        <color theme="9" tint="-0.499984740745262"/>
      </right>
      <top style="thin">
        <color theme="9" tint="-0.499984740745262"/>
      </top>
      <bottom style="thick">
        <color theme="9" tint="-0.499984740745262"/>
      </bottom>
      <diagonal/>
    </border>
    <border>
      <left/>
      <right style="hair">
        <color theme="9" tint="-0.499984740745262"/>
      </right>
      <top style="thick">
        <color theme="9" tint="-0.499984740745262"/>
      </top>
      <bottom style="thin">
        <color theme="9" tint="-0.499984740745262"/>
      </bottom>
      <diagonal/>
    </border>
    <border>
      <left/>
      <right style="hair">
        <color theme="9" tint="-0.499984740745262"/>
      </right>
      <top style="thin">
        <color theme="9" tint="-0.499984740745262"/>
      </top>
      <bottom style="thin">
        <color theme="9" tint="-0.499984740745262"/>
      </bottom>
      <diagonal/>
    </border>
    <border>
      <left/>
      <right style="hair">
        <color theme="9" tint="-0.499984740745262"/>
      </right>
      <top style="thin">
        <color theme="9" tint="-0.499984740745262"/>
      </top>
      <bottom style="thick">
        <color theme="9" tint="-0.499984740745262"/>
      </bottom>
      <diagonal/>
    </border>
    <border>
      <left/>
      <right style="dotted">
        <color rgb="FFE36C09"/>
      </right>
      <top/>
      <bottom style="thick">
        <color rgb="FFE69138"/>
      </bottom>
      <diagonal/>
    </border>
    <border>
      <left style="dotted">
        <color rgb="FFE36C09"/>
      </left>
      <right style="dotted">
        <color rgb="FFE36C09"/>
      </right>
      <top/>
      <bottom style="thick">
        <color rgb="FFE69138"/>
      </bottom>
      <diagonal/>
    </border>
    <border>
      <left style="hair">
        <color rgb="FFE36C09"/>
      </left>
      <right style="hair">
        <color rgb="FFE36C09"/>
      </right>
      <top style="thin">
        <color rgb="FFE36C09"/>
      </top>
      <bottom style="thin">
        <color rgb="FFE36C09"/>
      </bottom>
      <diagonal/>
    </border>
    <border>
      <left style="hair">
        <color rgb="FFE36C09"/>
      </left>
      <right style="thick">
        <color rgb="FFE36C09"/>
      </right>
      <top style="thin">
        <color rgb="FFE36C09"/>
      </top>
      <bottom style="thin">
        <color rgb="FFE36C09"/>
      </bottom>
      <diagonal/>
    </border>
    <border>
      <left style="thick">
        <color rgb="FFE36C09"/>
      </left>
      <right style="hair">
        <color rgb="FFE36C09"/>
      </right>
      <top style="thin">
        <color rgb="FFE36C09"/>
      </top>
      <bottom style="thick">
        <color rgb="FFE36C09"/>
      </bottom>
      <diagonal/>
    </border>
    <border>
      <left style="hair">
        <color rgb="FFE36C09"/>
      </left>
      <right style="hair">
        <color rgb="FFE36C09"/>
      </right>
      <top style="thin">
        <color rgb="FFE36C09"/>
      </top>
      <bottom style="thick">
        <color rgb="FFE36C09"/>
      </bottom>
      <diagonal/>
    </border>
    <border>
      <left style="hair">
        <color rgb="FFE36C09"/>
      </left>
      <right style="thick">
        <color rgb="FFE36C09"/>
      </right>
      <top style="thin">
        <color rgb="FFE36C09"/>
      </top>
      <bottom style="thick">
        <color rgb="FFE36C09"/>
      </bottom>
      <diagonal/>
    </border>
    <border>
      <left style="hair">
        <color rgb="FFE36C09"/>
      </left>
      <right style="hair">
        <color rgb="FFE36C09"/>
      </right>
      <top style="thick">
        <color rgb="FFE36C09"/>
      </top>
      <bottom style="thin">
        <color rgb="FFE36C09"/>
      </bottom>
      <diagonal/>
    </border>
    <border>
      <left style="hair">
        <color rgb="FFE36C09"/>
      </left>
      <right style="thick">
        <color rgb="FFE36C09"/>
      </right>
      <top style="thick">
        <color rgb="FFE36C09"/>
      </top>
      <bottom style="thin">
        <color rgb="FFE36C09"/>
      </bottom>
      <diagonal/>
    </border>
    <border>
      <left style="thick">
        <color rgb="FFE36C09"/>
      </left>
      <right style="hair">
        <color rgb="FFE36C09"/>
      </right>
      <top/>
      <bottom style="thin">
        <color rgb="FFE36C09"/>
      </bottom>
      <diagonal/>
    </border>
    <border>
      <left style="hair">
        <color rgb="FFE36C09"/>
      </left>
      <right style="hair">
        <color rgb="FFE36C09"/>
      </right>
      <top/>
      <bottom style="thin">
        <color rgb="FFE36C09"/>
      </bottom>
      <diagonal/>
    </border>
    <border>
      <left style="hair">
        <color rgb="FFE36C09"/>
      </left>
      <right style="thick">
        <color rgb="FFE36C09"/>
      </right>
      <top/>
      <bottom style="thin">
        <color rgb="FFE36C09"/>
      </bottom>
      <diagonal/>
    </border>
    <border>
      <left style="hair">
        <color rgb="FFE36C09"/>
      </left>
      <right style="hair">
        <color rgb="FFE36C09"/>
      </right>
      <top style="thick">
        <color theme="9" tint="-0.24994659260841701"/>
      </top>
      <bottom style="thick">
        <color rgb="FFE36C09"/>
      </bottom>
      <diagonal/>
    </border>
    <border>
      <left style="hair">
        <color rgb="FFE36C09"/>
      </left>
      <right style="thick">
        <color rgb="FFE36C09"/>
      </right>
      <top style="thick">
        <color theme="9" tint="-0.24994659260841701"/>
      </top>
      <bottom style="thick">
        <color rgb="FFE36C09"/>
      </bottom>
      <diagonal/>
    </border>
    <border>
      <left style="dotted">
        <color rgb="FFE36C09"/>
      </left>
      <right style="thin">
        <color rgb="FF000000"/>
      </right>
      <top style="dotted">
        <color rgb="FFE36C09"/>
      </top>
      <bottom style="dotted">
        <color rgb="FFE36C09"/>
      </bottom>
      <diagonal/>
    </border>
    <border>
      <left style="dotted">
        <color rgb="FFE36C09"/>
      </left>
      <right style="thin">
        <color rgb="FF000000"/>
      </right>
      <top/>
      <bottom style="dotted">
        <color rgb="FFE36C09"/>
      </bottom>
      <diagonal/>
    </border>
    <border>
      <left/>
      <right style="dotted">
        <color rgb="FFE36C09"/>
      </right>
      <top/>
      <bottom style="thin">
        <color rgb="FF000000"/>
      </bottom>
      <diagonal/>
    </border>
    <border>
      <left style="dotted">
        <color rgb="FFE36C09"/>
      </left>
      <right style="dotted">
        <color rgb="FFE36C09"/>
      </right>
      <top/>
      <bottom style="thin">
        <color rgb="FF000000"/>
      </bottom>
      <diagonal/>
    </border>
    <border>
      <left style="dotted">
        <color rgb="FFE36C09"/>
      </left>
      <right style="thin">
        <color rgb="FF000000"/>
      </right>
      <top/>
      <bottom style="thin">
        <color rgb="FF000000"/>
      </bottom>
      <diagonal/>
    </border>
    <border>
      <left style="hair">
        <color theme="9" tint="-0.24994659260841701"/>
      </left>
      <right style="hair">
        <color theme="9" tint="-0.24994659260841701"/>
      </right>
      <top style="thick">
        <color rgb="FFE36C09"/>
      </top>
      <bottom style="thin">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thin">
        <color theme="9" tint="-0.24994659260841701"/>
      </bottom>
      <diagonal/>
    </border>
    <border>
      <left style="hair">
        <color theme="9" tint="-0.24994659260841701"/>
      </left>
      <right style="hair">
        <color theme="9" tint="-0.24994659260841701"/>
      </right>
      <top style="thin">
        <color theme="9" tint="-0.24994659260841701"/>
      </top>
      <bottom/>
      <diagonal/>
    </border>
    <border>
      <left style="hair">
        <color theme="9" tint="-0.24994659260841701"/>
      </left>
      <right style="thick">
        <color theme="9" tint="-0.24994659260841701"/>
      </right>
      <top/>
      <bottom style="thin">
        <color theme="9" tint="-0.24994659260841701"/>
      </bottom>
      <diagonal/>
    </border>
    <border>
      <left style="hair">
        <color theme="9" tint="-0.24994659260841701"/>
      </left>
      <right style="hair">
        <color theme="9" tint="-0.24994659260841701"/>
      </right>
      <top style="thick">
        <color rgb="FFE36C09"/>
      </top>
      <bottom style="thick">
        <color theme="9" tint="-0.24994659260841701"/>
      </bottom>
      <diagonal/>
    </border>
    <border>
      <left/>
      <right style="hair">
        <color theme="9" tint="-0.24994659260841701"/>
      </right>
      <top style="thick">
        <color rgb="FFE36C09"/>
      </top>
      <bottom style="thin">
        <color theme="9" tint="-0.24994659260841701"/>
      </bottom>
      <diagonal/>
    </border>
    <border>
      <left style="thick">
        <color theme="9" tint="-0.24994659260841701"/>
      </left>
      <right style="hair">
        <color theme="9" tint="-0.24994659260841701"/>
      </right>
      <top/>
      <bottom style="thin">
        <color theme="9" tint="-0.24994659260841701"/>
      </bottom>
      <diagonal/>
    </border>
    <border>
      <left/>
      <right style="hair">
        <color theme="9" tint="-0.24994659260841701"/>
      </right>
      <top style="thin">
        <color theme="9" tint="-0.24994659260841701"/>
      </top>
      <bottom style="thin">
        <color theme="9" tint="-0.24994659260841701"/>
      </bottom>
      <diagonal/>
    </border>
    <border>
      <left style="hair">
        <color theme="9" tint="-0.24994659260841701"/>
      </left>
      <right style="thick">
        <color theme="9" tint="-0.24994659260841701"/>
      </right>
      <top style="thick">
        <color rgb="FFE36C09"/>
      </top>
      <bottom/>
      <diagonal/>
    </border>
    <border>
      <left style="hair">
        <color theme="9" tint="-0.24994659260841701"/>
      </left>
      <right style="thick">
        <color theme="9" tint="-0.24994659260841701"/>
      </right>
      <top/>
      <bottom style="thick">
        <color theme="9" tint="-0.24994659260841701"/>
      </bottom>
      <diagonal/>
    </border>
    <border>
      <left style="hair">
        <color theme="9" tint="-0.24994659260841701"/>
      </left>
      <right style="thick">
        <color theme="9" tint="-0.24994659260841701"/>
      </right>
      <top/>
      <bottom/>
      <diagonal/>
    </border>
    <border>
      <left style="hair">
        <color theme="9" tint="-0.24994659260841701"/>
      </left>
      <right style="hair">
        <color theme="9" tint="-0.24994659260841701"/>
      </right>
      <top style="thick">
        <color rgb="FFE36C09"/>
      </top>
      <bottom/>
      <diagonal/>
    </border>
    <border>
      <left style="hair">
        <color theme="9" tint="-0.24994659260841701"/>
      </left>
      <right style="thick">
        <color rgb="FFE36C09"/>
      </right>
      <top/>
      <bottom/>
      <diagonal/>
    </border>
    <border>
      <left style="hair">
        <color theme="9" tint="-0.24994659260841701"/>
      </left>
      <right style="thick">
        <color rgb="FFE36C09"/>
      </right>
      <top style="thin">
        <color theme="9" tint="-0.24994659260841701"/>
      </top>
      <bottom style="thin">
        <color theme="9" tint="-0.24994659260841701"/>
      </bottom>
      <diagonal/>
    </border>
    <border>
      <left style="hair">
        <color theme="9" tint="-0.24994659260841701"/>
      </left>
      <right style="thick">
        <color rgb="FFE36C09"/>
      </right>
      <top style="thick">
        <color rgb="FFE36C09"/>
      </top>
      <bottom style="thin">
        <color theme="9" tint="-0.24994659260841701"/>
      </bottom>
      <diagonal/>
    </border>
    <border>
      <left style="hair">
        <color theme="9" tint="-0.24994659260841701"/>
      </left>
      <right style="thick">
        <color rgb="FFE36C09"/>
      </right>
      <top style="thin">
        <color theme="9" tint="-0.24994659260841701"/>
      </top>
      <bottom/>
      <diagonal/>
    </border>
    <border>
      <left style="hair">
        <color theme="9" tint="-0.24994659260841701"/>
      </left>
      <right style="thick">
        <color rgb="FFE36C09"/>
      </right>
      <top style="thick">
        <color rgb="FFE36C09"/>
      </top>
      <bottom style="thick">
        <color theme="9" tint="-0.24994659260841701"/>
      </bottom>
      <diagonal/>
    </border>
    <border>
      <left style="hair">
        <color theme="9" tint="-0.24994659260841701"/>
      </left>
      <right style="thick">
        <color rgb="FFE36C09"/>
      </right>
      <top style="thick">
        <color theme="9" tint="-0.24994659260841701"/>
      </top>
      <bottom style="thin">
        <color theme="9" tint="-0.24994659260841701"/>
      </bottom>
      <diagonal/>
    </border>
    <border>
      <left style="hair">
        <color theme="9" tint="-0.24994659260841701"/>
      </left>
      <right style="thick">
        <color rgb="FFE36C09"/>
      </right>
      <top style="thin">
        <color theme="9" tint="-0.24994659260841701"/>
      </top>
      <bottom style="thick">
        <color theme="9" tint="-0.24994659260841701"/>
      </bottom>
      <diagonal/>
    </border>
    <border>
      <left style="hair">
        <color rgb="FFE36C09"/>
      </left>
      <right style="thick">
        <color rgb="FFE36C09"/>
      </right>
      <top style="thick">
        <color rgb="FFE36C09"/>
      </top>
      <bottom style="thick">
        <color rgb="FFE36C09"/>
      </bottom>
      <diagonal/>
    </border>
    <border>
      <left style="hair">
        <color rgb="FFE36C09"/>
      </left>
      <right style="hair">
        <color rgb="FFE36C09"/>
      </right>
      <top/>
      <bottom style="thick">
        <color rgb="FFE36C09"/>
      </bottom>
      <diagonal/>
    </border>
    <border>
      <left style="hair">
        <color rgb="FFE36C09"/>
      </left>
      <right style="thick">
        <color rgb="FFE36C09"/>
      </right>
      <top/>
      <bottom style="thick">
        <color rgb="FFE36C09"/>
      </bottom>
      <diagonal/>
    </border>
    <border>
      <left style="hair">
        <color rgb="FFE36C09"/>
      </left>
      <right style="hair">
        <color rgb="FFE36C09"/>
      </right>
      <top style="thick">
        <color rgb="FFE36C09"/>
      </top>
      <bottom style="thick">
        <color rgb="FFE36C09"/>
      </bottom>
      <diagonal/>
    </border>
    <border>
      <left style="hair">
        <color rgb="FFE36C09"/>
      </left>
      <right style="hair">
        <color rgb="FFE36C09"/>
      </right>
      <top style="thick">
        <color rgb="FFE36C09"/>
      </top>
      <bottom/>
      <diagonal/>
    </border>
    <border>
      <left style="hair">
        <color rgb="FFE36C09"/>
      </left>
      <right style="hair">
        <color rgb="FFE36C09"/>
      </right>
      <top/>
      <bottom/>
      <diagonal/>
    </border>
    <border>
      <left style="thin">
        <color indexed="64"/>
      </left>
      <right style="medium">
        <color indexed="64"/>
      </right>
      <top style="thin">
        <color indexed="64"/>
      </top>
      <bottom style="thin">
        <color indexed="64"/>
      </bottom>
      <diagonal/>
    </border>
    <border>
      <left/>
      <right style="dotted">
        <color rgb="FFE36C09"/>
      </right>
      <top style="dotted">
        <color rgb="FFE36C09"/>
      </top>
      <bottom style="medium">
        <color indexed="64"/>
      </bottom>
      <diagonal/>
    </border>
    <border>
      <left style="dotted">
        <color rgb="FFE36C09"/>
      </left>
      <right/>
      <top style="dotted">
        <color rgb="FFE36C09"/>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hair">
        <color theme="9" tint="-0.24994659260841701"/>
      </left>
      <right style="thick">
        <color theme="9" tint="-0.24994659260841701"/>
      </right>
      <top style="thick">
        <color theme="9" tint="-0.24994659260841701"/>
      </top>
      <bottom/>
      <diagonal/>
    </border>
    <border>
      <left style="thick">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n">
        <color theme="9" tint="-0.24994659260841701"/>
      </right>
      <top style="thick">
        <color theme="9" tint="-0.24994659260841701"/>
      </top>
      <bottom style="thin">
        <color theme="9" tint="-0.24994659260841701"/>
      </bottom>
      <diagonal/>
    </border>
    <border>
      <left style="thin">
        <color theme="9" tint="-0.24994659260841701"/>
      </left>
      <right style="thick">
        <color theme="9" tint="-0.24994659260841701"/>
      </right>
      <top style="thick">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n">
        <color theme="9" tint="-0.24994659260841701"/>
      </top>
      <bottom style="thick">
        <color theme="9" tint="-0.24994659260841701"/>
      </bottom>
      <diagonal/>
    </border>
    <border>
      <left style="thin">
        <color theme="9" tint="-0.24994659260841701"/>
      </left>
      <right style="thick">
        <color theme="9" tint="-0.24994659260841701"/>
      </right>
      <top style="thin">
        <color theme="9" tint="-0.24994659260841701"/>
      </top>
      <bottom style="thick">
        <color theme="9" tint="-0.24994659260841701"/>
      </bottom>
      <diagonal/>
    </border>
    <border>
      <left/>
      <right style="thick">
        <color rgb="FFFF9900"/>
      </right>
      <top style="thick">
        <color rgb="FFFF9900"/>
      </top>
      <bottom style="dotted">
        <color rgb="FFFF9900"/>
      </bottom>
      <diagonal/>
    </border>
    <border>
      <left/>
      <right style="thick">
        <color rgb="FFFF9900"/>
      </right>
      <top style="dotted">
        <color rgb="FFFF9900"/>
      </top>
      <bottom style="dotted">
        <color rgb="FFFF9900"/>
      </bottom>
      <diagonal/>
    </border>
    <border>
      <left/>
      <right style="thick">
        <color rgb="FFFF9900"/>
      </right>
      <top style="dotted">
        <color rgb="FFFF9900"/>
      </top>
      <bottom style="thick">
        <color rgb="FFFF9900"/>
      </bottom>
      <diagonal/>
    </border>
    <border>
      <left style="medium">
        <color rgb="FFCCCCCC"/>
      </left>
      <right style="thick">
        <color rgb="FFFF9900"/>
      </right>
      <top style="medium">
        <color rgb="FFCCCCCC"/>
      </top>
      <bottom style="mediumDashed">
        <color rgb="FFFF9900"/>
      </bottom>
      <diagonal/>
    </border>
    <border>
      <left style="thick">
        <color rgb="FFFFC000"/>
      </left>
      <right/>
      <top/>
      <bottom/>
      <diagonal/>
    </border>
    <border>
      <left style="medium">
        <color rgb="FFCCCCCC"/>
      </left>
      <right style="thick">
        <color rgb="FFFF9900"/>
      </right>
      <top style="medium">
        <color rgb="FFCCCCCC"/>
      </top>
      <bottom style="thick">
        <color rgb="FFFF9900"/>
      </bottom>
      <diagonal/>
    </border>
    <border>
      <left/>
      <right style="mediumDashed">
        <color rgb="FFFF9900"/>
      </right>
      <top style="medium">
        <color rgb="FFCCCCCC"/>
      </top>
      <bottom style="mediumDashed">
        <color rgb="FFFF9900"/>
      </bottom>
      <diagonal/>
    </border>
    <border>
      <left/>
      <right style="mediumDashed">
        <color rgb="FFFF9900"/>
      </right>
      <top style="medium">
        <color rgb="FFCCCCCC"/>
      </top>
      <bottom style="thick">
        <color rgb="FFFF9900"/>
      </bottom>
      <diagonal/>
    </border>
    <border>
      <left/>
      <right style="hair">
        <color theme="9" tint="-0.24994659260841701"/>
      </right>
      <top style="thick">
        <color theme="9" tint="-0.24994659260841701"/>
      </top>
      <bottom style="thin">
        <color theme="9" tint="-0.24994659260841701"/>
      </bottom>
      <diagonal/>
    </border>
    <border>
      <left style="dotted">
        <color rgb="FFE36C09"/>
      </left>
      <right style="dotted">
        <color rgb="FFE36C09"/>
      </right>
      <top style="thick">
        <color theme="9" tint="-0.24994659260841701"/>
      </top>
      <bottom style="thin">
        <color rgb="FFE36C09"/>
      </bottom>
      <diagonal/>
    </border>
    <border>
      <left style="dotted">
        <color rgb="FFE36C09"/>
      </left>
      <right style="thick">
        <color rgb="FFE36C09"/>
      </right>
      <top style="thick">
        <color theme="9" tint="-0.24994659260841701"/>
      </top>
      <bottom style="thin">
        <color rgb="FFE36C09"/>
      </bottom>
      <diagonal/>
    </border>
    <border>
      <left style="dotted">
        <color rgb="FFE36C09"/>
      </left>
      <right style="dotted">
        <color rgb="FFE36C09"/>
      </right>
      <top style="thin">
        <color rgb="FFE36C09"/>
      </top>
      <bottom style="thin">
        <color rgb="FFE36C09"/>
      </bottom>
      <diagonal/>
    </border>
    <border>
      <left style="dotted">
        <color rgb="FFE36C09"/>
      </left>
      <right style="thick">
        <color rgb="FFE36C09"/>
      </right>
      <top style="thin">
        <color rgb="FFE36C09"/>
      </top>
      <bottom style="thin">
        <color rgb="FFE36C09"/>
      </bottom>
      <diagonal/>
    </border>
    <border>
      <left style="thin">
        <color theme="9" tint="-0.24994659260841701"/>
      </left>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ck">
        <color theme="9" tint="-0.24994659260841701"/>
      </bottom>
      <diagonal/>
    </border>
    <border>
      <left/>
      <right style="thin">
        <color theme="9" tint="-0.24994659260841701"/>
      </right>
      <top style="thin">
        <color theme="9" tint="-0.24994659260841701"/>
      </top>
      <bottom style="thick">
        <color theme="9" tint="-0.24994659260841701"/>
      </bottom>
      <diagonal/>
    </border>
    <border>
      <left style="thin">
        <color theme="9" tint="-0.24994659260841701"/>
      </left>
      <right style="thin">
        <color theme="9" tint="-0.24994659260841701"/>
      </right>
      <top style="thick">
        <color theme="9" tint="-0.24994659260841701"/>
      </top>
      <bottom/>
      <diagonal/>
    </border>
    <border>
      <left style="thick">
        <color rgb="FFE36C09"/>
      </left>
      <right style="hair">
        <color rgb="FFE36C09"/>
      </right>
      <top style="thin">
        <color rgb="FFE36C09"/>
      </top>
      <bottom/>
      <diagonal/>
    </border>
    <border>
      <left/>
      <right style="hair">
        <color theme="9" tint="-0.24994659260841701"/>
      </right>
      <top style="thin">
        <color theme="9" tint="-0.24994659260841701"/>
      </top>
      <bottom style="thick">
        <color theme="9" tint="-0.24994659260841701"/>
      </bottom>
      <diagonal/>
    </border>
    <border>
      <left/>
      <right style="hair">
        <color theme="9" tint="-0.24994659260841701"/>
      </right>
      <top style="thick">
        <color theme="9" tint="-0.24994659260841701"/>
      </top>
      <bottom style="thick">
        <color theme="9" tint="-0.24994659260841701"/>
      </bottom>
      <diagonal/>
    </border>
    <border>
      <left style="hair">
        <color rgb="FFE36C09"/>
      </left>
      <right style="hair">
        <color rgb="FFE36C09"/>
      </right>
      <top style="thin">
        <color rgb="FFE36C09"/>
      </top>
      <bottom/>
      <diagonal/>
    </border>
    <border>
      <left style="hair">
        <color rgb="FFE36C09"/>
      </left>
      <right style="thick">
        <color rgb="FFE36C09"/>
      </right>
      <top style="thin">
        <color rgb="FFE36C09"/>
      </top>
      <bottom/>
      <diagonal/>
    </border>
    <border>
      <left style="hair">
        <color rgb="FFE36C09"/>
      </left>
      <right style="thick">
        <color rgb="FFE36C09"/>
      </right>
      <top/>
      <bottom/>
      <diagonal/>
    </border>
    <border>
      <left style="dotted">
        <color rgb="FFE36C09"/>
      </left>
      <right style="dotted">
        <color rgb="FFE36C09"/>
      </right>
      <top style="thin">
        <color rgb="FFE36C09"/>
      </top>
      <bottom/>
      <diagonal/>
    </border>
    <border>
      <left style="dotted">
        <color rgb="FFE36C09"/>
      </left>
      <right style="thick">
        <color rgb="FFE36C09"/>
      </right>
      <top style="thin">
        <color rgb="FFE36C09"/>
      </top>
      <bottom/>
      <diagonal/>
    </border>
    <border>
      <left style="hair">
        <color rgb="FFE36C09"/>
      </left>
      <right style="thick">
        <color rgb="FFE36C09"/>
      </right>
      <top style="thick">
        <color rgb="FFE36C09"/>
      </top>
      <bottom/>
      <diagonal/>
    </border>
    <border>
      <left style="dotted">
        <color rgb="FFFF9900"/>
      </left>
      <right style="dotted">
        <color rgb="FFFF9900"/>
      </right>
      <top/>
      <bottom style="dotted">
        <color rgb="FFFF9900"/>
      </bottom>
      <diagonal/>
    </border>
    <border>
      <left style="dotted">
        <color rgb="FFE36C09"/>
      </left>
      <right/>
      <top/>
      <bottom style="thick">
        <color rgb="FFFF9900"/>
      </bottom>
      <diagonal/>
    </border>
    <border>
      <left style="thin">
        <color rgb="FFF79646"/>
      </left>
      <right style="thin">
        <color rgb="FFF79646"/>
      </right>
      <top/>
      <bottom style="thick">
        <color rgb="FFFF9900"/>
      </bottom>
      <diagonal/>
    </border>
    <border>
      <left style="dotted">
        <color rgb="FFE36C09"/>
      </left>
      <right/>
      <top style="dotted">
        <color rgb="FFE36C09"/>
      </top>
      <bottom style="dotted">
        <color rgb="FFE36C09"/>
      </bottom>
      <diagonal/>
    </border>
    <border>
      <left style="dotted">
        <color rgb="FFE36C09"/>
      </left>
      <right style="dotted">
        <color rgb="FFE36C09"/>
      </right>
      <top/>
      <bottom style="thick">
        <color rgb="FFFF9900"/>
      </bottom>
      <diagonal/>
    </border>
    <border>
      <left style="dotted">
        <color rgb="FFFF9900"/>
      </left>
      <right style="dotted">
        <color rgb="FFFF9900"/>
      </right>
      <top style="dotted">
        <color rgb="FFFF9900"/>
      </top>
      <bottom style="thick">
        <color rgb="FFFF9900"/>
      </bottom>
      <diagonal/>
    </border>
    <border>
      <left/>
      <right style="dotted">
        <color rgb="FFE36C09"/>
      </right>
      <top/>
      <bottom style="thick">
        <color rgb="FFFF9900"/>
      </bottom>
      <diagonal/>
    </border>
    <border>
      <left style="dotted">
        <color rgb="FFE36C09"/>
      </left>
      <right style="dotted">
        <color rgb="FFE36C09"/>
      </right>
      <top style="dotted">
        <color rgb="FFE36C09"/>
      </top>
      <bottom style="thick">
        <color rgb="FFFF9900"/>
      </bottom>
      <diagonal/>
    </border>
    <border>
      <left style="dotted">
        <color rgb="FFE36C09"/>
      </left>
      <right/>
      <top style="dotted">
        <color rgb="FFE36C09"/>
      </top>
      <bottom style="thick">
        <color rgb="FFFF9900"/>
      </bottom>
      <diagonal/>
    </border>
    <border>
      <left style="thin">
        <color rgb="FFF79646"/>
      </left>
      <right/>
      <top/>
      <bottom style="thick">
        <color rgb="FFFF9900"/>
      </bottom>
      <diagonal/>
    </border>
    <border>
      <left/>
      <right style="dotted">
        <color rgb="FFE36C09"/>
      </right>
      <top style="dotted">
        <color rgb="FFE36C09"/>
      </top>
      <bottom style="thick">
        <color rgb="FFFF9900"/>
      </bottom>
      <diagonal/>
    </border>
    <border>
      <left/>
      <right style="thin">
        <color rgb="FFF79646"/>
      </right>
      <top/>
      <bottom style="thick">
        <color rgb="FFFF9900"/>
      </bottom>
      <diagonal/>
    </border>
    <border>
      <left style="thick">
        <color theme="9" tint="-0.24994659260841701"/>
      </left>
      <right style="thick">
        <color theme="9" tint="-0.24994659260841701"/>
      </right>
      <top style="thick">
        <color theme="9" tint="-0.24994659260841701"/>
      </top>
      <bottom style="thick">
        <color theme="9" tint="-0.24994659260841701"/>
      </bottom>
      <diagonal/>
    </border>
    <border>
      <left/>
      <right style="dotted">
        <color rgb="FFFF9900"/>
      </right>
      <top/>
      <bottom style="dotted">
        <color rgb="FFFF9900"/>
      </bottom>
      <diagonal/>
    </border>
    <border>
      <left/>
      <right style="dotted">
        <color rgb="FFFF9900"/>
      </right>
      <top style="dotted">
        <color rgb="FFFF9900"/>
      </top>
      <bottom style="thick">
        <color rgb="FFFF9900"/>
      </bottom>
      <diagonal/>
    </border>
    <border>
      <left style="thin">
        <color theme="9" tint="-0.249977111117893"/>
      </left>
      <right/>
      <top/>
      <bottom/>
      <diagonal/>
    </border>
    <border>
      <left/>
      <right style="hair">
        <color rgb="FFE36C09"/>
      </right>
      <top style="thick">
        <color theme="9" tint="-0.24994659260841701"/>
      </top>
      <bottom style="thick">
        <color rgb="FFE36C09"/>
      </bottom>
      <diagonal/>
    </border>
    <border>
      <left/>
      <right style="hair">
        <color rgb="FFE36C09"/>
      </right>
      <top/>
      <bottom style="thin">
        <color rgb="FFE36C09"/>
      </bottom>
      <diagonal/>
    </border>
    <border>
      <left/>
      <right style="hair">
        <color rgb="FFE36C09"/>
      </right>
      <top style="thin">
        <color rgb="FFE36C09"/>
      </top>
      <bottom style="thick">
        <color rgb="FFE36C09"/>
      </bottom>
      <diagonal/>
    </border>
    <border>
      <left/>
      <right style="hair">
        <color rgb="FFE36C09"/>
      </right>
      <top/>
      <bottom/>
      <diagonal/>
    </border>
    <border>
      <left/>
      <right style="hair">
        <color rgb="FFE36C09"/>
      </right>
      <top/>
      <bottom style="thick">
        <color rgb="FFE36C09"/>
      </bottom>
      <diagonal/>
    </border>
    <border>
      <left style="dotted">
        <color rgb="FFE26B0A"/>
      </left>
      <right style="dotted">
        <color rgb="FFE26B0A"/>
      </right>
      <top style="dotted">
        <color rgb="FFE36C09"/>
      </top>
      <bottom style="dotted">
        <color rgb="FFE26B0A"/>
      </bottom>
      <diagonal/>
    </border>
    <border>
      <left style="dotted">
        <color rgb="FFE26B0A"/>
      </left>
      <right/>
      <top style="dotted">
        <color rgb="FFE36C09"/>
      </top>
      <bottom style="dotted">
        <color rgb="FFE26B0A"/>
      </bottom>
      <diagonal/>
    </border>
    <border>
      <left style="dotted">
        <color rgb="FFE26B0A"/>
      </left>
      <right style="dotted">
        <color rgb="FFE26B0A"/>
      </right>
      <top style="dotted">
        <color rgb="FFE26B0A"/>
      </top>
      <bottom style="dotted">
        <color rgb="FFE26B0A"/>
      </bottom>
      <diagonal/>
    </border>
    <border>
      <left style="dotted">
        <color rgb="FFE26B0A"/>
      </left>
      <right/>
      <top style="dotted">
        <color rgb="FFE26B0A"/>
      </top>
      <bottom style="dotted">
        <color rgb="FFE26B0A"/>
      </bottom>
      <diagonal/>
    </border>
    <border>
      <left/>
      <right/>
      <top style="dotted">
        <color rgb="FFE36C09"/>
      </top>
      <bottom style="dotted">
        <color rgb="FFE36C09"/>
      </bottom>
      <diagonal/>
    </border>
    <border>
      <left/>
      <right style="dotted">
        <color rgb="FFE26B0A"/>
      </right>
      <top style="dotted">
        <color rgb="FFE36C09"/>
      </top>
      <bottom style="dotted">
        <color rgb="FFE26B0A"/>
      </bottom>
      <diagonal/>
    </border>
    <border>
      <left/>
      <right style="dotted">
        <color rgb="FFE26B0A"/>
      </right>
      <top style="dotted">
        <color rgb="FFE26B0A"/>
      </top>
      <bottom style="dotted">
        <color rgb="FFE26B0A"/>
      </bottom>
      <diagonal/>
    </border>
    <border>
      <left/>
      <right style="hair">
        <color rgb="FFE36C09"/>
      </right>
      <top style="thick">
        <color rgb="FFE36C09"/>
      </top>
      <bottom style="thin">
        <color rgb="FFE36C09"/>
      </bottom>
      <diagonal/>
    </border>
    <border>
      <left/>
      <right style="hair">
        <color rgb="FFE36C09"/>
      </right>
      <top style="thin">
        <color rgb="FFE36C09"/>
      </top>
      <bottom style="thin">
        <color rgb="FFE36C09"/>
      </bottom>
      <diagonal/>
    </border>
    <border>
      <left/>
      <right style="hair">
        <color theme="9" tint="-0.24994659260841701"/>
      </right>
      <top style="thick">
        <color rgb="FFE36C09"/>
      </top>
      <bottom/>
      <diagonal/>
    </border>
    <border>
      <left/>
      <right style="hair">
        <color theme="9" tint="-0.24994659260841701"/>
      </right>
      <top/>
      <bottom/>
      <diagonal/>
    </border>
    <border>
      <left/>
      <right style="hair">
        <color theme="9" tint="-0.24994659260841701"/>
      </right>
      <top style="thick">
        <color rgb="FFE36C09"/>
      </top>
      <bottom style="thick">
        <color theme="9" tint="-0.24994659260841701"/>
      </bottom>
      <diagonal/>
    </border>
    <border>
      <left/>
      <right style="hair">
        <color theme="9" tint="-0.24994659260841701"/>
      </right>
      <top/>
      <bottom style="thin">
        <color theme="9" tint="-0.24994659260841701"/>
      </bottom>
      <diagonal/>
    </border>
    <border>
      <left/>
      <right style="hair">
        <color theme="9" tint="-0.24994659260841701"/>
      </right>
      <top style="thick">
        <color theme="9" tint="-0.24994659260841701"/>
      </top>
      <bottom/>
      <diagonal/>
    </border>
    <border>
      <left/>
      <right style="hair">
        <color theme="9" tint="-0.24994659260841701"/>
      </right>
      <top/>
      <bottom style="thick">
        <color theme="9" tint="-0.24994659260841701"/>
      </bottom>
      <diagonal/>
    </border>
    <border>
      <left/>
      <right style="dotted">
        <color rgb="FFE36C09"/>
      </right>
      <top style="thick">
        <color theme="9" tint="-0.24994659260841701"/>
      </top>
      <bottom style="thin">
        <color rgb="FFE36C09"/>
      </bottom>
      <diagonal/>
    </border>
    <border>
      <left/>
      <right style="dotted">
        <color rgb="FFE36C09"/>
      </right>
      <top style="thin">
        <color rgb="FFE36C09"/>
      </top>
      <bottom style="thin">
        <color rgb="FFE36C09"/>
      </bottom>
      <diagonal/>
    </border>
    <border>
      <left/>
      <right style="dotted">
        <color rgb="FFE36C09"/>
      </right>
      <top style="thin">
        <color rgb="FFE36C09"/>
      </top>
      <bottom/>
      <diagonal/>
    </border>
    <border>
      <left/>
      <right style="hair">
        <color rgb="FFE36C09"/>
      </right>
      <top style="thick">
        <color rgb="FFE36C09"/>
      </top>
      <bottom/>
      <diagonal/>
    </border>
    <border>
      <left/>
      <right style="hair">
        <color rgb="FFE36C09"/>
      </right>
      <top style="thin">
        <color rgb="FFE36C09"/>
      </top>
      <bottom/>
      <diagonal/>
    </border>
    <border>
      <left style="thick">
        <color theme="9" tint="-0.24994659260841701"/>
      </left>
      <right style="thick">
        <color theme="9" tint="-0.24994659260841701"/>
      </right>
      <top style="thick">
        <color theme="9" tint="-0.24994659260841701"/>
      </top>
      <bottom/>
      <diagonal/>
    </border>
    <border>
      <left style="thick">
        <color theme="9" tint="-0.24994659260841701"/>
      </left>
      <right style="thick">
        <color rgb="FFE36C09"/>
      </right>
      <top style="thick">
        <color theme="9" tint="-0.24994659260841701"/>
      </top>
      <bottom/>
      <diagonal/>
    </border>
    <border>
      <left style="thick">
        <color theme="9" tint="-0.24994659260841701"/>
      </left>
      <right style="thick">
        <color theme="9" tint="-0.24994659260841701"/>
      </right>
      <top/>
      <bottom/>
      <diagonal/>
    </border>
    <border>
      <left style="thick">
        <color theme="9" tint="-0.24994659260841701"/>
      </left>
      <right style="thick">
        <color rgb="FFE36C09"/>
      </right>
      <top/>
      <bottom/>
      <diagonal/>
    </border>
    <border>
      <left style="thick">
        <color theme="9" tint="-0.24994659260841701"/>
      </left>
      <right style="thick">
        <color theme="9" tint="-0.24994659260841701"/>
      </right>
      <top/>
      <bottom style="thick">
        <color theme="9" tint="-0.24994659260841701"/>
      </bottom>
      <diagonal/>
    </border>
    <border>
      <left style="thick">
        <color theme="9" tint="-0.24994659260841701"/>
      </left>
      <right style="thick">
        <color rgb="FFE36C09"/>
      </right>
      <top/>
      <bottom style="thick">
        <color theme="9" tint="-0.24994659260841701"/>
      </bottom>
      <diagonal/>
    </border>
    <border>
      <left style="thick">
        <color rgb="FFE36C09"/>
      </left>
      <right style="hair">
        <color rgb="FFE36C09"/>
      </right>
      <top style="thick">
        <color theme="9" tint="-0.24994659260841701"/>
      </top>
      <bottom style="thin">
        <color rgb="FFE36C09"/>
      </bottom>
      <diagonal/>
    </border>
    <border>
      <left style="hair">
        <color rgb="FFE36C09"/>
      </left>
      <right style="hair">
        <color rgb="FFE36C09"/>
      </right>
      <top style="thick">
        <color theme="9" tint="-0.24994659260841701"/>
      </top>
      <bottom style="thin">
        <color rgb="FFE36C09"/>
      </bottom>
      <diagonal/>
    </border>
    <border>
      <left style="hair">
        <color rgb="FFE36C09"/>
      </left>
      <right style="thick">
        <color rgb="FFE36C09"/>
      </right>
      <top style="thick">
        <color theme="9" tint="-0.24994659260841701"/>
      </top>
      <bottom style="thin">
        <color rgb="FFE36C09"/>
      </bottom>
      <diagonal/>
    </border>
    <border>
      <left style="thick">
        <color rgb="FFE36C09"/>
      </left>
      <right style="hair">
        <color rgb="FFE36C09"/>
      </right>
      <top style="thick">
        <color theme="9" tint="-0.24994659260841701"/>
      </top>
      <bottom style="thick">
        <color rgb="FFE36C09"/>
      </bottom>
      <diagonal/>
    </border>
    <border>
      <left style="thick">
        <color rgb="FFE36C09"/>
      </left>
      <right style="hair">
        <color rgb="FFE36C09"/>
      </right>
      <top style="thick">
        <color theme="9" tint="-0.24994659260841701"/>
      </top>
      <bottom/>
      <diagonal/>
    </border>
    <border>
      <left style="hair">
        <color rgb="FFE36C09"/>
      </left>
      <right style="hair">
        <color rgb="FFE36C09"/>
      </right>
      <top style="thick">
        <color theme="9" tint="-0.24994659260841701"/>
      </top>
      <bottom/>
      <diagonal/>
    </border>
    <border>
      <left style="hair">
        <color rgb="FFE36C09"/>
      </left>
      <right style="thick">
        <color rgb="FFE36C09"/>
      </right>
      <top style="thick">
        <color theme="9" tint="-0.24994659260841701"/>
      </top>
      <bottom/>
      <diagonal/>
    </border>
  </borders>
  <cellStyleXfs count="1">
    <xf numFmtId="0" fontId="0" fillId="0" borderId="0"/>
  </cellStyleXfs>
  <cellXfs count="1517">
    <xf numFmtId="0" fontId="0" fillId="0" borderId="0" xfId="0" applyFont="1" applyAlignment="1"/>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3" fillId="4" borderId="1" xfId="0" applyFont="1" applyFill="1" applyBorder="1" applyAlignment="1">
      <alignment horizontal="center" vertical="center"/>
    </xf>
    <xf numFmtId="0" fontId="14" fillId="2" borderId="1" xfId="0" applyFont="1" applyFill="1" applyBorder="1"/>
    <xf numFmtId="0" fontId="13" fillId="4" borderId="55" xfId="0" applyFont="1" applyFill="1" applyBorder="1" applyAlignment="1">
      <alignment horizontal="center" vertical="center"/>
    </xf>
    <xf numFmtId="0" fontId="13" fillId="4" borderId="56" xfId="0" applyFont="1" applyFill="1" applyBorder="1" applyAlignment="1">
      <alignment horizontal="center" vertical="center"/>
    </xf>
    <xf numFmtId="0" fontId="13" fillId="4" borderId="58" xfId="0" applyFont="1" applyFill="1" applyBorder="1" applyAlignment="1">
      <alignment horizontal="center" vertical="center"/>
    </xf>
    <xf numFmtId="0" fontId="13" fillId="4" borderId="59" xfId="0" applyFont="1" applyFill="1" applyBorder="1" applyAlignment="1">
      <alignment horizontal="center" vertical="center"/>
    </xf>
    <xf numFmtId="0" fontId="14" fillId="0" borderId="0" xfId="0" applyFont="1"/>
    <xf numFmtId="0" fontId="13" fillId="2" borderId="1" xfId="0" applyFont="1" applyFill="1" applyBorder="1" applyAlignment="1">
      <alignment horizontal="center" vertical="center"/>
    </xf>
    <xf numFmtId="0" fontId="14" fillId="0" borderId="0" xfId="0" applyFont="1"/>
    <xf numFmtId="0" fontId="18" fillId="2" borderId="1" xfId="0" applyFont="1" applyFill="1" applyBorder="1"/>
    <xf numFmtId="0" fontId="22" fillId="2" borderId="1" xfId="0" applyFont="1" applyFill="1" applyBorder="1" applyAlignment="1">
      <alignment vertical="center"/>
    </xf>
    <xf numFmtId="0" fontId="2" fillId="16" borderId="53" xfId="0" applyFont="1" applyFill="1" applyBorder="1"/>
    <xf numFmtId="0" fontId="2" fillId="16" borderId="1" xfId="0" applyFont="1" applyFill="1" applyBorder="1"/>
    <xf numFmtId="0" fontId="2" fillId="14" borderId="1" xfId="0" applyFont="1" applyFill="1" applyBorder="1"/>
    <xf numFmtId="0" fontId="2" fillId="8" borderId="1" xfId="0" applyFont="1" applyFill="1" applyBorder="1"/>
    <xf numFmtId="0" fontId="26" fillId="8" borderId="1" xfId="0" applyFont="1" applyFill="1" applyBorder="1"/>
    <xf numFmtId="0" fontId="26" fillId="16" borderId="1" xfId="0" applyFont="1" applyFill="1" applyBorder="1"/>
    <xf numFmtId="0" fontId="26" fillId="14" borderId="1" xfId="0" applyFont="1" applyFill="1" applyBorder="1"/>
    <xf numFmtId="0" fontId="26" fillId="6" borderId="89" xfId="0" applyFont="1" applyFill="1" applyBorder="1"/>
    <xf numFmtId="0" fontId="26" fillId="6" borderId="1" xfId="0" applyFont="1" applyFill="1" applyBorder="1"/>
    <xf numFmtId="0" fontId="2" fillId="6" borderId="1" xfId="0" applyFont="1" applyFill="1" applyBorder="1"/>
    <xf numFmtId="0" fontId="2" fillId="16" borderId="90" xfId="0" applyFont="1" applyFill="1" applyBorder="1"/>
    <xf numFmtId="0" fontId="2" fillId="16" borderId="67" xfId="0" applyFont="1" applyFill="1" applyBorder="1"/>
    <xf numFmtId="0" fontId="2" fillId="16" borderId="91" xfId="0" applyFont="1" applyFill="1" applyBorder="1"/>
    <xf numFmtId="0" fontId="2" fillId="14" borderId="90" xfId="0" applyFont="1" applyFill="1" applyBorder="1"/>
    <xf numFmtId="0" fontId="2" fillId="14" borderId="67" xfId="0" applyFont="1" applyFill="1" applyBorder="1"/>
    <xf numFmtId="0" fontId="2" fillId="14" borderId="91" xfId="0" applyFont="1" applyFill="1" applyBorder="1"/>
    <xf numFmtId="0" fontId="2" fillId="16" borderId="19" xfId="0" applyFont="1" applyFill="1" applyBorder="1"/>
    <xf numFmtId="0" fontId="2" fillId="16" borderId="20" xfId="0" applyFont="1" applyFill="1" applyBorder="1"/>
    <xf numFmtId="0" fontId="2" fillId="14" borderId="19" xfId="0" applyFont="1" applyFill="1" applyBorder="1"/>
    <xf numFmtId="0" fontId="2" fillId="14" borderId="20" xfId="0" applyFont="1" applyFill="1" applyBorder="1"/>
    <xf numFmtId="0" fontId="2" fillId="16" borderId="40" xfId="0" applyFont="1" applyFill="1" applyBorder="1"/>
    <xf numFmtId="0" fontId="2" fillId="16" borderId="41" xfId="0" applyFont="1" applyFill="1" applyBorder="1"/>
    <xf numFmtId="0" fontId="2" fillId="16" borderId="42" xfId="0" applyFont="1" applyFill="1" applyBorder="1"/>
    <xf numFmtId="0" fontId="2" fillId="14" borderId="40" xfId="0" applyFont="1" applyFill="1" applyBorder="1"/>
    <xf numFmtId="0" fontId="2" fillId="14" borderId="41" xfId="0" applyFont="1" applyFill="1" applyBorder="1"/>
    <xf numFmtId="0" fontId="2" fillId="14" borderId="42" xfId="0" applyFont="1" applyFill="1" applyBorder="1"/>
    <xf numFmtId="0" fontId="2" fillId="8" borderId="90" xfId="0" applyFont="1" applyFill="1" applyBorder="1"/>
    <xf numFmtId="0" fontId="2" fillId="8" borderId="67" xfId="0" applyFont="1" applyFill="1" applyBorder="1"/>
    <xf numFmtId="0" fontId="2" fillId="8" borderId="91" xfId="0" applyFont="1" applyFill="1" applyBorder="1"/>
    <xf numFmtId="0" fontId="2" fillId="8" borderId="19" xfId="0" applyFont="1" applyFill="1" applyBorder="1"/>
    <xf numFmtId="0" fontId="2" fillId="8" borderId="20" xfId="0" applyFont="1" applyFill="1" applyBorder="1"/>
    <xf numFmtId="0" fontId="2" fillId="8" borderId="40" xfId="0" applyFont="1" applyFill="1" applyBorder="1"/>
    <xf numFmtId="0" fontId="2" fillId="8" borderId="41" xfId="0" applyFont="1" applyFill="1" applyBorder="1"/>
    <xf numFmtId="0" fontId="2" fillId="8" borderId="42" xfId="0" applyFont="1" applyFill="1" applyBorder="1"/>
    <xf numFmtId="0" fontId="2" fillId="6" borderId="90" xfId="0" applyFont="1" applyFill="1" applyBorder="1"/>
    <xf numFmtId="0" fontId="2" fillId="6" borderId="67" xfId="0" applyFont="1" applyFill="1" applyBorder="1"/>
    <xf numFmtId="0" fontId="2" fillId="6" borderId="91" xfId="0" applyFont="1" applyFill="1" applyBorder="1"/>
    <xf numFmtId="0" fontId="2" fillId="6" borderId="19" xfId="0" applyFont="1" applyFill="1" applyBorder="1"/>
    <xf numFmtId="0" fontId="2" fillId="6" borderId="20" xfId="0" applyFont="1" applyFill="1" applyBorder="1"/>
    <xf numFmtId="0" fontId="2" fillId="6" borderId="40" xfId="0" applyFont="1" applyFill="1" applyBorder="1"/>
    <xf numFmtId="0" fontId="2" fillId="6" borderId="41" xfId="0" applyFont="1" applyFill="1" applyBorder="1"/>
    <xf numFmtId="0" fontId="2" fillId="6" borderId="42" xfId="0" applyFont="1" applyFill="1" applyBorder="1"/>
    <xf numFmtId="0" fontId="2" fillId="0" borderId="0" xfId="0" applyFont="1"/>
    <xf numFmtId="0" fontId="28" fillId="0" borderId="0" xfId="0" applyFont="1" applyAlignment="1">
      <alignment horizontal="center"/>
    </xf>
    <xf numFmtId="0" fontId="2" fillId="0" borderId="53" xfId="0" applyFont="1" applyBorder="1"/>
    <xf numFmtId="0" fontId="28" fillId="17" borderId="53" xfId="0" applyFont="1" applyFill="1" applyBorder="1" applyAlignment="1">
      <alignment horizontal="center" wrapText="1"/>
    </xf>
    <xf numFmtId="0" fontId="29" fillId="0" borderId="53" xfId="0" applyFont="1" applyBorder="1" applyAlignment="1">
      <alignment horizontal="center" wrapText="1"/>
    </xf>
    <xf numFmtId="0" fontId="32" fillId="11" borderId="93" xfId="0" applyFont="1" applyFill="1" applyBorder="1" applyAlignment="1">
      <alignment horizontal="center" vertical="center" wrapText="1" readingOrder="1"/>
    </xf>
    <xf numFmtId="0" fontId="33" fillId="12" borderId="93" xfId="0" applyFont="1" applyFill="1" applyBorder="1" applyAlignment="1">
      <alignment horizontal="center" vertical="center" wrapText="1" readingOrder="1"/>
    </xf>
    <xf numFmtId="0" fontId="33" fillId="7" borderId="93" xfId="0" applyFont="1" applyFill="1" applyBorder="1" applyAlignment="1">
      <alignment horizontal="center" vertical="center" wrapText="1" readingOrder="1"/>
    </xf>
    <xf numFmtId="0" fontId="33" fillId="10" borderId="93" xfId="0" applyFont="1" applyFill="1" applyBorder="1" applyAlignment="1">
      <alignment horizontal="center" vertical="center" wrapText="1" readingOrder="1"/>
    </xf>
    <xf numFmtId="0" fontId="33" fillId="6" borderId="94" xfId="0" applyFont="1" applyFill="1" applyBorder="1" applyAlignment="1">
      <alignment horizontal="center" vertical="center" wrapText="1" readingOrder="1"/>
    </xf>
    <xf numFmtId="0" fontId="28" fillId="17" borderId="53" xfId="0" applyFont="1" applyFill="1" applyBorder="1" applyAlignment="1">
      <alignment horizontal="center"/>
    </xf>
    <xf numFmtId="0" fontId="34" fillId="0" borderId="53" xfId="0" applyFont="1" applyBorder="1" applyAlignment="1">
      <alignment horizontal="center"/>
    </xf>
    <xf numFmtId="0" fontId="37" fillId="7" borderId="93" xfId="0" applyFont="1" applyFill="1" applyBorder="1" applyAlignment="1">
      <alignment horizontal="center" vertical="center" wrapText="1" readingOrder="1"/>
    </xf>
    <xf numFmtId="0" fontId="37" fillId="12" borderId="93" xfId="0" applyFont="1" applyFill="1" applyBorder="1" applyAlignment="1">
      <alignment horizontal="center" vertical="center" wrapText="1" readingOrder="1"/>
    </xf>
    <xf numFmtId="0" fontId="38" fillId="11" borderId="93" xfId="0" applyFont="1" applyFill="1" applyBorder="1" applyAlignment="1">
      <alignment horizontal="center" vertical="center" wrapText="1" readingOrder="1"/>
    </xf>
    <xf numFmtId="0" fontId="29" fillId="0" borderId="53" xfId="0" applyFont="1" applyBorder="1" applyAlignment="1">
      <alignment horizontal="center"/>
    </xf>
    <xf numFmtId="0" fontId="43" fillId="0" borderId="0" xfId="0" applyFont="1" applyAlignment="1">
      <alignment horizontal="center" vertical="center" wrapText="1"/>
    </xf>
    <xf numFmtId="0" fontId="44" fillId="18" borderId="1" xfId="0" applyFont="1" applyFill="1" applyBorder="1" applyAlignment="1">
      <alignment horizontal="center" vertical="center" wrapText="1" readingOrder="1"/>
    </xf>
    <xf numFmtId="0" fontId="40" fillId="6" borderId="94" xfId="0" applyFont="1" applyFill="1" applyBorder="1" applyAlignment="1">
      <alignment horizontal="center" vertical="center" wrapText="1" readingOrder="1"/>
    </xf>
    <xf numFmtId="0" fontId="40" fillId="0" borderId="99" xfId="0" applyFont="1" applyBorder="1" applyAlignment="1">
      <alignment horizontal="left" vertical="center" wrapText="1" readingOrder="1"/>
    </xf>
    <xf numFmtId="9" fontId="40" fillId="0" borderId="99" xfId="0" applyNumberFormat="1" applyFont="1" applyBorder="1" applyAlignment="1">
      <alignment horizontal="center" vertical="center" wrapText="1" readingOrder="1"/>
    </xf>
    <xf numFmtId="0" fontId="40" fillId="10" borderId="93" xfId="0" applyFont="1" applyFill="1" applyBorder="1" applyAlignment="1">
      <alignment horizontal="center" vertical="center" wrapText="1" readingOrder="1"/>
    </xf>
    <xf numFmtId="0" fontId="40" fillId="0" borderId="93" xfId="0" applyFont="1" applyBorder="1" applyAlignment="1">
      <alignment horizontal="left" vertical="center" wrapText="1" readingOrder="1"/>
    </xf>
    <xf numFmtId="9" fontId="40" fillId="0" borderId="93" xfId="0" applyNumberFormat="1" applyFont="1" applyBorder="1" applyAlignment="1">
      <alignment horizontal="center" vertical="center" wrapText="1" readingOrder="1"/>
    </xf>
    <xf numFmtId="0" fontId="40" fillId="7" borderId="93" xfId="0" applyFont="1" applyFill="1" applyBorder="1" applyAlignment="1">
      <alignment horizontal="center" vertical="center" wrapText="1" readingOrder="1"/>
    </xf>
    <xf numFmtId="0" fontId="40" fillId="12" borderId="93" xfId="0" applyFont="1" applyFill="1" applyBorder="1" applyAlignment="1">
      <alignment horizontal="center" vertical="center" wrapText="1" readingOrder="1"/>
    </xf>
    <xf numFmtId="0" fontId="41" fillId="11" borderId="93"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28" fillId="2" borderId="1" xfId="0" applyFont="1" applyFill="1" applyBorder="1"/>
    <xf numFmtId="0" fontId="46" fillId="2" borderId="1" xfId="0" applyFont="1" applyFill="1" applyBorder="1" applyAlignment="1">
      <alignment horizontal="center" vertical="center" wrapText="1"/>
    </xf>
    <xf numFmtId="0" fontId="47" fillId="18" borderId="1" xfId="0" applyFont="1" applyFill="1" applyBorder="1" applyAlignment="1">
      <alignment horizontal="center" vertical="center" wrapText="1" readingOrder="1"/>
    </xf>
    <xf numFmtId="0" fontId="48" fillId="2" borderId="1" xfId="0" applyFont="1" applyFill="1" applyBorder="1"/>
    <xf numFmtId="0" fontId="49" fillId="6" borderId="94" xfId="0" applyFont="1" applyFill="1" applyBorder="1" applyAlignment="1">
      <alignment horizontal="center" vertical="center" wrapText="1" readingOrder="1"/>
    </xf>
    <xf numFmtId="0" fontId="49" fillId="0" borderId="99" xfId="0" applyFont="1" applyBorder="1" applyAlignment="1">
      <alignment horizontal="center" vertical="center" wrapText="1" readingOrder="1"/>
    </xf>
    <xf numFmtId="0" fontId="49" fillId="0" borderId="99" xfId="0" applyFont="1" applyBorder="1" applyAlignment="1">
      <alignment horizontal="left" vertical="center" wrapText="1" readingOrder="1"/>
    </xf>
    <xf numFmtId="0" fontId="49" fillId="10" borderId="93" xfId="0" applyFont="1" applyFill="1" applyBorder="1" applyAlignment="1">
      <alignment horizontal="center" vertical="center" wrapText="1" readingOrder="1"/>
    </xf>
    <xf numFmtId="0" fontId="49" fillId="0" borderId="93" xfId="0" applyFont="1" applyBorder="1" applyAlignment="1">
      <alignment horizontal="center" vertical="center" wrapText="1" readingOrder="1"/>
    </xf>
    <xf numFmtId="0" fontId="49" fillId="0" borderId="93" xfId="0" applyFont="1" applyBorder="1" applyAlignment="1">
      <alignment horizontal="left" vertical="center" wrapText="1" readingOrder="1"/>
    </xf>
    <xf numFmtId="0" fontId="49" fillId="7" borderId="93" xfId="0" applyFont="1" applyFill="1" applyBorder="1" applyAlignment="1">
      <alignment horizontal="center" vertical="center" wrapText="1" readingOrder="1"/>
    </xf>
    <xf numFmtId="0" fontId="49" fillId="12" borderId="93" xfId="0" applyFont="1" applyFill="1" applyBorder="1" applyAlignment="1">
      <alignment horizontal="center" vertical="center" wrapText="1" readingOrder="1"/>
    </xf>
    <xf numFmtId="0" fontId="50" fillId="11" borderId="93" xfId="0" applyFont="1" applyFill="1" applyBorder="1" applyAlignment="1">
      <alignment horizontal="center" vertical="center" wrapText="1" readingOrder="1"/>
    </xf>
    <xf numFmtId="0" fontId="51"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54" fillId="0" borderId="0" xfId="0" applyFont="1"/>
    <xf numFmtId="0" fontId="55" fillId="0" borderId="0" xfId="0" applyFont="1"/>
    <xf numFmtId="0" fontId="56" fillId="2" borderId="1" xfId="0" applyFont="1" applyFill="1" applyBorder="1"/>
    <xf numFmtId="0" fontId="35" fillId="2" borderId="1" xfId="0" applyFont="1" applyFill="1" applyBorder="1"/>
    <xf numFmtId="0" fontId="58" fillId="19" borderId="104" xfId="0" applyFont="1" applyFill="1" applyBorder="1" applyAlignment="1">
      <alignment horizontal="center" vertical="center" wrapText="1" readingOrder="1"/>
    </xf>
    <xf numFmtId="0" fontId="58" fillId="19" borderId="105" xfId="0" applyFont="1" applyFill="1" applyBorder="1" applyAlignment="1">
      <alignment horizontal="center" vertical="center" wrapText="1" readingOrder="1"/>
    </xf>
    <xf numFmtId="0" fontId="58" fillId="2" borderId="107" xfId="0" applyFont="1" applyFill="1" applyBorder="1" applyAlignment="1">
      <alignment horizontal="center" vertical="center" wrapText="1" readingOrder="1"/>
    </xf>
    <xf numFmtId="0" fontId="37" fillId="2" borderId="107" xfId="0" applyFont="1" applyFill="1" applyBorder="1" applyAlignment="1">
      <alignment horizontal="left" vertical="center" wrapText="1" readingOrder="1"/>
    </xf>
    <xf numFmtId="9" fontId="58" fillId="2" borderId="108" xfId="0" applyNumberFormat="1" applyFont="1" applyFill="1" applyBorder="1" applyAlignment="1">
      <alignment horizontal="center" vertical="center" wrapText="1" readingOrder="1"/>
    </xf>
    <xf numFmtId="0" fontId="58" fillId="2" borderId="53" xfId="0" applyFont="1" applyFill="1" applyBorder="1" applyAlignment="1">
      <alignment horizontal="center" vertical="center" wrapText="1" readingOrder="1"/>
    </xf>
    <xf numFmtId="0" fontId="37" fillId="2" borderId="53" xfId="0" applyFont="1" applyFill="1" applyBorder="1" applyAlignment="1">
      <alignment horizontal="left" vertical="center" wrapText="1" readingOrder="1"/>
    </xf>
    <xf numFmtId="9" fontId="58" fillId="2" borderId="110" xfId="0" applyNumberFormat="1" applyFont="1" applyFill="1" applyBorder="1" applyAlignment="1">
      <alignment horizontal="center" vertical="center" wrapText="1" readingOrder="1"/>
    </xf>
    <xf numFmtId="0" fontId="37" fillId="2" borderId="110" xfId="0" applyFont="1" applyFill="1" applyBorder="1" applyAlignment="1">
      <alignment horizontal="center" vertical="center" wrapText="1" readingOrder="1"/>
    </xf>
    <xf numFmtId="0" fontId="58" fillId="2" borderId="63" xfId="0" applyFont="1" applyFill="1" applyBorder="1" applyAlignment="1">
      <alignment horizontal="center" vertical="center" wrapText="1" readingOrder="1"/>
    </xf>
    <xf numFmtId="0" fontId="37" fillId="2" borderId="63" xfId="0" applyFont="1" applyFill="1" applyBorder="1" applyAlignment="1">
      <alignment horizontal="left" vertical="center" wrapText="1" readingOrder="1"/>
    </xf>
    <xf numFmtId="0" fontId="37" fillId="2" borderId="114" xfId="0" applyFont="1" applyFill="1" applyBorder="1" applyAlignment="1">
      <alignment horizontal="center" vertical="center" wrapText="1" readingOrder="1"/>
    </xf>
    <xf numFmtId="0" fontId="11" fillId="2" borderId="1" xfId="0" applyFont="1" applyFill="1" applyBorder="1"/>
    <xf numFmtId="0" fontId="28" fillId="0" borderId="0" xfId="0" applyFont="1"/>
    <xf numFmtId="0" fontId="56" fillId="0" borderId="0" xfId="0" applyFont="1"/>
    <xf numFmtId="0" fontId="61" fillId="0" borderId="93" xfId="0" applyFont="1" applyBorder="1" applyAlignment="1">
      <alignment horizontal="left" vertical="center" wrapText="1" readingOrder="1"/>
    </xf>
    <xf numFmtId="0" fontId="0" fillId="0" borderId="0" xfId="0" applyFont="1" applyAlignment="1"/>
    <xf numFmtId="0" fontId="71" fillId="2" borderId="92" xfId="0" applyFont="1" applyFill="1" applyBorder="1" applyAlignment="1">
      <alignment vertical="center"/>
    </xf>
    <xf numFmtId="0" fontId="71" fillId="2" borderId="92" xfId="0" applyFont="1" applyFill="1" applyBorder="1"/>
    <xf numFmtId="0" fontId="73" fillId="2" borderId="92" xfId="0" applyFont="1" applyFill="1" applyBorder="1"/>
    <xf numFmtId="0" fontId="73" fillId="2" borderId="92" xfId="0" applyFont="1" applyFill="1" applyBorder="1" applyAlignment="1">
      <alignment vertical="center"/>
    </xf>
    <xf numFmtId="0" fontId="73" fillId="0" borderId="0" xfId="0" applyFont="1" applyAlignment="1"/>
    <xf numFmtId="165" fontId="73" fillId="0" borderId="59" xfId="0" applyNumberFormat="1" applyFont="1" applyBorder="1" applyAlignment="1">
      <alignment horizontal="center" vertical="center"/>
    </xf>
    <xf numFmtId="0" fontId="73" fillId="0" borderId="116" xfId="0" applyFont="1" applyBorder="1" applyAlignment="1">
      <alignment horizontal="center" vertical="center" wrapText="1"/>
    </xf>
    <xf numFmtId="0" fontId="73" fillId="0" borderId="116" xfId="0" applyFont="1" applyBorder="1" applyAlignment="1">
      <alignment horizontal="center" vertical="center"/>
    </xf>
    <xf numFmtId="165" fontId="73" fillId="0" borderId="117" xfId="0" applyNumberFormat="1" applyFont="1" applyBorder="1" applyAlignment="1">
      <alignment horizontal="center" vertical="center"/>
    </xf>
    <xf numFmtId="0" fontId="73" fillId="0" borderId="118" xfId="0" applyFont="1" applyBorder="1" applyAlignment="1">
      <alignment horizontal="center" vertical="center" wrapText="1"/>
    </xf>
    <xf numFmtId="0" fontId="73" fillId="0" borderId="118" xfId="0" applyFont="1" applyBorder="1" applyAlignment="1">
      <alignment horizontal="center" vertical="center"/>
    </xf>
    <xf numFmtId="0" fontId="73" fillId="0" borderId="129" xfId="0" applyFont="1" applyBorder="1" applyAlignment="1">
      <alignment horizontal="center" vertical="center"/>
    </xf>
    <xf numFmtId="0" fontId="73" fillId="0" borderId="130" xfId="0" applyFont="1" applyBorder="1" applyAlignment="1">
      <alignment horizontal="center" vertical="center" wrapText="1"/>
    </xf>
    <xf numFmtId="0" fontId="73" fillId="0" borderId="130" xfId="0" applyFont="1" applyBorder="1" applyAlignment="1">
      <alignment horizontal="center" vertical="center"/>
    </xf>
    <xf numFmtId="0" fontId="75" fillId="0" borderId="130" xfId="0" applyFont="1" applyBorder="1" applyAlignment="1">
      <alignment horizontal="center" vertical="center" wrapText="1"/>
    </xf>
    <xf numFmtId="9" fontId="75" fillId="0" borderId="130" xfId="0" applyNumberFormat="1" applyFont="1" applyBorder="1" applyAlignment="1">
      <alignment horizontal="center" vertical="center"/>
    </xf>
    <xf numFmtId="9" fontId="73" fillId="0" borderId="130" xfId="0" applyNumberFormat="1" applyFont="1" applyBorder="1" applyAlignment="1">
      <alignment horizontal="center" vertical="center"/>
    </xf>
    <xf numFmtId="0" fontId="75" fillId="0" borderId="130" xfId="0" applyFont="1" applyBorder="1" applyAlignment="1">
      <alignment horizontal="center" vertical="center"/>
    </xf>
    <xf numFmtId="164" fontId="73" fillId="0" borderId="123" xfId="0" applyNumberFormat="1" applyFont="1" applyBorder="1" applyAlignment="1">
      <alignment horizontal="center" vertical="center"/>
    </xf>
    <xf numFmtId="14" fontId="73" fillId="0" borderId="127" xfId="0" applyNumberFormat="1" applyFont="1" applyFill="1" applyBorder="1" applyAlignment="1">
      <alignment horizontal="center" vertical="center" wrapText="1"/>
    </xf>
    <xf numFmtId="14" fontId="73" fillId="0" borderId="124" xfId="0" applyNumberFormat="1" applyFont="1" applyFill="1" applyBorder="1" applyAlignment="1">
      <alignment horizontal="center" vertical="center"/>
    </xf>
    <xf numFmtId="0" fontId="73" fillId="0" borderId="130" xfId="0" applyFont="1" applyBorder="1" applyAlignment="1">
      <alignment horizontal="center" vertical="center" textRotation="90"/>
    </xf>
    <xf numFmtId="164" fontId="73" fillId="2" borderId="130" xfId="0" applyNumberFormat="1" applyFont="1" applyFill="1" applyBorder="1" applyAlignment="1">
      <alignment horizontal="center" vertical="center"/>
    </xf>
    <xf numFmtId="0" fontId="75" fillId="0" borderId="130" xfId="0" applyFont="1" applyBorder="1" applyAlignment="1">
      <alignment horizontal="center" vertical="center" textRotation="90" wrapText="1"/>
    </xf>
    <xf numFmtId="9" fontId="73" fillId="4" borderId="130" xfId="0" applyNumberFormat="1" applyFont="1" applyFill="1" applyBorder="1" applyAlignment="1">
      <alignment horizontal="center" vertical="center"/>
    </xf>
    <xf numFmtId="0" fontId="75" fillId="0" borderId="130" xfId="0" applyFont="1" applyBorder="1" applyAlignment="1">
      <alignment horizontal="center" vertical="center" textRotation="90"/>
    </xf>
    <xf numFmtId="0" fontId="73" fillId="0" borderId="130" xfId="0" applyFont="1" applyFill="1" applyBorder="1" applyAlignment="1">
      <alignment horizontal="center" vertical="center" wrapText="1"/>
    </xf>
    <xf numFmtId="14" fontId="73" fillId="0" borderId="131" xfId="0" applyNumberFormat="1" applyFont="1" applyFill="1" applyBorder="1" applyAlignment="1">
      <alignment horizontal="center" vertical="center"/>
    </xf>
    <xf numFmtId="0" fontId="73" fillId="0" borderId="141" xfId="0" applyFont="1" applyBorder="1" applyAlignment="1">
      <alignment horizontal="center" vertical="center" wrapText="1"/>
    </xf>
    <xf numFmtId="0" fontId="73" fillId="0" borderId="133" xfId="0" applyFont="1" applyBorder="1" applyAlignment="1">
      <alignment horizontal="center" vertical="center" wrapText="1"/>
    </xf>
    <xf numFmtId="0" fontId="0" fillId="0" borderId="0" xfId="0" applyFont="1" applyAlignment="1"/>
    <xf numFmtId="0" fontId="14" fillId="2" borderId="92" xfId="0" applyFont="1" applyFill="1" applyBorder="1" applyAlignment="1">
      <alignment vertical="center"/>
    </xf>
    <xf numFmtId="0" fontId="14" fillId="2" borderId="92" xfId="0" applyFont="1" applyFill="1" applyBorder="1"/>
    <xf numFmtId="0" fontId="71" fillId="0" borderId="53" xfId="0" applyFont="1" applyBorder="1" applyAlignment="1">
      <alignment horizontal="center" vertical="center" wrapText="1"/>
    </xf>
    <xf numFmtId="0" fontId="71" fillId="0" borderId="53" xfId="0" applyFont="1" applyBorder="1" applyAlignment="1">
      <alignment horizontal="center" vertical="center"/>
    </xf>
    <xf numFmtId="165" fontId="71" fillId="0" borderId="48" xfId="0" applyNumberFormat="1" applyFont="1" applyBorder="1" applyAlignment="1">
      <alignment horizontal="center" vertical="center"/>
    </xf>
    <xf numFmtId="0" fontId="73" fillId="0" borderId="141" xfId="0" applyFont="1" applyBorder="1" applyAlignment="1">
      <alignment horizontal="center" vertical="center"/>
    </xf>
    <xf numFmtId="0" fontId="73" fillId="0" borderId="141" xfId="0" applyFont="1" applyBorder="1" applyAlignment="1">
      <alignment horizontal="center" vertical="center" textRotation="90"/>
    </xf>
    <xf numFmtId="9" fontId="73" fillId="0" borderId="141" xfId="0" applyNumberFormat="1" applyFont="1" applyBorder="1" applyAlignment="1">
      <alignment horizontal="center" vertical="center"/>
    </xf>
    <xf numFmtId="164" fontId="73" fillId="2" borderId="141" xfId="0" applyNumberFormat="1" applyFont="1" applyFill="1" applyBorder="1" applyAlignment="1">
      <alignment horizontal="center" vertical="center"/>
    </xf>
    <xf numFmtId="0" fontId="75" fillId="0" borderId="141" xfId="0" applyFont="1" applyBorder="1" applyAlignment="1">
      <alignment horizontal="center" vertical="center" textRotation="90" wrapText="1"/>
    </xf>
    <xf numFmtId="9" fontId="73" fillId="0" borderId="137" xfId="0" applyNumberFormat="1" applyFont="1" applyBorder="1" applyAlignment="1">
      <alignment horizontal="center" vertical="center"/>
    </xf>
    <xf numFmtId="9" fontId="73" fillId="4" borderId="137" xfId="0" applyNumberFormat="1" applyFont="1" applyFill="1" applyBorder="1" applyAlignment="1">
      <alignment horizontal="center" vertical="center"/>
    </xf>
    <xf numFmtId="0" fontId="75" fillId="0" borderId="141" xfId="0" applyFont="1" applyBorder="1" applyAlignment="1">
      <alignment horizontal="center" vertical="center" textRotation="90"/>
    </xf>
    <xf numFmtId="0" fontId="73" fillId="0" borderId="137" xfId="0" applyFont="1" applyBorder="1" applyAlignment="1">
      <alignment horizontal="center" vertical="center" textRotation="90"/>
    </xf>
    <xf numFmtId="0" fontId="73" fillId="0" borderId="118" xfId="0" applyFont="1" applyBorder="1" applyAlignment="1">
      <alignment horizontal="center" vertical="center" textRotation="90"/>
    </xf>
    <xf numFmtId="9" fontId="73" fillId="0" borderId="118" xfId="0" applyNumberFormat="1" applyFont="1" applyBorder="1" applyAlignment="1">
      <alignment horizontal="center" vertical="center"/>
    </xf>
    <xf numFmtId="164" fontId="73" fillId="2" borderId="118" xfId="0" applyNumberFormat="1" applyFont="1" applyFill="1" applyBorder="1" applyAlignment="1">
      <alignment horizontal="center" vertical="center"/>
    </xf>
    <xf numFmtId="0" fontId="75" fillId="0" borderId="118" xfId="0" applyFont="1" applyBorder="1" applyAlignment="1">
      <alignment horizontal="center" vertical="center" textRotation="90" wrapText="1"/>
    </xf>
    <xf numFmtId="9" fontId="73" fillId="0" borderId="133" xfId="0" applyNumberFormat="1" applyFont="1" applyBorder="1" applyAlignment="1">
      <alignment horizontal="center" vertical="center"/>
    </xf>
    <xf numFmtId="9" fontId="73" fillId="4" borderId="133" xfId="0" applyNumberFormat="1" applyFont="1" applyFill="1" applyBorder="1" applyAlignment="1">
      <alignment horizontal="center" vertical="center"/>
    </xf>
    <xf numFmtId="0" fontId="75" fillId="0" borderId="118" xfId="0" applyFont="1" applyBorder="1" applyAlignment="1">
      <alignment horizontal="center" vertical="center" textRotation="90"/>
    </xf>
    <xf numFmtId="0" fontId="73" fillId="0" borderId="133" xfId="0" applyFont="1" applyBorder="1" applyAlignment="1">
      <alignment horizontal="center" vertical="center" textRotation="90"/>
    </xf>
    <xf numFmtId="0" fontId="73" fillId="0" borderId="133" xfId="0" applyFont="1" applyBorder="1" applyAlignment="1">
      <alignment horizontal="center" vertical="center"/>
    </xf>
    <xf numFmtId="164" fontId="73" fillId="2" borderId="133" xfId="0" applyNumberFormat="1" applyFont="1" applyFill="1" applyBorder="1" applyAlignment="1">
      <alignment horizontal="center" vertical="center"/>
    </xf>
    <xf numFmtId="0" fontId="75" fillId="0" borderId="133" xfId="0" applyFont="1" applyBorder="1" applyAlignment="1">
      <alignment horizontal="center" vertical="center" textRotation="90" wrapText="1"/>
    </xf>
    <xf numFmtId="0" fontId="75" fillId="0" borderId="133" xfId="0" applyFont="1" applyBorder="1" applyAlignment="1">
      <alignment horizontal="center" vertical="center" textRotation="90"/>
    </xf>
    <xf numFmtId="0" fontId="70" fillId="2" borderId="92" xfId="0" applyFont="1" applyFill="1" applyBorder="1" applyAlignment="1">
      <alignment vertical="center"/>
    </xf>
    <xf numFmtId="0" fontId="70" fillId="2" borderId="92" xfId="0" applyFont="1" applyFill="1" applyBorder="1"/>
    <xf numFmtId="0" fontId="70" fillId="2" borderId="48" xfId="0" applyFont="1" applyFill="1" applyBorder="1" applyAlignment="1">
      <alignment horizontal="center" vertical="center"/>
    </xf>
    <xf numFmtId="165" fontId="70" fillId="2" borderId="92" xfId="0" applyNumberFormat="1" applyFont="1" applyFill="1" applyBorder="1" applyAlignment="1">
      <alignment vertical="center"/>
    </xf>
    <xf numFmtId="0" fontId="79" fillId="2" borderId="92" xfId="0" applyFont="1" applyFill="1" applyBorder="1" applyAlignment="1">
      <alignment wrapText="1"/>
    </xf>
    <xf numFmtId="0" fontId="79" fillId="2" borderId="53" xfId="0" applyFont="1" applyFill="1" applyBorder="1" applyAlignment="1">
      <alignment horizontal="center" vertical="center" wrapText="1"/>
    </xf>
    <xf numFmtId="0" fontId="79" fillId="2" borderId="201" xfId="0" applyFont="1" applyFill="1" applyBorder="1" applyAlignment="1">
      <alignment horizontal="center" vertical="center" wrapText="1"/>
    </xf>
    <xf numFmtId="0" fontId="79" fillId="2" borderId="92" xfId="0" applyFont="1" applyFill="1" applyBorder="1" applyAlignment="1">
      <alignment vertical="center" wrapText="1"/>
    </xf>
    <xf numFmtId="165" fontId="79" fillId="2" borderId="48" xfId="0" applyNumberFormat="1" applyFont="1" applyFill="1" applyBorder="1" applyAlignment="1">
      <alignment horizontal="center" vertical="center" wrapText="1"/>
    </xf>
    <xf numFmtId="166" fontId="73" fillId="0" borderId="131" xfId="0" applyNumberFormat="1" applyFont="1" applyFill="1" applyBorder="1" applyAlignment="1">
      <alignment horizontal="center" vertical="center"/>
    </xf>
    <xf numFmtId="14" fontId="73" fillId="0" borderId="121" xfId="0" applyNumberFormat="1" applyFont="1" applyFill="1" applyBorder="1" applyAlignment="1">
      <alignment horizontal="center" vertical="center" wrapText="1"/>
    </xf>
    <xf numFmtId="0" fontId="73" fillId="0" borderId="137" xfId="0" applyFont="1" applyFill="1" applyBorder="1" applyAlignment="1">
      <alignment horizontal="center" vertical="center" wrapText="1"/>
    </xf>
    <xf numFmtId="165" fontId="73" fillId="0" borderId="135" xfId="0" applyNumberFormat="1" applyFont="1" applyFill="1" applyBorder="1" applyAlignment="1">
      <alignment horizontal="center" vertical="center" wrapText="1"/>
    </xf>
    <xf numFmtId="0" fontId="73" fillId="0" borderId="133" xfId="0" applyFont="1" applyFill="1" applyBorder="1" applyAlignment="1">
      <alignment horizontal="center" vertical="center" wrapText="1"/>
    </xf>
    <xf numFmtId="0" fontId="73" fillId="0" borderId="115" xfId="0" applyFont="1" applyFill="1" applyBorder="1" applyAlignment="1">
      <alignment horizontal="center" vertical="center" wrapText="1"/>
    </xf>
    <xf numFmtId="165" fontId="73" fillId="0" borderId="136" xfId="0" applyNumberFormat="1" applyFont="1" applyFill="1" applyBorder="1" applyAlignment="1">
      <alignment horizontal="center" vertical="center" wrapText="1"/>
    </xf>
    <xf numFmtId="0" fontId="73" fillId="0" borderId="142" xfId="0" applyFont="1" applyFill="1" applyBorder="1" applyAlignment="1">
      <alignment horizontal="center" vertical="center" wrapText="1"/>
    </xf>
    <xf numFmtId="0" fontId="73" fillId="0" borderId="1" xfId="0" applyFont="1" applyBorder="1" applyAlignment="1">
      <alignment horizontal="center" vertical="center" wrapText="1"/>
    </xf>
    <xf numFmtId="0" fontId="73" fillId="4" borderId="1" xfId="0" applyFont="1" applyFill="1" applyBorder="1" applyAlignment="1">
      <alignment horizontal="center" vertical="center" wrapText="1"/>
    </xf>
    <xf numFmtId="0" fontId="75" fillId="0" borderId="54" xfId="0" applyFont="1" applyBorder="1" applyAlignment="1">
      <alignment horizontal="center" vertical="center" wrapText="1"/>
    </xf>
    <xf numFmtId="0" fontId="75" fillId="4" borderId="1" xfId="0" applyFont="1" applyFill="1" applyBorder="1" applyAlignment="1">
      <alignment horizontal="center" vertical="center"/>
    </xf>
    <xf numFmtId="0" fontId="75" fillId="4" borderId="1" xfId="0" applyFont="1" applyFill="1" applyBorder="1" applyAlignment="1">
      <alignment horizontal="center" vertical="center" wrapText="1"/>
    </xf>
    <xf numFmtId="0" fontId="75" fillId="0" borderId="1" xfId="0" applyFont="1" applyBorder="1" applyAlignment="1">
      <alignment horizontal="center" vertical="center" wrapText="1"/>
    </xf>
    <xf numFmtId="0" fontId="75" fillId="4" borderId="1" xfId="0" applyFont="1" applyFill="1" applyBorder="1" applyAlignment="1">
      <alignment horizontal="center" vertical="center" textRotation="90"/>
    </xf>
    <xf numFmtId="0" fontId="75" fillId="0" borderId="57" xfId="0" applyFont="1" applyBorder="1" applyAlignment="1">
      <alignment horizontal="center" vertical="center" wrapText="1"/>
    </xf>
    <xf numFmtId="0" fontId="75" fillId="4" borderId="58" xfId="0" applyFont="1" applyFill="1" applyBorder="1" applyAlignment="1">
      <alignment horizontal="center" vertical="center"/>
    </xf>
    <xf numFmtId="0" fontId="75" fillId="4" borderId="58" xfId="0" applyFont="1" applyFill="1" applyBorder="1" applyAlignment="1">
      <alignment horizontal="center" vertical="center" wrapText="1"/>
    </xf>
    <xf numFmtId="0" fontId="75" fillId="0" borderId="58" xfId="0" applyFont="1" applyBorder="1" applyAlignment="1">
      <alignment horizontal="center" vertical="center" wrapText="1"/>
    </xf>
    <xf numFmtId="0" fontId="75" fillId="4" borderId="58" xfId="0" applyFont="1" applyFill="1" applyBorder="1" applyAlignment="1">
      <alignment horizontal="center" vertical="center" textRotation="90"/>
    </xf>
    <xf numFmtId="0" fontId="73" fillId="2" borderId="1" xfId="0" applyFont="1" applyFill="1" applyBorder="1" applyAlignment="1">
      <alignment horizontal="center" vertical="center" wrapText="1"/>
    </xf>
    <xf numFmtId="0" fontId="73" fillId="0" borderId="0" xfId="0" applyFont="1" applyAlignment="1">
      <alignment horizontal="center" vertical="center" wrapText="1"/>
    </xf>
    <xf numFmtId="0" fontId="73" fillId="0" borderId="164" xfId="0" applyFont="1" applyBorder="1" applyAlignment="1">
      <alignment horizontal="center" vertical="center" wrapText="1"/>
    </xf>
    <xf numFmtId="0" fontId="77" fillId="0" borderId="164" xfId="0" applyFont="1" applyBorder="1" applyAlignment="1">
      <alignment horizontal="center" vertical="center" wrapText="1"/>
    </xf>
    <xf numFmtId="0" fontId="73" fillId="0" borderId="164" xfId="0" applyFont="1" applyBorder="1" applyAlignment="1">
      <alignment horizontal="center" vertical="center"/>
    </xf>
    <xf numFmtId="0" fontId="75" fillId="0" borderId="164" xfId="0" applyFont="1" applyBorder="1" applyAlignment="1">
      <alignment horizontal="center" vertical="center" wrapText="1"/>
    </xf>
    <xf numFmtId="9" fontId="73" fillId="0" borderId="164" xfId="0" applyNumberFormat="1" applyFont="1" applyBorder="1" applyAlignment="1">
      <alignment horizontal="center" vertical="center"/>
    </xf>
    <xf numFmtId="9" fontId="73" fillId="0" borderId="164" xfId="0" applyNumberFormat="1" applyFont="1" applyBorder="1" applyAlignment="1">
      <alignment horizontal="center" vertical="center" wrapText="1"/>
    </xf>
    <xf numFmtId="0" fontId="75" fillId="0" borderId="164" xfId="0" applyFont="1" applyBorder="1" applyAlignment="1">
      <alignment horizontal="center" vertical="center"/>
    </xf>
    <xf numFmtId="0" fontId="73" fillId="0" borderId="164" xfId="0" applyFont="1" applyBorder="1" applyAlignment="1">
      <alignment horizontal="center" vertical="center" textRotation="90"/>
    </xf>
    <xf numFmtId="164" fontId="73" fillId="2" borderId="164" xfId="0" applyNumberFormat="1" applyFont="1" applyFill="1" applyBorder="1" applyAlignment="1">
      <alignment horizontal="center" vertical="center"/>
    </xf>
    <xf numFmtId="9" fontId="73" fillId="4" borderId="164" xfId="0" applyNumberFormat="1" applyFont="1" applyFill="1" applyBorder="1" applyAlignment="1">
      <alignment horizontal="center" vertical="center"/>
    </xf>
    <xf numFmtId="0" fontId="73" fillId="0" borderId="164" xfId="0" applyFont="1" applyFill="1" applyBorder="1" applyAlignment="1">
      <alignment horizontal="center" vertical="center" wrapText="1"/>
    </xf>
    <xf numFmtId="14" fontId="73" fillId="0" borderId="165" xfId="0" applyNumberFormat="1" applyFont="1" applyFill="1" applyBorder="1" applyAlignment="1">
      <alignment horizontal="center" vertical="center" wrapText="1"/>
    </xf>
    <xf numFmtId="0" fontId="73" fillId="0" borderId="194" xfId="0" applyFont="1" applyBorder="1" applyAlignment="1">
      <alignment horizontal="center" vertical="center" wrapText="1"/>
    </xf>
    <xf numFmtId="0" fontId="77" fillId="0" borderId="194" xfId="0" applyFont="1" applyBorder="1" applyAlignment="1">
      <alignment horizontal="center" vertical="center" wrapText="1"/>
    </xf>
    <xf numFmtId="0" fontId="75" fillId="0" borderId="194" xfId="0" applyFont="1" applyBorder="1" applyAlignment="1">
      <alignment horizontal="center" vertical="center" wrapText="1"/>
    </xf>
    <xf numFmtId="9" fontId="73" fillId="0" borderId="194" xfId="0" applyNumberFormat="1" applyFont="1" applyBorder="1" applyAlignment="1">
      <alignment horizontal="center" vertical="center"/>
    </xf>
    <xf numFmtId="9" fontId="73" fillId="0" borderId="194" xfId="0" applyNumberFormat="1" applyFont="1" applyBorder="1" applyAlignment="1">
      <alignment horizontal="center" vertical="center" wrapText="1"/>
    </xf>
    <xf numFmtId="0" fontId="75" fillId="0" borderId="194" xfId="0" applyFont="1" applyBorder="1" applyAlignment="1">
      <alignment horizontal="center" vertical="center"/>
    </xf>
    <xf numFmtId="0" fontId="73" fillId="0" borderId="194" xfId="0" applyFont="1" applyBorder="1" applyAlignment="1">
      <alignment horizontal="center" vertical="center"/>
    </xf>
    <xf numFmtId="0" fontId="73" fillId="0" borderId="194" xfId="0" applyFont="1" applyBorder="1" applyAlignment="1">
      <alignment horizontal="center" vertical="center" textRotation="90"/>
    </xf>
    <xf numFmtId="164" fontId="73" fillId="2" borderId="194" xfId="0" applyNumberFormat="1" applyFont="1" applyFill="1" applyBorder="1" applyAlignment="1">
      <alignment horizontal="center" vertical="center"/>
    </xf>
    <xf numFmtId="9" fontId="73" fillId="4" borderId="194" xfId="0" applyNumberFormat="1" applyFont="1" applyFill="1" applyBorder="1" applyAlignment="1">
      <alignment horizontal="center" vertical="center"/>
    </xf>
    <xf numFmtId="0" fontId="73" fillId="0" borderId="194" xfId="0" applyFont="1" applyFill="1" applyBorder="1" applyAlignment="1">
      <alignment horizontal="center" vertical="center" wrapText="1"/>
    </xf>
    <xf numFmtId="0" fontId="73" fillId="0" borderId="191" xfId="0" applyFont="1" applyFill="1" applyBorder="1" applyAlignment="1">
      <alignment horizontal="center" vertical="center"/>
    </xf>
    <xf numFmtId="0" fontId="75" fillId="0" borderId="192" xfId="0" applyFont="1" applyBorder="1" applyAlignment="1">
      <alignment horizontal="center" vertical="center" wrapText="1"/>
    </xf>
    <xf numFmtId="9" fontId="73" fillId="0" borderId="192" xfId="0" applyNumberFormat="1" applyFont="1" applyBorder="1" applyAlignment="1">
      <alignment horizontal="center" vertical="center"/>
    </xf>
    <xf numFmtId="9" fontId="73" fillId="0" borderId="192" xfId="0" applyNumberFormat="1" applyFont="1" applyBorder="1" applyAlignment="1">
      <alignment horizontal="center" vertical="center" wrapText="1"/>
    </xf>
    <xf numFmtId="0" fontId="75" fillId="0" borderId="192" xfId="0" applyFont="1" applyBorder="1" applyAlignment="1">
      <alignment horizontal="center" vertical="center"/>
    </xf>
    <xf numFmtId="0" fontId="73" fillId="0" borderId="192" xfId="0" applyFont="1" applyBorder="1" applyAlignment="1">
      <alignment horizontal="center" vertical="center" textRotation="90"/>
    </xf>
    <xf numFmtId="164" fontId="73" fillId="2" borderId="192" xfId="0" applyNumberFormat="1" applyFont="1" applyFill="1" applyBorder="1" applyAlignment="1">
      <alignment horizontal="center" vertical="center"/>
    </xf>
    <xf numFmtId="9" fontId="73" fillId="4" borderId="192" xfId="0" applyNumberFormat="1" applyFont="1" applyFill="1" applyBorder="1" applyAlignment="1">
      <alignment horizontal="center" vertical="center"/>
    </xf>
    <xf numFmtId="0" fontId="73" fillId="0" borderId="192" xfId="0" applyFont="1" applyFill="1" applyBorder="1" applyAlignment="1">
      <alignment horizontal="center" vertical="center" wrapText="1"/>
    </xf>
    <xf numFmtId="0" fontId="73" fillId="0" borderId="193" xfId="0" applyFont="1" applyFill="1" applyBorder="1" applyAlignment="1">
      <alignment horizontal="center" vertical="center"/>
    </xf>
    <xf numFmtId="0" fontId="73" fillId="0" borderId="159" xfId="0" applyFont="1" applyFill="1" applyBorder="1" applyAlignment="1">
      <alignment horizontal="center" vertical="center"/>
    </xf>
    <xf numFmtId="165" fontId="73" fillId="0" borderId="159" xfId="0" applyNumberFormat="1" applyFont="1" applyFill="1" applyBorder="1" applyAlignment="1">
      <alignment horizontal="center" vertical="center"/>
    </xf>
    <xf numFmtId="0" fontId="73" fillId="0" borderId="154" xfId="0" applyFont="1" applyFill="1" applyBorder="1" applyAlignment="1">
      <alignment horizontal="center" vertical="center"/>
    </xf>
    <xf numFmtId="0" fontId="73" fillId="0" borderId="154" xfId="0" applyFont="1" applyFill="1" applyBorder="1" applyAlignment="1">
      <alignment horizontal="center" vertical="center" wrapText="1"/>
    </xf>
    <xf numFmtId="165" fontId="73" fillId="0" borderId="154" xfId="0" applyNumberFormat="1" applyFont="1" applyFill="1" applyBorder="1" applyAlignment="1">
      <alignment horizontal="center" vertical="center"/>
    </xf>
    <xf numFmtId="9" fontId="73" fillId="0" borderId="157" xfId="0" applyNumberFormat="1" applyFont="1" applyBorder="1" applyAlignment="1">
      <alignment horizontal="center" vertical="center"/>
    </xf>
    <xf numFmtId="0" fontId="73" fillId="0" borderId="157" xfId="0" applyFont="1" applyBorder="1" applyAlignment="1">
      <alignment horizontal="center" vertical="center" textRotation="90"/>
    </xf>
    <xf numFmtId="164" fontId="73" fillId="0" borderId="157" xfId="0" applyNumberFormat="1" applyFont="1" applyBorder="1" applyAlignment="1">
      <alignment horizontal="center" vertical="center"/>
    </xf>
    <xf numFmtId="0" fontId="75" fillId="0" borderId="157" xfId="0" applyFont="1" applyBorder="1" applyAlignment="1">
      <alignment horizontal="center" vertical="center" textRotation="90" wrapText="1"/>
    </xf>
    <xf numFmtId="0" fontId="75" fillId="0" borderId="157" xfId="0" applyFont="1" applyBorder="1" applyAlignment="1">
      <alignment horizontal="center" vertical="center" textRotation="90"/>
    </xf>
    <xf numFmtId="0" fontId="73" fillId="0" borderId="157" xfId="0" applyFont="1" applyFill="1" applyBorder="1" applyAlignment="1">
      <alignment horizontal="center" vertical="center" wrapText="1"/>
    </xf>
    <xf numFmtId="165" fontId="73" fillId="0" borderId="157" xfId="0" applyNumberFormat="1" applyFont="1" applyFill="1" applyBorder="1" applyAlignment="1">
      <alignment horizontal="center" vertical="center"/>
    </xf>
    <xf numFmtId="165" fontId="73" fillId="0" borderId="162" xfId="0" applyNumberFormat="1" applyFont="1" applyFill="1" applyBorder="1" applyAlignment="1">
      <alignment horizontal="center" vertical="center"/>
    </xf>
    <xf numFmtId="0" fontId="73" fillId="0" borderId="163" xfId="0" applyFont="1" applyFill="1" applyBorder="1" applyAlignment="1">
      <alignment horizontal="center" vertical="center" wrapText="1"/>
    </xf>
    <xf numFmtId="0" fontId="73" fillId="0" borderId="155" xfId="0" applyFont="1" applyFill="1" applyBorder="1" applyAlignment="1">
      <alignment horizontal="center" vertical="center" wrapText="1"/>
    </xf>
    <xf numFmtId="0" fontId="73" fillId="0" borderId="158" xfId="0" applyFont="1" applyFill="1" applyBorder="1" applyAlignment="1">
      <alignment horizontal="center" vertical="center" wrapText="1"/>
    </xf>
    <xf numFmtId="0" fontId="77" fillId="4" borderId="183" xfId="0" applyFont="1" applyFill="1" applyBorder="1" applyAlignment="1">
      <alignment horizontal="center" vertical="center" wrapText="1"/>
    </xf>
    <xf numFmtId="9" fontId="73" fillId="4" borderId="183" xfId="0" applyNumberFormat="1" applyFont="1" applyFill="1" applyBorder="1" applyAlignment="1">
      <alignment horizontal="center" vertical="center"/>
    </xf>
    <xf numFmtId="0" fontId="77" fillId="0" borderId="183" xfId="0" applyFont="1" applyFill="1" applyBorder="1" applyAlignment="1">
      <alignment horizontal="center" vertical="center" wrapText="1"/>
    </xf>
    <xf numFmtId="165" fontId="73" fillId="0" borderId="180" xfId="0" applyNumberFormat="1" applyFont="1" applyFill="1" applyBorder="1" applyAlignment="1">
      <alignment horizontal="center" vertical="center" wrapText="1"/>
    </xf>
    <xf numFmtId="9" fontId="77" fillId="4" borderId="183" xfId="0" applyNumberFormat="1" applyFont="1" applyFill="1" applyBorder="1" applyAlignment="1">
      <alignment horizontal="center" vertical="center" wrapText="1"/>
    </xf>
    <xf numFmtId="9" fontId="73" fillId="0" borderId="172" xfId="0" applyNumberFormat="1" applyFont="1" applyBorder="1" applyAlignment="1">
      <alignment horizontal="center" vertical="center"/>
    </xf>
    <xf numFmtId="9" fontId="73" fillId="4" borderId="172" xfId="0" applyNumberFormat="1" applyFont="1" applyFill="1" applyBorder="1" applyAlignment="1">
      <alignment horizontal="center" vertical="center"/>
    </xf>
    <xf numFmtId="165" fontId="73" fillId="0" borderId="182" xfId="0" applyNumberFormat="1" applyFont="1" applyFill="1" applyBorder="1" applyAlignment="1">
      <alignment horizontal="center" vertical="center" wrapText="1"/>
    </xf>
    <xf numFmtId="0" fontId="73" fillId="0" borderId="171" xfId="0" applyFont="1" applyBorder="1" applyAlignment="1">
      <alignment horizontal="center" vertical="center" textRotation="90"/>
    </xf>
    <xf numFmtId="164" fontId="73" fillId="2" borderId="171" xfId="0" applyNumberFormat="1" applyFont="1" applyFill="1" applyBorder="1" applyAlignment="1">
      <alignment horizontal="center" vertical="center"/>
    </xf>
    <xf numFmtId="0" fontId="75" fillId="0" borderId="171" xfId="0" applyFont="1" applyBorder="1" applyAlignment="1">
      <alignment horizontal="center" vertical="center" textRotation="90" wrapText="1"/>
    </xf>
    <xf numFmtId="9" fontId="73" fillId="4" borderId="171" xfId="0" applyNumberFormat="1" applyFont="1" applyFill="1" applyBorder="1" applyAlignment="1">
      <alignment horizontal="center" vertical="center"/>
    </xf>
    <xf numFmtId="0" fontId="75" fillId="0" borderId="171" xfId="0" applyFont="1" applyBorder="1" applyAlignment="1">
      <alignment horizontal="center" vertical="center" textRotation="90"/>
    </xf>
    <xf numFmtId="0" fontId="73" fillId="0" borderId="186" xfId="0" applyFont="1" applyFill="1" applyBorder="1" applyAlignment="1">
      <alignment horizontal="center" vertical="center" wrapText="1"/>
    </xf>
    <xf numFmtId="0" fontId="73" fillId="0" borderId="174" xfId="0" applyFont="1" applyBorder="1" applyAlignment="1">
      <alignment horizontal="center" vertical="center"/>
    </xf>
    <xf numFmtId="0" fontId="73" fillId="0" borderId="174" xfId="0" applyFont="1" applyBorder="1" applyAlignment="1">
      <alignment horizontal="center" vertical="center" wrapText="1"/>
    </xf>
    <xf numFmtId="0" fontId="73" fillId="0" borderId="174" xfId="0" applyFont="1" applyBorder="1" applyAlignment="1">
      <alignment horizontal="center" vertical="center" textRotation="90"/>
    </xf>
    <xf numFmtId="9" fontId="73" fillId="0" borderId="174" xfId="0" applyNumberFormat="1" applyFont="1" applyBorder="1" applyAlignment="1">
      <alignment horizontal="center" vertical="center"/>
    </xf>
    <xf numFmtId="164" fontId="73" fillId="2" borderId="174" xfId="0" applyNumberFormat="1" applyFont="1" applyFill="1" applyBorder="1" applyAlignment="1">
      <alignment horizontal="center" vertical="center"/>
    </xf>
    <xf numFmtId="0" fontId="75" fillId="0" borderId="174" xfId="0" applyFont="1" applyBorder="1" applyAlignment="1">
      <alignment horizontal="center" vertical="center" textRotation="90" wrapText="1"/>
    </xf>
    <xf numFmtId="9" fontId="73" fillId="4" borderId="174" xfId="0" applyNumberFormat="1" applyFont="1" applyFill="1" applyBorder="1" applyAlignment="1">
      <alignment horizontal="center" vertical="center"/>
    </xf>
    <xf numFmtId="0" fontId="75" fillId="0" borderId="174" xfId="0" applyFont="1" applyBorder="1" applyAlignment="1">
      <alignment horizontal="center" vertical="center" textRotation="90"/>
    </xf>
    <xf numFmtId="165" fontId="73" fillId="0" borderId="187" xfId="0" applyNumberFormat="1" applyFont="1" applyFill="1" applyBorder="1" applyAlignment="1">
      <alignment horizontal="center" vertical="center" wrapText="1"/>
    </xf>
    <xf numFmtId="0" fontId="75" fillId="0" borderId="176" xfId="0" applyFont="1" applyBorder="1" applyAlignment="1">
      <alignment horizontal="center" vertical="center"/>
    </xf>
    <xf numFmtId="0" fontId="73" fillId="0" borderId="176" xfId="0" applyFont="1" applyBorder="1" applyAlignment="1">
      <alignment horizontal="center" vertical="center" wrapText="1"/>
    </xf>
    <xf numFmtId="0" fontId="75" fillId="0" borderId="176" xfId="0" applyFont="1" applyBorder="1" applyAlignment="1">
      <alignment horizontal="center" vertical="center" wrapText="1"/>
    </xf>
    <xf numFmtId="9" fontId="73" fillId="0" borderId="176" xfId="0" applyNumberFormat="1" applyFont="1" applyBorder="1" applyAlignment="1">
      <alignment horizontal="center" vertical="center" wrapText="1"/>
    </xf>
    <xf numFmtId="0" fontId="73" fillId="0" borderId="176" xfId="0" applyFont="1" applyBorder="1" applyAlignment="1">
      <alignment horizontal="center" vertical="center"/>
    </xf>
    <xf numFmtId="0" fontId="73" fillId="0" borderId="176" xfId="0" applyFont="1" applyBorder="1" applyAlignment="1">
      <alignment horizontal="center" vertical="center" textRotation="90"/>
    </xf>
    <xf numFmtId="9" fontId="73" fillId="0" borderId="176" xfId="0" applyNumberFormat="1" applyFont="1" applyBorder="1" applyAlignment="1">
      <alignment horizontal="center" vertical="center"/>
    </xf>
    <xf numFmtId="164" fontId="73" fillId="2" borderId="176" xfId="0" applyNumberFormat="1" applyFont="1" applyFill="1" applyBorder="1" applyAlignment="1">
      <alignment horizontal="center" vertical="center"/>
    </xf>
    <xf numFmtId="0" fontId="75" fillId="0" borderId="176" xfId="0" applyFont="1" applyBorder="1" applyAlignment="1">
      <alignment horizontal="center" vertical="center" textRotation="90" wrapText="1"/>
    </xf>
    <xf numFmtId="9" fontId="73" fillId="4" borderId="176" xfId="0" applyNumberFormat="1" applyFont="1" applyFill="1" applyBorder="1" applyAlignment="1">
      <alignment horizontal="center" vertical="center"/>
    </xf>
    <xf numFmtId="0" fontId="75" fillId="0" borderId="176" xfId="0" applyFont="1" applyBorder="1" applyAlignment="1">
      <alignment horizontal="center" vertical="center" textRotation="90"/>
    </xf>
    <xf numFmtId="0" fontId="73" fillId="0" borderId="176" xfId="0" applyFont="1" applyFill="1" applyBorder="1" applyAlignment="1">
      <alignment horizontal="center" vertical="center" wrapText="1"/>
    </xf>
    <xf numFmtId="165" fontId="73" fillId="0" borderId="188" xfId="0" applyNumberFormat="1" applyFont="1" applyFill="1" applyBorder="1" applyAlignment="1">
      <alignment horizontal="center" vertical="center" wrapText="1"/>
    </xf>
    <xf numFmtId="0" fontId="75" fillId="0" borderId="172" xfId="0" applyFont="1" applyBorder="1" applyAlignment="1">
      <alignment horizontal="center" vertical="center" wrapText="1"/>
    </xf>
    <xf numFmtId="164" fontId="73" fillId="2" borderId="172" xfId="0" applyNumberFormat="1" applyFont="1" applyFill="1" applyBorder="1" applyAlignment="1">
      <alignment horizontal="center" vertical="center"/>
    </xf>
    <xf numFmtId="0" fontId="75" fillId="0" borderId="172" xfId="0" applyFont="1" applyBorder="1" applyAlignment="1">
      <alignment horizontal="center" vertical="center" textRotation="90" wrapText="1"/>
    </xf>
    <xf numFmtId="0" fontId="75" fillId="0" borderId="172" xfId="0" applyFont="1" applyBorder="1" applyAlignment="1">
      <alignment horizontal="center" vertical="center" textRotation="90"/>
    </xf>
    <xf numFmtId="165" fontId="73" fillId="0" borderId="184" xfId="0" applyNumberFormat="1" applyFont="1" applyFill="1" applyBorder="1" applyAlignment="1">
      <alignment horizontal="center" vertical="center" wrapText="1"/>
    </xf>
    <xf numFmtId="0" fontId="80" fillId="0" borderId="120" xfId="0" applyFont="1" applyBorder="1" applyAlignment="1">
      <alignment horizontal="center" vertical="center" textRotation="90" wrapText="1"/>
    </xf>
    <xf numFmtId="0" fontId="80" fillId="0" borderId="120" xfId="0" applyFont="1" applyBorder="1" applyAlignment="1">
      <alignment horizontal="center" vertical="center" textRotation="90"/>
    </xf>
    <xf numFmtId="0" fontId="80" fillId="0" borderId="123" xfId="0" applyFont="1" applyBorder="1" applyAlignment="1">
      <alignment horizontal="center" vertical="center" textRotation="90" wrapText="1"/>
    </xf>
    <xf numFmtId="0" fontId="80" fillId="0" borderId="123" xfId="0" applyFont="1" applyBorder="1" applyAlignment="1">
      <alignment horizontal="center" vertical="center" textRotation="90"/>
    </xf>
    <xf numFmtId="0" fontId="77" fillId="0" borderId="126" xfId="0" applyFont="1" applyBorder="1" applyAlignment="1">
      <alignment horizontal="center" vertical="center" wrapText="1"/>
    </xf>
    <xf numFmtId="0" fontId="80" fillId="0" borderId="126" xfId="0" applyFont="1" applyBorder="1" applyAlignment="1">
      <alignment horizontal="center" vertical="center" textRotation="90" wrapText="1"/>
    </xf>
    <xf numFmtId="0" fontId="80" fillId="0" borderId="126" xfId="0" applyFont="1" applyBorder="1" applyAlignment="1">
      <alignment horizontal="center" vertical="center" textRotation="90"/>
    </xf>
    <xf numFmtId="0" fontId="77" fillId="0" borderId="126" xfId="0" applyFont="1" applyFill="1" applyBorder="1" applyAlignment="1">
      <alignment horizontal="center" vertical="center" wrapText="1"/>
    </xf>
    <xf numFmtId="0" fontId="77" fillId="0" borderId="127" xfId="0" applyFont="1" applyFill="1" applyBorder="1" applyAlignment="1">
      <alignment horizontal="center" vertical="center"/>
    </xf>
    <xf numFmtId="0" fontId="80" fillId="0" borderId="173" xfId="0" applyFont="1" applyBorder="1" applyAlignment="1">
      <alignment horizontal="center" vertical="center" textRotation="90" wrapText="1"/>
    </xf>
    <xf numFmtId="0" fontId="80" fillId="0" borderId="173" xfId="0" applyFont="1" applyBorder="1" applyAlignment="1">
      <alignment horizontal="center" vertical="center" textRotation="90"/>
    </xf>
    <xf numFmtId="0" fontId="77" fillId="0" borderId="123" xfId="0" applyFont="1" applyFill="1" applyBorder="1" applyAlignment="1">
      <alignment horizontal="center" vertical="center" wrapText="1"/>
    </xf>
    <xf numFmtId="165" fontId="73" fillId="0" borderId="121" xfId="0" applyNumberFormat="1" applyFont="1" applyFill="1" applyBorder="1" applyAlignment="1">
      <alignment horizontal="center" vertical="center" wrapText="1"/>
    </xf>
    <xf numFmtId="165" fontId="73" fillId="0" borderId="124" xfId="0" applyNumberFormat="1" applyFont="1" applyFill="1" applyBorder="1" applyAlignment="1">
      <alignment horizontal="center" vertical="center"/>
    </xf>
    <xf numFmtId="9" fontId="73" fillId="2" borderId="173" xfId="0" applyNumberFormat="1" applyFont="1" applyFill="1" applyBorder="1" applyAlignment="1">
      <alignment horizontal="center" vertical="center"/>
    </xf>
    <xf numFmtId="9" fontId="73" fillId="2" borderId="126" xfId="0" applyNumberFormat="1" applyFont="1" applyFill="1" applyBorder="1" applyAlignment="1">
      <alignment horizontal="center" vertical="center"/>
    </xf>
    <xf numFmtId="168" fontId="73" fillId="0" borderId="127" xfId="0" applyNumberFormat="1" applyFont="1" applyFill="1" applyBorder="1" applyAlignment="1">
      <alignment horizontal="center" vertical="center"/>
    </xf>
    <xf numFmtId="0" fontId="73" fillId="2" borderId="130" xfId="0" applyFont="1" applyFill="1" applyBorder="1" applyAlignment="1">
      <alignment horizontal="center" vertical="center" wrapText="1"/>
    </xf>
    <xf numFmtId="0" fontId="77" fillId="4" borderId="130" xfId="0" applyFont="1" applyFill="1" applyBorder="1" applyAlignment="1">
      <alignment horizontal="center" vertical="center" wrapText="1"/>
    </xf>
    <xf numFmtId="0" fontId="75" fillId="2" borderId="130" xfId="0" applyFont="1" applyFill="1" applyBorder="1" applyAlignment="1">
      <alignment horizontal="center" vertical="center" wrapText="1"/>
    </xf>
    <xf numFmtId="9" fontId="73" fillId="2" borderId="130" xfId="0" applyNumberFormat="1" applyFont="1" applyFill="1" applyBorder="1" applyAlignment="1">
      <alignment horizontal="center" vertical="center" wrapText="1"/>
    </xf>
    <xf numFmtId="0" fontId="75" fillId="0" borderId="130" xfId="0" applyFont="1" applyFill="1" applyBorder="1" applyAlignment="1">
      <alignment horizontal="center" vertical="center" wrapText="1"/>
    </xf>
    <xf numFmtId="0" fontId="73" fillId="2" borderId="132" xfId="0" applyFont="1" applyFill="1" applyBorder="1" applyAlignment="1">
      <alignment horizontal="center" vertical="center" textRotation="90" wrapText="1"/>
    </xf>
    <xf numFmtId="164" fontId="73" fillId="2" borderId="132" xfId="0" applyNumberFormat="1" applyFont="1" applyFill="1" applyBorder="1" applyAlignment="1">
      <alignment horizontal="center" vertical="center" wrapText="1"/>
    </xf>
    <xf numFmtId="9" fontId="73" fillId="2" borderId="128" xfId="0" applyNumberFormat="1" applyFont="1" applyFill="1" applyBorder="1" applyAlignment="1">
      <alignment horizontal="center" vertical="center" wrapText="1"/>
    </xf>
    <xf numFmtId="0" fontId="73" fillId="2" borderId="128" xfId="0" applyFont="1" applyFill="1" applyBorder="1" applyAlignment="1">
      <alignment horizontal="center" vertical="center" textRotation="90" wrapText="1"/>
    </xf>
    <xf numFmtId="164" fontId="73" fillId="2" borderId="128" xfId="0" applyNumberFormat="1" applyFont="1" applyFill="1" applyBorder="1" applyAlignment="1">
      <alignment horizontal="center" vertical="center"/>
    </xf>
    <xf numFmtId="165" fontId="73" fillId="0" borderId="127" xfId="0" applyNumberFormat="1" applyFont="1" applyFill="1" applyBorder="1" applyAlignment="1">
      <alignment horizontal="center" vertical="center" wrapText="1"/>
    </xf>
    <xf numFmtId="0" fontId="73" fillId="2" borderId="1" xfId="0" applyFont="1" applyFill="1" applyBorder="1" applyAlignment="1">
      <alignment horizontal="center" vertical="center"/>
    </xf>
    <xf numFmtId="9" fontId="73" fillId="2" borderId="1" xfId="0" applyNumberFormat="1" applyFont="1" applyFill="1" applyBorder="1" applyAlignment="1">
      <alignment horizontal="center" vertical="center"/>
    </xf>
    <xf numFmtId="9" fontId="73" fillId="0" borderId="0" xfId="0" applyNumberFormat="1" applyFont="1" applyAlignment="1">
      <alignment horizontal="center" vertical="center"/>
    </xf>
    <xf numFmtId="0" fontId="73" fillId="2" borderId="130" xfId="0" applyFont="1" applyFill="1" applyBorder="1" applyAlignment="1">
      <alignment horizontal="center" vertical="center" textRotation="90" wrapText="1"/>
    </xf>
    <xf numFmtId="164" fontId="73" fillId="2" borderId="130" xfId="0" applyNumberFormat="1" applyFont="1" applyFill="1" applyBorder="1" applyAlignment="1">
      <alignment horizontal="center" vertical="center" wrapText="1"/>
    </xf>
    <xf numFmtId="0" fontId="75" fillId="2" borderId="130" xfId="0" applyFont="1" applyFill="1" applyBorder="1" applyAlignment="1">
      <alignment horizontal="center" vertical="center" textRotation="90" wrapText="1"/>
    </xf>
    <xf numFmtId="0" fontId="73" fillId="0" borderId="131" xfId="0" applyFont="1" applyFill="1" applyBorder="1" applyAlignment="1">
      <alignment horizontal="center" vertical="center" wrapText="1"/>
    </xf>
    <xf numFmtId="0" fontId="75" fillId="2" borderId="132" xfId="0" applyFont="1" applyFill="1" applyBorder="1" applyAlignment="1">
      <alignment horizontal="center" vertical="center" textRotation="90" wrapText="1"/>
    </xf>
    <xf numFmtId="0" fontId="75" fillId="2" borderId="128" xfId="0" applyFont="1" applyFill="1" applyBorder="1" applyAlignment="1">
      <alignment horizontal="center" vertical="center" textRotation="90" wrapText="1"/>
    </xf>
    <xf numFmtId="9" fontId="73" fillId="4" borderId="128" xfId="0" applyNumberFormat="1" applyFont="1" applyFill="1" applyBorder="1" applyAlignment="1">
      <alignment horizontal="center" vertical="center"/>
    </xf>
    <xf numFmtId="164" fontId="73" fillId="2" borderId="132" xfId="0" applyNumberFormat="1" applyFont="1" applyFill="1" applyBorder="1" applyAlignment="1">
      <alignment horizontal="center" vertical="center"/>
    </xf>
    <xf numFmtId="0" fontId="75" fillId="0" borderId="132" xfId="0" applyFont="1" applyBorder="1" applyAlignment="1">
      <alignment horizontal="center" vertical="center" textRotation="90" wrapText="1"/>
    </xf>
    <xf numFmtId="9" fontId="73" fillId="4" borderId="132" xfId="0" applyNumberFormat="1" applyFont="1" applyFill="1" applyBorder="1" applyAlignment="1">
      <alignment horizontal="center" vertical="center"/>
    </xf>
    <xf numFmtId="0" fontId="75" fillId="0" borderId="132" xfId="0" applyFont="1" applyBorder="1" applyAlignment="1">
      <alignment horizontal="center" vertical="center" textRotation="90"/>
    </xf>
    <xf numFmtId="0" fontId="75" fillId="0" borderId="128" xfId="0" applyFont="1" applyBorder="1" applyAlignment="1">
      <alignment horizontal="center" vertical="center" textRotation="90" wrapText="1"/>
    </xf>
    <xf numFmtId="0" fontId="75" fillId="0" borderId="128" xfId="0" applyFont="1" applyBorder="1" applyAlignment="1">
      <alignment horizontal="center" vertical="center" textRotation="90"/>
    </xf>
    <xf numFmtId="0" fontId="73" fillId="4" borderId="1" xfId="0" applyFont="1" applyFill="1" applyBorder="1" applyAlignment="1">
      <alignment horizontal="center" vertical="center"/>
    </xf>
    <xf numFmtId="9" fontId="73" fillId="4" borderId="1" xfId="0" applyNumberFormat="1" applyFont="1" applyFill="1" applyBorder="1" applyAlignment="1">
      <alignment horizontal="center" vertical="center"/>
    </xf>
    <xf numFmtId="0" fontId="73" fillId="4" borderId="1" xfId="0" applyFont="1" applyFill="1" applyBorder="1" applyAlignment="1">
      <alignment horizontal="center" vertical="center" textRotation="90"/>
    </xf>
    <xf numFmtId="0" fontId="75" fillId="4" borderId="53" xfId="0" applyFont="1" applyFill="1" applyBorder="1" applyAlignment="1">
      <alignment horizontal="center" vertical="center" wrapText="1"/>
    </xf>
    <xf numFmtId="0" fontId="75" fillId="2" borderId="1" xfId="0" applyFont="1" applyFill="1" applyBorder="1" applyAlignment="1">
      <alignment horizontal="center" vertical="center"/>
    </xf>
    <xf numFmtId="0" fontId="73" fillId="2" borderId="1" xfId="0" applyFont="1" applyFill="1" applyBorder="1" applyAlignment="1">
      <alignment horizontal="center" vertical="center" textRotation="90"/>
    </xf>
    <xf numFmtId="0" fontId="75" fillId="0" borderId="0" xfId="0" applyFont="1" applyAlignment="1">
      <alignment horizontal="center" vertical="center"/>
    </xf>
    <xf numFmtId="0" fontId="73" fillId="0" borderId="0" xfId="0" applyFont="1" applyAlignment="1">
      <alignment horizontal="center" vertical="center" textRotation="90"/>
    </xf>
    <xf numFmtId="0" fontId="75" fillId="5" borderId="213" xfId="0" applyFont="1" applyFill="1" applyBorder="1" applyAlignment="1">
      <alignment horizontal="center" vertical="center" textRotation="90"/>
    </xf>
    <xf numFmtId="0" fontId="74" fillId="0" borderId="215" xfId="0" applyFont="1" applyBorder="1" applyAlignment="1">
      <alignment horizontal="center" vertical="center" wrapText="1"/>
    </xf>
    <xf numFmtId="0" fontId="0" fillId="0" borderId="0" xfId="0"/>
    <xf numFmtId="0" fontId="74" fillId="0" borderId="216" xfId="0" applyFont="1" applyBorder="1" applyAlignment="1">
      <alignment horizontal="center" vertical="center" wrapText="1"/>
    </xf>
    <xf numFmtId="14" fontId="74" fillId="0" borderId="217" xfId="0" applyNumberFormat="1" applyFont="1" applyBorder="1" applyAlignment="1">
      <alignment horizontal="center" vertical="center" wrapText="1"/>
    </xf>
    <xf numFmtId="14" fontId="82" fillId="0" borderId="218" xfId="0" applyNumberFormat="1" applyFont="1" applyBorder="1" applyAlignment="1">
      <alignment horizontal="center" vertical="center" wrapText="1"/>
    </xf>
    <xf numFmtId="14" fontId="82" fillId="0" borderId="220" xfId="0" applyNumberFormat="1" applyFont="1" applyBorder="1" applyAlignment="1">
      <alignment horizontal="center" vertical="center" wrapText="1"/>
    </xf>
    <xf numFmtId="0" fontId="82" fillId="0" borderId="221" xfId="0" applyFont="1" applyBorder="1" applyAlignment="1">
      <alignment horizontal="center" vertical="center" wrapText="1"/>
    </xf>
    <xf numFmtId="0" fontId="71" fillId="0" borderId="118" xfId="0" applyFont="1" applyBorder="1" applyAlignment="1">
      <alignment horizontal="center" vertical="center" wrapText="1"/>
    </xf>
    <xf numFmtId="0" fontId="71" fillId="0" borderId="118" xfId="0" applyFont="1" applyBorder="1" applyAlignment="1">
      <alignment horizontal="center" vertical="center"/>
    </xf>
    <xf numFmtId="0" fontId="73" fillId="0" borderId="1" xfId="0" applyFont="1" applyFill="1" applyBorder="1" applyAlignment="1">
      <alignment horizontal="center" vertical="center"/>
    </xf>
    <xf numFmtId="0" fontId="75" fillId="0" borderId="1" xfId="0" applyFont="1" applyFill="1" applyBorder="1" applyAlignment="1">
      <alignment horizontal="center" vertical="center"/>
    </xf>
    <xf numFmtId="0" fontId="75" fillId="0" borderId="58" xfId="0" applyFont="1" applyFill="1" applyBorder="1" applyAlignment="1">
      <alignment horizontal="center" vertical="center"/>
    </xf>
    <xf numFmtId="0" fontId="73" fillId="0" borderId="130" xfId="0" applyFont="1" applyFill="1" applyBorder="1" applyAlignment="1">
      <alignment horizontal="center" vertical="center"/>
    </xf>
    <xf numFmtId="0" fontId="73" fillId="0" borderId="164" xfId="0" applyFont="1" applyFill="1" applyBorder="1" applyAlignment="1">
      <alignment horizontal="center" vertical="center"/>
    </xf>
    <xf numFmtId="0" fontId="73" fillId="0" borderId="183" xfId="0" applyFont="1" applyFill="1" applyBorder="1" applyAlignment="1">
      <alignment horizontal="center" vertical="center"/>
    </xf>
    <xf numFmtId="0" fontId="73" fillId="0" borderId="0" xfId="0" applyFont="1" applyFill="1" applyAlignment="1">
      <alignment horizontal="center" vertical="center"/>
    </xf>
    <xf numFmtId="14" fontId="71" fillId="0" borderId="117" xfId="0" applyNumberFormat="1" applyFont="1" applyBorder="1" applyAlignment="1">
      <alignment horizontal="center" vertical="center"/>
    </xf>
    <xf numFmtId="0" fontId="0" fillId="0" borderId="0" xfId="0" applyFont="1" applyAlignment="1"/>
    <xf numFmtId="0" fontId="73" fillId="19" borderId="213" xfId="0" applyFont="1" applyFill="1" applyBorder="1" applyAlignment="1">
      <alignment horizontal="center" vertical="center" textRotation="90" wrapText="1"/>
    </xf>
    <xf numFmtId="0" fontId="0" fillId="0" borderId="0" xfId="0" applyFont="1" applyAlignment="1"/>
    <xf numFmtId="0" fontId="7" fillId="2" borderId="92" xfId="0" applyFont="1" applyFill="1" applyBorder="1" applyAlignment="1">
      <alignment vertical="center"/>
    </xf>
    <xf numFmtId="0" fontId="7" fillId="2" borderId="92" xfId="0" applyFont="1" applyFill="1" applyBorder="1"/>
    <xf numFmtId="0" fontId="14" fillId="2" borderId="53" xfId="0" applyFont="1" applyFill="1" applyBorder="1" applyAlignment="1">
      <alignment horizontal="center" vertical="center" wrapText="1"/>
    </xf>
    <xf numFmtId="0" fontId="7" fillId="2" borderId="92" xfId="0" applyFont="1" applyFill="1" applyBorder="1" applyAlignment="1">
      <alignment horizontal="center" vertical="center" wrapText="1"/>
    </xf>
    <xf numFmtId="0" fontId="85" fillId="2" borderId="92" xfId="0" applyFont="1" applyFill="1" applyBorder="1"/>
    <xf numFmtId="0" fontId="7" fillId="2" borderId="92" xfId="0" applyFont="1" applyFill="1" applyBorder="1" applyAlignment="1">
      <alignment vertical="top"/>
    </xf>
    <xf numFmtId="0" fontId="73" fillId="0" borderId="0" xfId="0" applyFont="1" applyAlignment="1">
      <alignment horizontal="center" vertical="center"/>
    </xf>
    <xf numFmtId="0" fontId="77" fillId="0" borderId="120" xfId="0" applyFont="1" applyFill="1" applyBorder="1" applyAlignment="1">
      <alignment horizontal="center" vertical="center" wrapText="1"/>
    </xf>
    <xf numFmtId="0" fontId="73" fillId="0" borderId="172" xfId="0" applyFont="1" applyBorder="1" applyAlignment="1">
      <alignment horizontal="center" vertical="center" wrapText="1"/>
    </xf>
    <xf numFmtId="0" fontId="73" fillId="0" borderId="124" xfId="0" applyFont="1" applyFill="1" applyBorder="1" applyAlignment="1">
      <alignment horizontal="center" vertical="center"/>
    </xf>
    <xf numFmtId="0" fontId="73" fillId="2" borderId="132"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0" borderId="132" xfId="0" applyFont="1" applyBorder="1" applyAlignment="1">
      <alignment horizontal="center" vertical="center"/>
    </xf>
    <xf numFmtId="0" fontId="73" fillId="0" borderId="172" xfId="0" applyFont="1" applyBorder="1" applyAlignment="1">
      <alignment horizontal="center" vertical="center"/>
    </xf>
    <xf numFmtId="0" fontId="73" fillId="0" borderId="128" xfId="0" applyFont="1" applyBorder="1" applyAlignment="1">
      <alignment horizontal="center" vertical="center"/>
    </xf>
    <xf numFmtId="0" fontId="73" fillId="0" borderId="173" xfId="0" applyFont="1" applyBorder="1" applyAlignment="1">
      <alignment horizontal="center" vertical="center"/>
    </xf>
    <xf numFmtId="0" fontId="73" fillId="0" borderId="126" xfId="0" applyFont="1" applyBorder="1" applyAlignment="1">
      <alignment horizontal="center" vertical="center"/>
    </xf>
    <xf numFmtId="9" fontId="73" fillId="0" borderId="172" xfId="0" applyNumberFormat="1" applyFont="1" applyBorder="1" applyAlignment="1">
      <alignment horizontal="center" vertical="center" wrapText="1"/>
    </xf>
    <xf numFmtId="0" fontId="73" fillId="0" borderId="173" xfId="0" applyFont="1" applyBorder="1" applyAlignment="1">
      <alignment horizontal="center" vertical="center" wrapText="1"/>
    </xf>
    <xf numFmtId="0" fontId="73" fillId="0" borderId="173" xfId="0" applyFont="1" applyFill="1" applyBorder="1" applyAlignment="1">
      <alignment horizontal="center" vertical="center" wrapText="1"/>
    </xf>
    <xf numFmtId="9" fontId="73" fillId="0" borderId="173" xfId="0" applyNumberFormat="1" applyFont="1" applyBorder="1" applyAlignment="1">
      <alignment horizontal="center" vertical="center"/>
    </xf>
    <xf numFmtId="0" fontId="73" fillId="0" borderId="132" xfId="0" applyFont="1" applyBorder="1" applyAlignment="1">
      <alignment horizontal="center" vertical="center" wrapText="1"/>
    </xf>
    <xf numFmtId="9" fontId="73" fillId="0" borderId="132" xfId="0" applyNumberFormat="1" applyFont="1" applyBorder="1" applyAlignment="1">
      <alignment horizontal="center" vertical="center"/>
    </xf>
    <xf numFmtId="0" fontId="75" fillId="0" borderId="132" xfId="0" applyFont="1" applyBorder="1" applyAlignment="1">
      <alignment horizontal="center" vertical="center"/>
    </xf>
    <xf numFmtId="9" fontId="73" fillId="0" borderId="120" xfId="0" applyNumberFormat="1" applyFont="1" applyBorder="1" applyAlignment="1">
      <alignment horizontal="center" vertical="center" wrapText="1"/>
    </xf>
    <xf numFmtId="0" fontId="75" fillId="0" borderId="120" xfId="0" applyFont="1" applyBorder="1" applyAlignment="1">
      <alignment horizontal="center" vertical="center"/>
    </xf>
    <xf numFmtId="0" fontId="73" fillId="0" borderId="123" xfId="0" applyFont="1" applyFill="1" applyBorder="1" applyAlignment="1">
      <alignment horizontal="center" vertical="center" wrapText="1"/>
    </xf>
    <xf numFmtId="0" fontId="73" fillId="0" borderId="124" xfId="0" applyFont="1" applyFill="1" applyBorder="1" applyAlignment="1">
      <alignment horizontal="center" vertical="center" wrapText="1"/>
    </xf>
    <xf numFmtId="9" fontId="73" fillId="2" borderId="132" xfId="0" applyNumberFormat="1" applyFont="1" applyFill="1" applyBorder="1" applyAlignment="1">
      <alignment horizontal="center" vertical="center" wrapText="1"/>
    </xf>
    <xf numFmtId="0" fontId="73" fillId="0" borderId="120" xfId="0" applyFont="1" applyFill="1" applyBorder="1" applyAlignment="1">
      <alignment horizontal="center" vertical="center" wrapText="1"/>
    </xf>
    <xf numFmtId="0" fontId="73" fillId="0" borderId="120" xfId="0" applyFont="1" applyBorder="1" applyAlignment="1">
      <alignment horizontal="center" vertical="center" wrapText="1"/>
    </xf>
    <xf numFmtId="0" fontId="73" fillId="0" borderId="123" xfId="0" applyFont="1" applyBorder="1" applyAlignment="1">
      <alignment horizontal="center" vertical="center" wrapText="1"/>
    </xf>
    <xf numFmtId="0" fontId="73" fillId="0" borderId="126" xfId="0" applyFont="1" applyBorder="1" applyAlignment="1">
      <alignment horizontal="center" vertical="center" wrapText="1"/>
    </xf>
    <xf numFmtId="0" fontId="73" fillId="0" borderId="120" xfId="0" applyFont="1" applyBorder="1" applyAlignment="1">
      <alignment horizontal="center" vertical="center" textRotation="90"/>
    </xf>
    <xf numFmtId="9" fontId="73" fillId="2" borderId="120" xfId="0" applyNumberFormat="1" applyFont="1" applyFill="1" applyBorder="1" applyAlignment="1">
      <alignment horizontal="center" vertical="center"/>
    </xf>
    <xf numFmtId="0" fontId="75" fillId="0" borderId="120" xfId="0" applyFont="1" applyBorder="1" applyAlignment="1">
      <alignment horizontal="center" vertical="center" textRotation="90" wrapText="1"/>
    </xf>
    <xf numFmtId="9" fontId="73" fillId="0" borderId="120" xfId="0" applyNumberFormat="1" applyFont="1" applyBorder="1" applyAlignment="1">
      <alignment horizontal="center" vertical="center"/>
    </xf>
    <xf numFmtId="9" fontId="73" fillId="4" borderId="120" xfId="0" applyNumberFormat="1" applyFont="1" applyFill="1" applyBorder="1" applyAlignment="1">
      <alignment horizontal="center" vertical="center"/>
    </xf>
    <xf numFmtId="0" fontId="75" fillId="0" borderId="120" xfId="0" applyFont="1" applyBorder="1" applyAlignment="1">
      <alignment horizontal="center" vertical="center" textRotation="90"/>
    </xf>
    <xf numFmtId="0" fontId="73" fillId="0" borderId="120" xfId="0" applyFont="1" applyBorder="1" applyAlignment="1">
      <alignment horizontal="center" vertical="center"/>
    </xf>
    <xf numFmtId="0" fontId="73" fillId="0" borderId="123" xfId="0" applyFont="1" applyBorder="1" applyAlignment="1">
      <alignment horizontal="center" vertical="center" textRotation="90"/>
    </xf>
    <xf numFmtId="0" fontId="75" fillId="0" borderId="123" xfId="0" applyFont="1" applyBorder="1" applyAlignment="1">
      <alignment horizontal="center" vertical="center" textRotation="90" wrapText="1"/>
    </xf>
    <xf numFmtId="9" fontId="73" fillId="0" borderId="123" xfId="0" applyNumberFormat="1" applyFont="1" applyBorder="1" applyAlignment="1">
      <alignment horizontal="center" vertical="center"/>
    </xf>
    <xf numFmtId="0" fontId="75" fillId="8" borderId="120" xfId="0" applyFont="1" applyFill="1" applyBorder="1" applyAlignment="1">
      <alignment horizontal="center" vertical="center" textRotation="90"/>
    </xf>
    <xf numFmtId="9" fontId="73" fillId="0" borderId="126" xfId="0" applyNumberFormat="1" applyFont="1" applyBorder="1" applyAlignment="1">
      <alignment horizontal="center" vertical="center"/>
    </xf>
    <xf numFmtId="0" fontId="73" fillId="0" borderId="126" xfId="0" applyFont="1" applyBorder="1" applyAlignment="1">
      <alignment horizontal="center" vertical="center" textRotation="90"/>
    </xf>
    <xf numFmtId="164" fontId="73" fillId="2" borderId="120" xfId="0" applyNumberFormat="1" applyFont="1" applyFill="1" applyBorder="1" applyAlignment="1">
      <alignment horizontal="center" vertical="center"/>
    </xf>
    <xf numFmtId="164" fontId="73" fillId="2" borderId="126" xfId="0" applyNumberFormat="1" applyFont="1" applyFill="1" applyBorder="1" applyAlignment="1">
      <alignment horizontal="center" vertical="center"/>
    </xf>
    <xf numFmtId="0" fontId="75" fillId="0" borderId="126" xfId="0" applyFont="1" applyBorder="1" applyAlignment="1">
      <alignment horizontal="center" vertical="center" textRotation="90" wrapText="1"/>
    </xf>
    <xf numFmtId="9" fontId="73" fillId="4" borderId="126" xfId="0" applyNumberFormat="1" applyFont="1" applyFill="1" applyBorder="1" applyAlignment="1">
      <alignment horizontal="center" vertical="center"/>
    </xf>
    <xf numFmtId="0" fontId="75" fillId="0" borderId="126" xfId="0" applyFont="1" applyBorder="1" applyAlignment="1">
      <alignment horizontal="center" vertical="center" textRotation="90"/>
    </xf>
    <xf numFmtId="0" fontId="73" fillId="0" borderId="121" xfId="0" applyFont="1" applyFill="1" applyBorder="1" applyAlignment="1">
      <alignment horizontal="center" vertical="center" wrapText="1"/>
    </xf>
    <xf numFmtId="9" fontId="73" fillId="4" borderId="123" xfId="0" applyNumberFormat="1" applyFont="1" applyFill="1" applyBorder="1" applyAlignment="1">
      <alignment horizontal="center" vertical="center"/>
    </xf>
    <xf numFmtId="0" fontId="73" fillId="0" borderId="123" xfId="0" applyFont="1" applyBorder="1" applyAlignment="1">
      <alignment horizontal="center" vertical="center"/>
    </xf>
    <xf numFmtId="0" fontId="73" fillId="0" borderId="128" xfId="0" applyFont="1" applyBorder="1" applyAlignment="1">
      <alignment horizontal="center" vertical="center" wrapText="1"/>
    </xf>
    <xf numFmtId="0" fontId="73" fillId="0" borderId="172" xfId="0" applyFont="1" applyFill="1" applyBorder="1" applyAlignment="1">
      <alignment horizontal="center" vertical="center" wrapText="1"/>
    </xf>
    <xf numFmtId="0" fontId="73" fillId="0" borderId="174" xfId="0" applyFont="1" applyFill="1" applyBorder="1" applyAlignment="1">
      <alignment horizontal="center" vertical="center" wrapText="1"/>
    </xf>
    <xf numFmtId="0" fontId="77" fillId="0" borderId="120" xfId="0" applyFont="1" applyBorder="1" applyAlignment="1">
      <alignment horizontal="center" vertical="center" wrapText="1"/>
    </xf>
    <xf numFmtId="0" fontId="73" fillId="0" borderId="175" xfId="0" applyFont="1" applyFill="1" applyBorder="1" applyAlignment="1">
      <alignment horizontal="center" vertical="center" wrapText="1"/>
    </xf>
    <xf numFmtId="0" fontId="73" fillId="0" borderId="195" xfId="0" applyFont="1" applyFill="1" applyBorder="1" applyAlignment="1">
      <alignment horizontal="center" vertical="center" wrapText="1"/>
    </xf>
    <xf numFmtId="0" fontId="73" fillId="0" borderId="196" xfId="0" applyFont="1" applyFill="1" applyBorder="1" applyAlignment="1">
      <alignment horizontal="center" vertical="center" wrapText="1"/>
    </xf>
    <xf numFmtId="0" fontId="73" fillId="0" borderId="189" xfId="0" applyFont="1" applyFill="1" applyBorder="1" applyAlignment="1">
      <alignment horizontal="center" vertical="center"/>
    </xf>
    <xf numFmtId="0" fontId="73" fillId="0" borderId="183" xfId="0" applyFont="1" applyBorder="1" applyAlignment="1">
      <alignment horizontal="center" vertical="center" textRotation="90"/>
    </xf>
    <xf numFmtId="164" fontId="73" fillId="2" borderId="183" xfId="0" applyNumberFormat="1" applyFont="1" applyFill="1" applyBorder="1" applyAlignment="1">
      <alignment horizontal="center" vertical="center"/>
    </xf>
    <xf numFmtId="0" fontId="75" fillId="0" borderId="183" xfId="0" applyFont="1" applyBorder="1" applyAlignment="1">
      <alignment horizontal="center" vertical="center" textRotation="90" wrapText="1"/>
    </xf>
    <xf numFmtId="0" fontId="75" fillId="0" borderId="183" xfId="0" applyFont="1" applyBorder="1" applyAlignment="1">
      <alignment horizontal="center" vertical="center" textRotation="90"/>
    </xf>
    <xf numFmtId="0" fontId="75" fillId="0" borderId="183" xfId="0" applyFont="1" applyBorder="1" applyAlignment="1">
      <alignment horizontal="center" vertical="center"/>
    </xf>
    <xf numFmtId="0" fontId="73" fillId="0" borderId="171" xfId="0" applyFont="1" applyBorder="1" applyAlignment="1">
      <alignment horizontal="center" vertical="center" wrapText="1"/>
    </xf>
    <xf numFmtId="0" fontId="73" fillId="0" borderId="171" xfId="0" applyFont="1" applyFill="1" applyBorder="1" applyAlignment="1">
      <alignment horizontal="center" vertical="center" wrapText="1"/>
    </xf>
    <xf numFmtId="9" fontId="73" fillId="0" borderId="171" xfId="0" applyNumberFormat="1" applyFont="1" applyBorder="1" applyAlignment="1">
      <alignment horizontal="center" vertical="center"/>
    </xf>
    <xf numFmtId="0" fontId="73" fillId="0" borderId="171" xfId="0" applyFont="1" applyBorder="1" applyAlignment="1">
      <alignment horizontal="center" vertical="center"/>
    </xf>
    <xf numFmtId="0" fontId="73" fillId="0" borderId="183" xfId="0" applyFont="1" applyBorder="1" applyAlignment="1">
      <alignment horizontal="center" vertical="center"/>
    </xf>
    <xf numFmtId="0" fontId="73" fillId="0" borderId="183" xfId="0" applyFont="1" applyBorder="1" applyAlignment="1">
      <alignment horizontal="center" vertical="center" wrapText="1"/>
    </xf>
    <xf numFmtId="9" fontId="73" fillId="0" borderId="183" xfId="0" applyNumberFormat="1" applyFont="1" applyBorder="1" applyAlignment="1">
      <alignment horizontal="center" vertical="center"/>
    </xf>
    <xf numFmtId="0" fontId="73" fillId="0" borderId="183" xfId="0" applyFont="1" applyFill="1" applyBorder="1" applyAlignment="1">
      <alignment horizontal="center" vertical="center" wrapText="1"/>
    </xf>
    <xf numFmtId="0" fontId="75" fillId="0" borderId="183" xfId="0" applyFont="1" applyBorder="1" applyAlignment="1">
      <alignment horizontal="center" vertical="center" wrapText="1"/>
    </xf>
    <xf numFmtId="9" fontId="73" fillId="0" borderId="183" xfId="0" applyNumberFormat="1" applyFont="1" applyBorder="1" applyAlignment="1">
      <alignment horizontal="center" vertical="center" wrapText="1"/>
    </xf>
    <xf numFmtId="0" fontId="73" fillId="0" borderId="162" xfId="0" applyFont="1" applyBorder="1" applyAlignment="1">
      <alignment horizontal="center" vertical="center"/>
    </xf>
    <xf numFmtId="0" fontId="73" fillId="0" borderId="154" xfId="0" applyFont="1" applyBorder="1" applyAlignment="1">
      <alignment horizontal="center" vertical="center"/>
    </xf>
    <xf numFmtId="0" fontId="73" fillId="0" borderId="157" xfId="0" applyFont="1" applyBorder="1" applyAlignment="1">
      <alignment horizontal="center" vertical="center"/>
    </xf>
    <xf numFmtId="0" fontId="73" fillId="0" borderId="162" xfId="0" applyFont="1" applyBorder="1" applyAlignment="1">
      <alignment horizontal="center" vertical="center" wrapText="1"/>
    </xf>
    <xf numFmtId="0" fontId="73" fillId="0" borderId="157" xfId="0" applyFont="1" applyBorder="1" applyAlignment="1">
      <alignment horizontal="center" vertical="center" wrapText="1"/>
    </xf>
    <xf numFmtId="0" fontId="76" fillId="0" borderId="157" xfId="0" applyFont="1" applyBorder="1" applyAlignment="1">
      <alignment horizontal="center" vertical="center"/>
    </xf>
    <xf numFmtId="165" fontId="73" fillId="0" borderId="121" xfId="0" applyNumberFormat="1" applyFont="1" applyFill="1" applyBorder="1" applyAlignment="1">
      <alignment horizontal="center" vertical="center"/>
    </xf>
    <xf numFmtId="164" fontId="73" fillId="0" borderId="120" xfId="0" applyNumberFormat="1" applyFont="1" applyBorder="1" applyAlignment="1">
      <alignment horizontal="center" vertical="center"/>
    </xf>
    <xf numFmtId="164" fontId="73" fillId="0" borderId="126" xfId="0" applyNumberFormat="1" applyFont="1" applyBorder="1" applyAlignment="1">
      <alignment horizontal="center" vertical="center"/>
    </xf>
    <xf numFmtId="0" fontId="73" fillId="0" borderId="126" xfId="0" applyFont="1" applyFill="1" applyBorder="1" applyAlignment="1">
      <alignment horizontal="center" vertical="center" wrapText="1"/>
    </xf>
    <xf numFmtId="9" fontId="73" fillId="0" borderId="126" xfId="0" applyNumberFormat="1" applyFont="1" applyBorder="1" applyAlignment="1">
      <alignment horizontal="center" vertical="center" wrapText="1"/>
    </xf>
    <xf numFmtId="0" fontId="73" fillId="0" borderId="173" xfId="0" applyFont="1" applyBorder="1" applyAlignment="1">
      <alignment horizontal="center" vertical="center" textRotation="90"/>
    </xf>
    <xf numFmtId="164" fontId="73" fillId="2" borderId="173" xfId="0" applyNumberFormat="1" applyFont="1" applyFill="1" applyBorder="1" applyAlignment="1">
      <alignment horizontal="center" vertical="center"/>
    </xf>
    <xf numFmtId="0" fontId="75" fillId="0" borderId="173" xfId="0" applyFont="1" applyBorder="1" applyAlignment="1">
      <alignment horizontal="center" vertical="center" textRotation="90" wrapText="1"/>
    </xf>
    <xf numFmtId="9" fontId="73" fillId="4" borderId="173" xfId="0" applyNumberFormat="1" applyFont="1" applyFill="1" applyBorder="1" applyAlignment="1">
      <alignment horizontal="center" vertical="center"/>
    </xf>
    <xf numFmtId="0" fontId="75" fillId="0" borderId="173" xfId="0" applyFont="1" applyBorder="1" applyAlignment="1">
      <alignment horizontal="center" vertical="center" textRotation="90"/>
    </xf>
    <xf numFmtId="0" fontId="73" fillId="0" borderId="172" xfId="0" applyFont="1" applyBorder="1" applyAlignment="1">
      <alignment horizontal="center" vertical="center" textRotation="90"/>
    </xf>
    <xf numFmtId="0" fontId="73" fillId="0" borderId="128" xfId="0" applyFont="1" applyBorder="1" applyAlignment="1">
      <alignment horizontal="center" vertical="center" textRotation="90"/>
    </xf>
    <xf numFmtId="0" fontId="75" fillId="0" borderId="126" xfId="0" applyFont="1" applyBorder="1" applyAlignment="1">
      <alignment horizontal="center" vertical="center"/>
    </xf>
    <xf numFmtId="0" fontId="75" fillId="0" borderId="126" xfId="0" applyFont="1" applyBorder="1" applyAlignment="1">
      <alignment horizontal="center" vertical="center" wrapText="1"/>
    </xf>
    <xf numFmtId="0" fontId="73" fillId="0" borderId="127" xfId="0" applyFont="1" applyFill="1" applyBorder="1" applyAlignment="1">
      <alignment horizontal="center" vertical="center" wrapText="1"/>
    </xf>
    <xf numFmtId="0" fontId="73" fillId="0" borderId="132" xfId="0" applyFont="1" applyBorder="1" applyAlignment="1">
      <alignment horizontal="center" vertical="center" textRotation="90"/>
    </xf>
    <xf numFmtId="14" fontId="73" fillId="0" borderId="121" xfId="0" applyNumberFormat="1" applyFont="1" applyFill="1" applyBorder="1" applyAlignment="1">
      <alignment horizontal="center" vertical="center"/>
    </xf>
    <xf numFmtId="14" fontId="73" fillId="0" borderId="127" xfId="0" applyNumberFormat="1" applyFont="1" applyFill="1" applyBorder="1" applyAlignment="1">
      <alignment horizontal="center" vertical="center"/>
    </xf>
    <xf numFmtId="14" fontId="73" fillId="0" borderId="175" xfId="0" applyNumberFormat="1" applyFont="1" applyFill="1" applyBorder="1" applyAlignment="1">
      <alignment horizontal="center" vertical="center" wrapText="1"/>
    </xf>
    <xf numFmtId="0" fontId="75" fillId="5" borderId="207" xfId="0" applyFont="1" applyFill="1" applyBorder="1" applyAlignment="1">
      <alignment horizontal="center" vertical="center"/>
    </xf>
    <xf numFmtId="0" fontId="73" fillId="0" borderId="0" xfId="0" applyFont="1" applyAlignment="1">
      <alignment horizontal="center" vertical="center"/>
    </xf>
    <xf numFmtId="0" fontId="73" fillId="0" borderId="159" xfId="0" applyFont="1" applyBorder="1" applyAlignment="1">
      <alignment horizontal="center" vertical="center"/>
    </xf>
    <xf numFmtId="9" fontId="73" fillId="0" borderId="162" xfId="0" applyNumberFormat="1" applyFont="1" applyBorder="1" applyAlignment="1">
      <alignment horizontal="center" vertical="center"/>
    </xf>
    <xf numFmtId="0" fontId="73" fillId="0" borderId="162" xfId="0" applyFont="1" applyBorder="1" applyAlignment="1">
      <alignment horizontal="center" vertical="center" textRotation="90"/>
    </xf>
    <xf numFmtId="164" fontId="73" fillId="4" borderId="162" xfId="0" applyNumberFormat="1" applyFont="1" applyFill="1" applyBorder="1" applyAlignment="1">
      <alignment horizontal="center" vertical="center"/>
    </xf>
    <xf numFmtId="0" fontId="75" fillId="0" borderId="162" xfId="0" applyFont="1" applyBorder="1" applyAlignment="1">
      <alignment horizontal="center" vertical="center" textRotation="90" wrapText="1"/>
    </xf>
    <xf numFmtId="0" fontId="73" fillId="0" borderId="159" xfId="0" applyFont="1" applyFill="1" applyBorder="1" applyAlignment="1">
      <alignment horizontal="center" vertical="center" wrapText="1"/>
    </xf>
    <xf numFmtId="0" fontId="14" fillId="0" borderId="0" xfId="0" applyFont="1"/>
    <xf numFmtId="0" fontId="7" fillId="0" borderId="0" xfId="0" applyFont="1"/>
    <xf numFmtId="165" fontId="14" fillId="2" borderId="48" xfId="0" applyNumberFormat="1" applyFont="1" applyFill="1" applyBorder="1" applyAlignment="1">
      <alignment horizontal="center" vertical="center" wrapText="1"/>
    </xf>
    <xf numFmtId="0" fontId="73" fillId="0" borderId="192" xfId="0" applyFont="1" applyBorder="1" applyAlignment="1">
      <alignment horizontal="center" vertical="center" wrapText="1"/>
    </xf>
    <xf numFmtId="0" fontId="73" fillId="0" borderId="127" xfId="0" applyFont="1" applyBorder="1" applyAlignment="1">
      <alignment horizontal="center" vertical="center" wrapText="1"/>
    </xf>
    <xf numFmtId="0" fontId="75" fillId="0" borderId="121" xfId="0" applyFont="1" applyBorder="1" applyAlignment="1">
      <alignment horizontal="center" vertical="center" wrapText="1"/>
    </xf>
    <xf numFmtId="14" fontId="73" fillId="0" borderId="175" xfId="0" applyNumberFormat="1" applyFont="1" applyBorder="1" applyAlignment="1">
      <alignment horizontal="center" vertical="center" wrapText="1"/>
    </xf>
    <xf numFmtId="164" fontId="73" fillId="2" borderId="123" xfId="0" applyNumberFormat="1" applyFont="1" applyFill="1" applyBorder="1" applyAlignment="1">
      <alignment horizontal="center" vertical="center"/>
    </xf>
    <xf numFmtId="0" fontId="75" fillId="0" borderId="123" xfId="0" applyFont="1" applyBorder="1" applyAlignment="1">
      <alignment horizontal="center" vertical="center" textRotation="90"/>
    </xf>
    <xf numFmtId="14" fontId="73" fillId="0" borderId="124" xfId="0" applyNumberFormat="1" applyFont="1" applyBorder="1" applyAlignment="1">
      <alignment horizontal="center" vertical="center" wrapText="1"/>
    </xf>
    <xf numFmtId="14" fontId="73" fillId="0" borderId="127" xfId="0" applyNumberFormat="1" applyFont="1" applyBorder="1" applyAlignment="1">
      <alignment horizontal="center" vertical="center" wrapText="1"/>
    </xf>
    <xf numFmtId="0" fontId="73" fillId="0" borderId="224" xfId="0" applyFont="1" applyBorder="1" applyAlignment="1">
      <alignment horizontal="center" vertical="center"/>
    </xf>
    <xf numFmtId="0" fontId="73" fillId="0" borderId="224" xfId="0" applyFont="1" applyBorder="1" applyAlignment="1">
      <alignment horizontal="center" vertical="center" wrapText="1"/>
    </xf>
    <xf numFmtId="0" fontId="73" fillId="0" borderId="224" xfId="0" applyFont="1" applyBorder="1" applyAlignment="1">
      <alignment horizontal="center" vertical="center" textRotation="90"/>
    </xf>
    <xf numFmtId="9" fontId="73" fillId="0" borderId="224" xfId="0" applyNumberFormat="1" applyFont="1" applyBorder="1" applyAlignment="1">
      <alignment horizontal="center" vertical="center"/>
    </xf>
    <xf numFmtId="164" fontId="73" fillId="4" borderId="224" xfId="0" applyNumberFormat="1" applyFont="1" applyFill="1" applyBorder="1" applyAlignment="1">
      <alignment horizontal="center" vertical="center"/>
    </xf>
    <xf numFmtId="0" fontId="75" fillId="0" borderId="224" xfId="0" applyFont="1" applyBorder="1" applyAlignment="1">
      <alignment horizontal="center" vertical="center" textRotation="90" wrapText="1"/>
    </xf>
    <xf numFmtId="9" fontId="73" fillId="4" borderId="224" xfId="0" applyNumberFormat="1" applyFont="1" applyFill="1" applyBorder="1" applyAlignment="1">
      <alignment horizontal="center" vertical="center"/>
    </xf>
    <xf numFmtId="0" fontId="75" fillId="0" borderId="224" xfId="0" applyFont="1" applyBorder="1" applyAlignment="1">
      <alignment horizontal="center" vertical="center" textRotation="90"/>
    </xf>
    <xf numFmtId="0" fontId="73" fillId="0" borderId="224" xfId="0" applyFont="1" applyFill="1" applyBorder="1" applyAlignment="1">
      <alignment horizontal="center" vertical="center" wrapText="1"/>
    </xf>
    <xf numFmtId="166" fontId="73" fillId="0" borderId="225" xfId="0" applyNumberFormat="1" applyFont="1" applyBorder="1" applyAlignment="1">
      <alignment horizontal="center" vertical="center" wrapText="1"/>
    </xf>
    <xf numFmtId="0" fontId="73" fillId="0" borderId="226" xfId="0" applyFont="1" applyBorder="1" applyAlignment="1">
      <alignment horizontal="center" vertical="center"/>
    </xf>
    <xf numFmtId="0" fontId="73" fillId="0" borderId="226" xfId="0" applyFont="1" applyBorder="1" applyAlignment="1">
      <alignment horizontal="center" vertical="center" wrapText="1"/>
    </xf>
    <xf numFmtId="9" fontId="73" fillId="0" borderId="226" xfId="0" applyNumberFormat="1" applyFont="1" applyBorder="1" applyAlignment="1">
      <alignment horizontal="center" vertical="center"/>
    </xf>
    <xf numFmtId="0" fontId="73" fillId="0" borderId="226" xfId="0" applyFont="1" applyBorder="1" applyAlignment="1">
      <alignment horizontal="center" vertical="center" textRotation="90"/>
    </xf>
    <xf numFmtId="164" fontId="73" fillId="4" borderId="226" xfId="0" applyNumberFormat="1" applyFont="1" applyFill="1" applyBorder="1" applyAlignment="1">
      <alignment horizontal="center" vertical="center"/>
    </xf>
    <xf numFmtId="0" fontId="75" fillId="0" borderId="226" xfId="0" applyFont="1" applyBorder="1" applyAlignment="1">
      <alignment horizontal="center" vertical="center" textRotation="90" wrapText="1"/>
    </xf>
    <xf numFmtId="9" fontId="73" fillId="4" borderId="226" xfId="0" applyNumberFormat="1" applyFont="1" applyFill="1" applyBorder="1" applyAlignment="1">
      <alignment horizontal="center" vertical="center"/>
    </xf>
    <xf numFmtId="0" fontId="73" fillId="0" borderId="226" xfId="0" applyFont="1" applyFill="1" applyBorder="1" applyAlignment="1">
      <alignment horizontal="center" vertical="center" wrapText="1"/>
    </xf>
    <xf numFmtId="166" fontId="73" fillId="0" borderId="227" xfId="0" applyNumberFormat="1" applyFont="1" applyBorder="1" applyAlignment="1">
      <alignment horizontal="center" vertical="center" wrapText="1"/>
    </xf>
    <xf numFmtId="0" fontId="73" fillId="0" borderId="239" xfId="0" applyFont="1" applyBorder="1" applyAlignment="1">
      <alignment horizontal="center" vertical="center"/>
    </xf>
    <xf numFmtId="0" fontId="73" fillId="0" borderId="239" xfId="0" applyFont="1" applyBorder="1" applyAlignment="1">
      <alignment horizontal="center" vertical="center" wrapText="1"/>
    </xf>
    <xf numFmtId="9" fontId="73" fillId="0" borderId="239" xfId="0" applyNumberFormat="1" applyFont="1" applyBorder="1" applyAlignment="1">
      <alignment horizontal="center" vertical="center"/>
    </xf>
    <xf numFmtId="0" fontId="73" fillId="0" borderId="239" xfId="0" applyFont="1" applyBorder="1" applyAlignment="1">
      <alignment horizontal="center" vertical="center" textRotation="90"/>
    </xf>
    <xf numFmtId="164" fontId="73" fillId="4" borderId="239" xfId="0" applyNumberFormat="1" applyFont="1" applyFill="1" applyBorder="1" applyAlignment="1">
      <alignment horizontal="center" vertical="center"/>
    </xf>
    <xf numFmtId="0" fontId="75" fillId="0" borderId="239" xfId="0" applyFont="1" applyBorder="1" applyAlignment="1">
      <alignment horizontal="center" vertical="center" textRotation="90" wrapText="1"/>
    </xf>
    <xf numFmtId="9" fontId="73" fillId="4" borderId="239" xfId="0" applyNumberFormat="1" applyFont="1" applyFill="1" applyBorder="1" applyAlignment="1">
      <alignment horizontal="center" vertical="center"/>
    </xf>
    <xf numFmtId="0" fontId="73" fillId="0" borderId="239" xfId="0" applyFont="1" applyFill="1" applyBorder="1" applyAlignment="1">
      <alignment horizontal="center" vertical="center" wrapText="1"/>
    </xf>
    <xf numFmtId="166" fontId="73" fillId="0" borderId="240" xfId="0" applyNumberFormat="1" applyFont="1" applyBorder="1" applyAlignment="1">
      <alignment horizontal="center" vertical="center" wrapText="1"/>
    </xf>
    <xf numFmtId="0" fontId="73" fillId="0" borderId="195" xfId="0" applyFont="1" applyBorder="1" applyAlignment="1">
      <alignment horizontal="center" vertical="center" wrapText="1"/>
    </xf>
    <xf numFmtId="0" fontId="73" fillId="0" borderId="195" xfId="0" applyFont="1" applyBorder="1" applyAlignment="1">
      <alignment horizontal="center" vertical="center" textRotation="90"/>
    </xf>
    <xf numFmtId="9" fontId="73" fillId="0" borderId="195" xfId="0" applyNumberFormat="1" applyFont="1" applyBorder="1" applyAlignment="1">
      <alignment horizontal="center" vertical="center"/>
    </xf>
    <xf numFmtId="164" fontId="73" fillId="4" borderId="195" xfId="0" applyNumberFormat="1" applyFont="1" applyFill="1" applyBorder="1" applyAlignment="1">
      <alignment horizontal="center" vertical="center"/>
    </xf>
    <xf numFmtId="0" fontId="75" fillId="0" borderId="195" xfId="0" applyFont="1" applyBorder="1" applyAlignment="1">
      <alignment horizontal="center" vertical="center" textRotation="90" wrapText="1"/>
    </xf>
    <xf numFmtId="9" fontId="73" fillId="4" borderId="195" xfId="0" applyNumberFormat="1" applyFont="1" applyFill="1" applyBorder="1" applyAlignment="1">
      <alignment horizontal="center" vertical="center"/>
    </xf>
    <xf numFmtId="0" fontId="75" fillId="0" borderId="195" xfId="0" applyFont="1" applyBorder="1" applyAlignment="1">
      <alignment horizontal="center" vertical="center" textRotation="90"/>
    </xf>
    <xf numFmtId="164" fontId="73" fillId="4" borderId="192" xfId="0" applyNumberFormat="1" applyFont="1" applyFill="1" applyBorder="1" applyAlignment="1">
      <alignment horizontal="center" vertical="center"/>
    </xf>
    <xf numFmtId="0" fontId="75" fillId="0" borderId="192" xfId="0" applyFont="1" applyBorder="1" applyAlignment="1">
      <alignment horizontal="center" vertical="center" textRotation="90" wrapText="1"/>
    </xf>
    <xf numFmtId="0" fontId="75" fillId="0" borderId="192" xfId="0" applyFont="1" applyBorder="1" applyAlignment="1">
      <alignment horizontal="center" vertical="center" textRotation="90"/>
    </xf>
    <xf numFmtId="0" fontId="73" fillId="0" borderId="196" xfId="0" applyFont="1" applyBorder="1" applyAlignment="1">
      <alignment horizontal="center" vertical="center" wrapText="1"/>
    </xf>
    <xf numFmtId="9" fontId="73" fillId="4" borderId="196" xfId="0" applyNumberFormat="1" applyFont="1" applyFill="1" applyBorder="1" applyAlignment="1">
      <alignment horizontal="center" vertical="center"/>
    </xf>
    <xf numFmtId="0" fontId="73" fillId="0" borderId="193" xfId="0" applyFont="1" applyBorder="1" applyAlignment="1">
      <alignment horizontal="center" vertical="center" wrapText="1"/>
    </xf>
    <xf numFmtId="165" fontId="73" fillId="0" borderId="193" xfId="0" applyNumberFormat="1" applyFont="1" applyBorder="1" applyAlignment="1">
      <alignment horizontal="center" vertical="center"/>
    </xf>
    <xf numFmtId="9" fontId="73" fillId="0" borderId="196" xfId="0" applyNumberFormat="1" applyFont="1" applyBorder="1" applyAlignment="1">
      <alignment horizontal="center" vertical="center"/>
    </xf>
    <xf numFmtId="0" fontId="73" fillId="0" borderId="196" xfId="0" applyFont="1" applyBorder="1" applyAlignment="1">
      <alignment horizontal="center" vertical="center"/>
    </xf>
    <xf numFmtId="165" fontId="73" fillId="0" borderId="238" xfId="0" applyNumberFormat="1" applyFont="1" applyBorder="1" applyAlignment="1">
      <alignment horizontal="center" vertical="center"/>
    </xf>
    <xf numFmtId="9" fontId="73" fillId="0" borderId="196" xfId="0" applyNumberFormat="1" applyFont="1" applyBorder="1" applyAlignment="1">
      <alignment horizontal="center" vertical="center" wrapText="1"/>
    </xf>
    <xf numFmtId="0" fontId="76" fillId="0" borderId="196" xfId="0" applyFont="1" applyBorder="1" applyAlignment="1">
      <alignment horizontal="center" vertical="center" wrapText="1"/>
    </xf>
    <xf numFmtId="0" fontId="73" fillId="9" borderId="196" xfId="0" applyFont="1" applyFill="1" applyBorder="1" applyAlignment="1">
      <alignment horizontal="center" vertical="center" wrapText="1"/>
    </xf>
    <xf numFmtId="0" fontId="76" fillId="0" borderId="238" xfId="0" applyFont="1" applyBorder="1" applyAlignment="1">
      <alignment horizontal="center" vertical="center" wrapText="1"/>
    </xf>
    <xf numFmtId="0" fontId="76" fillId="0" borderId="192" xfId="0" applyFont="1" applyBorder="1" applyAlignment="1">
      <alignment horizontal="center" vertical="center"/>
    </xf>
    <xf numFmtId="0" fontId="76" fillId="0" borderId="192" xfId="0" applyFont="1" applyBorder="1" applyAlignment="1">
      <alignment horizontal="center" vertical="center" textRotation="90"/>
    </xf>
    <xf numFmtId="9" fontId="76" fillId="0" borderId="192" xfId="0" applyNumberFormat="1" applyFont="1" applyBorder="1" applyAlignment="1">
      <alignment horizontal="center" vertical="center"/>
    </xf>
    <xf numFmtId="164" fontId="73" fillId="0" borderId="192" xfId="0" applyNumberFormat="1" applyFont="1" applyBorder="1" applyAlignment="1">
      <alignment horizontal="center" vertical="center"/>
    </xf>
    <xf numFmtId="0" fontId="73" fillId="9" borderId="192" xfId="0" applyFont="1" applyFill="1" applyBorder="1" applyAlignment="1">
      <alignment horizontal="center" vertical="center" wrapText="1"/>
    </xf>
    <xf numFmtId="0" fontId="76" fillId="0" borderId="196" xfId="0" applyFont="1" applyBorder="1" applyAlignment="1">
      <alignment horizontal="center" vertical="center" textRotation="90"/>
    </xf>
    <xf numFmtId="9" fontId="76" fillId="0" borderId="196" xfId="0" applyNumberFormat="1" applyFont="1" applyBorder="1" applyAlignment="1">
      <alignment horizontal="center" vertical="center"/>
    </xf>
    <xf numFmtId="164" fontId="73" fillId="4" borderId="196" xfId="0" applyNumberFormat="1" applyFont="1" applyFill="1" applyBorder="1" applyAlignment="1">
      <alignment horizontal="center" vertical="center"/>
    </xf>
    <xf numFmtId="0" fontId="75" fillId="0" borderId="196" xfId="0" applyFont="1" applyBorder="1" applyAlignment="1">
      <alignment horizontal="center" vertical="center" textRotation="90" wrapText="1"/>
    </xf>
    <xf numFmtId="0" fontId="75" fillId="0" borderId="196" xfId="0" applyFont="1" applyBorder="1" applyAlignment="1">
      <alignment horizontal="center" vertical="center" textRotation="90"/>
    </xf>
    <xf numFmtId="0" fontId="73" fillId="0" borderId="192" xfId="0" applyFont="1" applyBorder="1" applyAlignment="1">
      <alignment horizontal="center" vertical="center"/>
    </xf>
    <xf numFmtId="0" fontId="76" fillId="0" borderId="192" xfId="0" applyFont="1" applyBorder="1" applyAlignment="1">
      <alignment horizontal="center" vertical="center" wrapText="1"/>
    </xf>
    <xf numFmtId="0" fontId="87" fillId="0" borderId="238" xfId="0" applyFont="1" applyBorder="1" applyAlignment="1">
      <alignment horizontal="center" vertical="center"/>
    </xf>
    <xf numFmtId="0" fontId="76" fillId="0" borderId="193" xfId="0" applyFont="1" applyBorder="1" applyAlignment="1">
      <alignment horizontal="center" vertical="center"/>
    </xf>
    <xf numFmtId="0" fontId="73" fillId="0" borderId="196" xfId="0" applyFont="1" applyBorder="1" applyAlignment="1">
      <alignment horizontal="center" vertical="center" textRotation="90"/>
    </xf>
    <xf numFmtId="0" fontId="73" fillId="0" borderId="238" xfId="0" applyFont="1" applyBorder="1" applyAlignment="1">
      <alignment horizontal="center" vertical="center" wrapText="1"/>
    </xf>
    <xf numFmtId="0" fontId="77" fillId="4" borderId="196" xfId="0" applyFont="1" applyFill="1" applyBorder="1" applyAlignment="1">
      <alignment horizontal="center" vertical="center" wrapText="1"/>
    </xf>
    <xf numFmtId="0" fontId="77" fillId="4" borderId="192" xfId="0" applyFont="1" applyFill="1" applyBorder="1" applyAlignment="1">
      <alignment horizontal="center" vertical="center" wrapText="1"/>
    </xf>
    <xf numFmtId="0" fontId="73" fillId="2" borderId="196" xfId="0" applyFont="1" applyFill="1" applyBorder="1" applyAlignment="1">
      <alignment horizontal="center" vertical="center" wrapText="1"/>
    </xf>
    <xf numFmtId="9" fontId="73" fillId="2" borderId="196" xfId="0" applyNumberFormat="1" applyFont="1" applyFill="1" applyBorder="1" applyAlignment="1">
      <alignment horizontal="center" vertical="center" wrapText="1"/>
    </xf>
    <xf numFmtId="0" fontId="75" fillId="2" borderId="196" xfId="0" applyFont="1" applyFill="1" applyBorder="1" applyAlignment="1">
      <alignment horizontal="center" vertical="center" textRotation="90" wrapText="1"/>
    </xf>
    <xf numFmtId="0" fontId="73" fillId="2" borderId="196" xfId="0" applyFont="1" applyFill="1" applyBorder="1" applyAlignment="1">
      <alignment horizontal="center" vertical="center" textRotation="90" wrapText="1"/>
    </xf>
    <xf numFmtId="0" fontId="73" fillId="2" borderId="238" xfId="0" applyFont="1" applyFill="1" applyBorder="1" applyAlignment="1">
      <alignment horizontal="center" vertical="center" wrapText="1"/>
    </xf>
    <xf numFmtId="0" fontId="73" fillId="2" borderId="192" xfId="0" applyFont="1" applyFill="1" applyBorder="1" applyAlignment="1">
      <alignment horizontal="center" vertical="center" wrapText="1"/>
    </xf>
    <xf numFmtId="0" fontId="75" fillId="2" borderId="192" xfId="0" applyFont="1" applyFill="1" applyBorder="1" applyAlignment="1">
      <alignment horizontal="center" vertical="center" textRotation="90" wrapText="1"/>
    </xf>
    <xf numFmtId="9" fontId="73" fillId="2" borderId="192" xfId="0" applyNumberFormat="1" applyFont="1" applyFill="1" applyBorder="1" applyAlignment="1">
      <alignment horizontal="center" vertical="center" wrapText="1"/>
    </xf>
    <xf numFmtId="0" fontId="73" fillId="2" borderId="192" xfId="0" applyFont="1" applyFill="1" applyBorder="1" applyAlignment="1">
      <alignment horizontal="center" vertical="center" textRotation="90" wrapText="1"/>
    </xf>
    <xf numFmtId="0" fontId="73" fillId="2" borderId="193" xfId="0" applyFont="1" applyFill="1" applyBorder="1" applyAlignment="1">
      <alignment horizontal="center" vertical="center" wrapText="1"/>
    </xf>
    <xf numFmtId="165" fontId="73" fillId="0" borderId="238" xfId="0" applyNumberFormat="1" applyFont="1" applyBorder="1" applyAlignment="1">
      <alignment horizontal="center" vertical="center" wrapText="1"/>
    </xf>
    <xf numFmtId="0" fontId="88" fillId="13" borderId="162" xfId="0" applyFont="1" applyFill="1" applyBorder="1" applyAlignment="1">
      <alignment horizontal="center" vertical="center"/>
    </xf>
    <xf numFmtId="0" fontId="88" fillId="13" borderId="162" xfId="0" applyFont="1" applyFill="1" applyBorder="1" applyAlignment="1">
      <alignment horizontal="center" vertical="center" wrapText="1"/>
    </xf>
    <xf numFmtId="0" fontId="88" fillId="13" borderId="162" xfId="0" applyFont="1" applyFill="1" applyBorder="1" applyAlignment="1">
      <alignment horizontal="center" vertical="center" textRotation="90"/>
    </xf>
    <xf numFmtId="9" fontId="88" fillId="13" borderId="162" xfId="0" applyNumberFormat="1" applyFont="1" applyFill="1" applyBorder="1" applyAlignment="1">
      <alignment horizontal="center" vertical="center"/>
    </xf>
    <xf numFmtId="164" fontId="88" fillId="13" borderId="162" xfId="0" applyNumberFormat="1" applyFont="1" applyFill="1" applyBorder="1" applyAlignment="1">
      <alignment horizontal="center" vertical="center"/>
    </xf>
    <xf numFmtId="0" fontId="89" fillId="13" borderId="162" xfId="0" applyFont="1" applyFill="1" applyBorder="1" applyAlignment="1">
      <alignment horizontal="center" vertical="center" textRotation="90" wrapText="1"/>
    </xf>
    <xf numFmtId="0" fontId="75" fillId="13" borderId="162" xfId="0" applyFont="1" applyFill="1" applyBorder="1" applyAlignment="1">
      <alignment horizontal="center" vertical="center" textRotation="90"/>
    </xf>
    <xf numFmtId="0" fontId="88" fillId="13" borderId="154" xfId="0" applyFont="1" applyFill="1" applyBorder="1" applyAlignment="1">
      <alignment horizontal="center" vertical="center"/>
    </xf>
    <xf numFmtId="0" fontId="88" fillId="13" borderId="154" xfId="0" applyFont="1" applyFill="1" applyBorder="1" applyAlignment="1">
      <alignment horizontal="center" vertical="center" wrapText="1"/>
    </xf>
    <xf numFmtId="0" fontId="88" fillId="13" borderId="154" xfId="0" applyFont="1" applyFill="1" applyBorder="1" applyAlignment="1">
      <alignment horizontal="center" vertical="center" textRotation="90"/>
    </xf>
    <xf numFmtId="9" fontId="88" fillId="13" borderId="154" xfId="0" applyNumberFormat="1" applyFont="1" applyFill="1" applyBorder="1" applyAlignment="1">
      <alignment horizontal="center" vertical="center"/>
    </xf>
    <xf numFmtId="164" fontId="88" fillId="13" borderId="154" xfId="0" applyNumberFormat="1" applyFont="1" applyFill="1" applyBorder="1" applyAlignment="1">
      <alignment horizontal="center" vertical="center"/>
    </xf>
    <xf numFmtId="0" fontId="89" fillId="13" borderId="154" xfId="0" applyFont="1" applyFill="1" applyBorder="1" applyAlignment="1">
      <alignment horizontal="center" vertical="center" textRotation="90" wrapText="1"/>
    </xf>
    <xf numFmtId="0" fontId="75" fillId="0" borderId="154" xfId="0" applyFont="1" applyBorder="1" applyAlignment="1">
      <alignment horizontal="center" vertical="center" textRotation="90" wrapText="1"/>
    </xf>
    <xf numFmtId="0" fontId="75" fillId="13" borderId="154" xfId="0" applyFont="1" applyFill="1" applyBorder="1" applyAlignment="1">
      <alignment horizontal="center" vertical="center" textRotation="90"/>
    </xf>
    <xf numFmtId="0" fontId="77" fillId="4" borderId="236" xfId="0" applyFont="1" applyFill="1" applyBorder="1" applyAlignment="1">
      <alignment horizontal="center" vertical="center" wrapText="1"/>
    </xf>
    <xf numFmtId="0" fontId="73" fillId="0" borderId="236" xfId="0" applyFont="1" applyBorder="1" applyAlignment="1">
      <alignment horizontal="center" vertical="center"/>
    </xf>
    <xf numFmtId="0" fontId="73" fillId="0" borderId="236" xfId="0" applyFont="1" applyBorder="1" applyAlignment="1">
      <alignment horizontal="center" vertical="center" wrapText="1"/>
    </xf>
    <xf numFmtId="9" fontId="73" fillId="0" borderId="236" xfId="0" applyNumberFormat="1" applyFont="1" applyBorder="1" applyAlignment="1">
      <alignment horizontal="center" vertical="center"/>
    </xf>
    <xf numFmtId="164" fontId="73" fillId="4" borderId="236" xfId="0" applyNumberFormat="1" applyFont="1" applyFill="1" applyBorder="1" applyAlignment="1">
      <alignment horizontal="center" vertical="center"/>
    </xf>
    <xf numFmtId="9" fontId="73" fillId="4" borderId="236" xfId="0" applyNumberFormat="1" applyFont="1" applyFill="1" applyBorder="1" applyAlignment="1">
      <alignment horizontal="center" vertical="center"/>
    </xf>
    <xf numFmtId="0" fontId="73" fillId="0" borderId="236" xfId="0" applyFont="1" applyBorder="1" applyAlignment="1">
      <alignment horizontal="center" vertical="center" textRotation="90"/>
    </xf>
    <xf numFmtId="0" fontId="73" fillId="0" borderId="237" xfId="0" applyFont="1" applyBorder="1" applyAlignment="1">
      <alignment horizontal="center" vertical="center" wrapText="1"/>
    </xf>
    <xf numFmtId="0" fontId="77" fillId="0" borderId="192" xfId="0" applyFont="1" applyBorder="1" applyAlignment="1">
      <alignment horizontal="center" vertical="center" wrapText="1"/>
    </xf>
    <xf numFmtId="14" fontId="73" fillId="0" borderId="193" xfId="0" applyNumberFormat="1" applyFont="1" applyBorder="1" applyAlignment="1">
      <alignment horizontal="center" vertical="center" wrapText="1"/>
    </xf>
    <xf numFmtId="164" fontId="73" fillId="0" borderId="196" xfId="0" applyNumberFormat="1" applyFont="1" applyBorder="1" applyAlignment="1">
      <alignment horizontal="center" vertical="center"/>
    </xf>
    <xf numFmtId="14" fontId="73" fillId="0" borderId="238" xfId="0" applyNumberFormat="1" applyFont="1" applyBorder="1" applyAlignment="1">
      <alignment horizontal="center" vertical="center" wrapText="1"/>
    </xf>
    <xf numFmtId="0" fontId="73" fillId="4" borderId="192" xfId="0" applyFont="1" applyFill="1" applyBorder="1" applyAlignment="1">
      <alignment horizontal="center" vertical="center" wrapText="1"/>
    </xf>
    <xf numFmtId="0" fontId="77" fillId="0" borderId="193" xfId="0" applyFont="1" applyBorder="1" applyAlignment="1">
      <alignment horizontal="center" vertical="center" wrapText="1"/>
    </xf>
    <xf numFmtId="9" fontId="73" fillId="4" borderId="162" xfId="0" applyNumberFormat="1" applyFont="1" applyFill="1" applyBorder="1" applyAlignment="1">
      <alignment horizontal="center" vertical="center"/>
    </xf>
    <xf numFmtId="9" fontId="77" fillId="0" borderId="196" xfId="0" applyNumberFormat="1" applyFont="1" applyBorder="1" applyAlignment="1">
      <alignment horizontal="center" vertical="center"/>
    </xf>
    <xf numFmtId="0" fontId="73" fillId="4" borderId="196" xfId="0" applyFont="1" applyFill="1" applyBorder="1" applyAlignment="1">
      <alignment horizontal="center" vertical="center" wrapText="1"/>
    </xf>
    <xf numFmtId="0" fontId="75" fillId="0" borderId="164" xfId="0" applyFont="1" applyBorder="1" applyAlignment="1">
      <alignment horizontal="center" vertical="center" textRotation="90" wrapText="1"/>
    </xf>
    <xf numFmtId="0" fontId="75" fillId="0" borderId="194" xfId="0" applyFont="1" applyBorder="1" applyAlignment="1">
      <alignment horizontal="center" vertical="center" textRotation="90" wrapText="1"/>
    </xf>
    <xf numFmtId="0" fontId="75" fillId="0" borderId="236" xfId="0" applyFont="1" applyBorder="1" applyAlignment="1">
      <alignment horizontal="center" vertical="center" textRotation="90" wrapText="1"/>
    </xf>
    <xf numFmtId="164" fontId="73" fillId="4" borderId="120" xfId="0" applyNumberFormat="1" applyFont="1" applyFill="1" applyBorder="1" applyAlignment="1">
      <alignment horizontal="center" vertical="center"/>
    </xf>
    <xf numFmtId="0" fontId="73" fillId="0" borderId="121" xfId="0" applyFont="1" applyBorder="1" applyAlignment="1">
      <alignment horizontal="center" vertical="center" wrapText="1"/>
    </xf>
    <xf numFmtId="9" fontId="73" fillId="0" borderId="123" xfId="0" applyNumberFormat="1" applyFont="1" applyBorder="1" applyAlignment="1">
      <alignment horizontal="center" vertical="center" wrapText="1"/>
    </xf>
    <xf numFmtId="0" fontId="75" fillId="0" borderId="123" xfId="0" applyFont="1" applyBorder="1" applyAlignment="1">
      <alignment horizontal="center" vertical="center"/>
    </xf>
    <xf numFmtId="0" fontId="77" fillId="0" borderId="123" xfId="0" applyFont="1" applyBorder="1" applyAlignment="1">
      <alignment horizontal="center" vertical="center" wrapText="1"/>
    </xf>
    <xf numFmtId="164" fontId="73" fillId="4" borderId="123" xfId="0" applyNumberFormat="1" applyFont="1" applyFill="1" applyBorder="1" applyAlignment="1">
      <alignment horizontal="center" vertical="center"/>
    </xf>
    <xf numFmtId="14" fontId="73" fillId="0" borderId="124" xfId="0" applyNumberFormat="1" applyFont="1" applyBorder="1" applyAlignment="1">
      <alignment horizontal="center" vertical="center" wrapText="1"/>
    </xf>
    <xf numFmtId="0" fontId="80" fillId="0" borderId="126" xfId="0" applyFont="1" applyBorder="1" applyAlignment="1">
      <alignment horizontal="center" vertical="center" wrapText="1"/>
    </xf>
    <xf numFmtId="0" fontId="77" fillId="4" borderId="126" xfId="0" applyFont="1" applyFill="1" applyBorder="1" applyAlignment="1">
      <alignment horizontal="center" vertical="center" wrapText="1"/>
    </xf>
    <xf numFmtId="0" fontId="73" fillId="0" borderId="57" xfId="0" applyFont="1" applyBorder="1" applyAlignment="1">
      <alignment horizontal="center" vertical="center"/>
    </xf>
    <xf numFmtId="0" fontId="73" fillId="0" borderId="245" xfId="0" applyFont="1" applyBorder="1" applyAlignment="1">
      <alignment horizontal="center" vertical="center"/>
    </xf>
    <xf numFmtId="165" fontId="73" fillId="0" borderId="252" xfId="0" applyNumberFormat="1" applyFont="1" applyBorder="1" applyAlignment="1">
      <alignment horizontal="center" vertical="center"/>
    </xf>
    <xf numFmtId="0" fontId="73" fillId="0" borderId="249" xfId="0" applyFont="1" applyBorder="1" applyAlignment="1">
      <alignment horizontal="center" vertical="center" wrapText="1"/>
    </xf>
    <xf numFmtId="0" fontId="73" fillId="0" borderId="250" xfId="0" applyFont="1" applyBorder="1" applyAlignment="1">
      <alignment horizontal="center" vertical="center"/>
    </xf>
    <xf numFmtId="165" fontId="73" fillId="0" borderId="255" xfId="0" applyNumberFormat="1" applyFont="1" applyBorder="1" applyAlignment="1">
      <alignment horizontal="center" vertical="center"/>
    </xf>
    <xf numFmtId="0" fontId="73" fillId="0" borderId="242" xfId="0" applyFont="1" applyBorder="1" applyAlignment="1">
      <alignment horizontal="center" vertical="center" wrapText="1"/>
    </xf>
    <xf numFmtId="0" fontId="73" fillId="0" borderId="242" xfId="0" applyFont="1" applyBorder="1" applyAlignment="1">
      <alignment horizontal="center" vertical="center"/>
    </xf>
    <xf numFmtId="165" fontId="73" fillId="0" borderId="256" xfId="0" applyNumberFormat="1" applyFont="1" applyBorder="1" applyAlignment="1">
      <alignment horizontal="center" vertical="center"/>
    </xf>
    <xf numFmtId="0" fontId="73" fillId="0" borderId="247" xfId="0" applyFont="1" applyBorder="1" applyAlignment="1">
      <alignment horizontal="center" vertical="center" wrapText="1"/>
    </xf>
    <xf numFmtId="0" fontId="73" fillId="0" borderId="247" xfId="0" applyFont="1" applyBorder="1" applyAlignment="1">
      <alignment horizontal="center" vertical="center"/>
    </xf>
    <xf numFmtId="165" fontId="73" fillId="0" borderId="248" xfId="0" applyNumberFormat="1" applyFont="1" applyBorder="1" applyAlignment="1">
      <alignment horizontal="center" vertical="center"/>
    </xf>
    <xf numFmtId="0" fontId="73" fillId="0" borderId="246" xfId="0" applyFont="1" applyBorder="1" applyAlignment="1">
      <alignment horizontal="center" vertical="center" wrapText="1"/>
    </xf>
    <xf numFmtId="0" fontId="73" fillId="0" borderId="243" xfId="0" applyFont="1" applyBorder="1" applyAlignment="1">
      <alignment horizontal="center" vertical="center"/>
    </xf>
    <xf numFmtId="165" fontId="73" fillId="0" borderId="253" xfId="0" applyNumberFormat="1" applyFont="1" applyBorder="1" applyAlignment="1">
      <alignment horizontal="center" vertical="center"/>
    </xf>
    <xf numFmtId="0" fontId="73" fillId="0" borderId="244" xfId="0" applyFont="1" applyBorder="1" applyAlignment="1">
      <alignment horizontal="center" vertical="center" wrapText="1"/>
    </xf>
    <xf numFmtId="0" fontId="73" fillId="0" borderId="251" xfId="0" applyFont="1" applyBorder="1" applyAlignment="1">
      <alignment horizontal="center" vertical="center"/>
    </xf>
    <xf numFmtId="0" fontId="77" fillId="0" borderId="130" xfId="0" applyFont="1" applyBorder="1" applyAlignment="1">
      <alignment horizontal="center" vertical="center" wrapText="1"/>
    </xf>
    <xf numFmtId="9" fontId="73" fillId="0" borderId="130" xfId="0" applyNumberFormat="1" applyFont="1" applyBorder="1" applyAlignment="1">
      <alignment horizontal="center" vertical="center" wrapText="1"/>
    </xf>
    <xf numFmtId="164" fontId="73" fillId="0" borderId="130" xfId="0" applyNumberFormat="1" applyFont="1" applyBorder="1" applyAlignment="1">
      <alignment horizontal="center" vertical="center"/>
    </xf>
    <xf numFmtId="0" fontId="73" fillId="0" borderId="131" xfId="0" applyFont="1" applyBorder="1" applyAlignment="1">
      <alignment horizontal="center" vertical="center"/>
    </xf>
    <xf numFmtId="0" fontId="77" fillId="0" borderId="132" xfId="0" applyFont="1" applyBorder="1" applyAlignment="1">
      <alignment horizontal="center" vertical="center" wrapText="1"/>
    </xf>
    <xf numFmtId="164" fontId="73" fillId="4" borderId="132" xfId="0" applyNumberFormat="1" applyFont="1" applyFill="1" applyBorder="1" applyAlignment="1">
      <alignment horizontal="center" vertical="center"/>
    </xf>
    <xf numFmtId="9" fontId="73" fillId="0" borderId="128" xfId="0" applyNumberFormat="1" applyFont="1" applyBorder="1" applyAlignment="1">
      <alignment horizontal="center" vertical="center"/>
    </xf>
    <xf numFmtId="0" fontId="75" fillId="0" borderId="128" xfId="0" applyFont="1" applyBorder="1" applyAlignment="1">
      <alignment horizontal="center" vertical="center"/>
    </xf>
    <xf numFmtId="0" fontId="77" fillId="0" borderId="128" xfId="0" applyFont="1" applyBorder="1" applyAlignment="1">
      <alignment horizontal="center" vertical="center" wrapText="1"/>
    </xf>
    <xf numFmtId="164" fontId="73" fillId="4" borderId="128" xfId="0" applyNumberFormat="1" applyFont="1" applyFill="1" applyBorder="1" applyAlignment="1">
      <alignment horizontal="center" vertical="center"/>
    </xf>
    <xf numFmtId="0" fontId="73" fillId="0" borderId="181" xfId="0" applyFont="1" applyBorder="1" applyAlignment="1">
      <alignment horizontal="center" vertical="center" wrapText="1"/>
    </xf>
    <xf numFmtId="0" fontId="77" fillId="4" borderId="128" xfId="0" applyFont="1" applyFill="1" applyBorder="1" applyAlignment="1">
      <alignment horizontal="center" vertical="center" wrapText="1"/>
    </xf>
    <xf numFmtId="0" fontId="77" fillId="0" borderId="128" xfId="0" applyFont="1" applyBorder="1" applyAlignment="1">
      <alignment horizontal="center" vertical="center"/>
    </xf>
    <xf numFmtId="0" fontId="80" fillId="0" borderId="128" xfId="0" applyFont="1" applyBorder="1" applyAlignment="1">
      <alignment horizontal="center" vertical="center" wrapText="1"/>
    </xf>
    <xf numFmtId="9" fontId="77" fillId="0" borderId="128" xfId="0" applyNumberFormat="1" applyFont="1" applyBorder="1" applyAlignment="1">
      <alignment horizontal="center" vertical="center"/>
    </xf>
    <xf numFmtId="9" fontId="77" fillId="0" borderId="128" xfId="0" applyNumberFormat="1" applyFont="1" applyBorder="1" applyAlignment="1">
      <alignment horizontal="center" vertical="center" wrapText="1"/>
    </xf>
    <xf numFmtId="0" fontId="80" fillId="0" borderId="128" xfId="0" applyFont="1" applyBorder="1" applyAlignment="1">
      <alignment horizontal="center" vertical="center"/>
    </xf>
    <xf numFmtId="9" fontId="74" fillId="4" borderId="92" xfId="0" applyNumberFormat="1" applyFont="1" applyFill="1" applyBorder="1" applyAlignment="1">
      <alignment vertical="top"/>
    </xf>
    <xf numFmtId="0" fontId="75" fillId="0" borderId="246" xfId="0" applyFont="1" applyBorder="1" applyAlignment="1">
      <alignment horizontal="center" vertical="center" wrapText="1"/>
    </xf>
    <xf numFmtId="0" fontId="75" fillId="0" borderId="172" xfId="0" applyFont="1" applyBorder="1" applyAlignment="1">
      <alignment horizontal="center" vertical="center"/>
    </xf>
    <xf numFmtId="0" fontId="73" fillId="0" borderId="235" xfId="0" applyFont="1" applyBorder="1" applyAlignment="1">
      <alignment horizontal="center" vertical="center"/>
    </xf>
    <xf numFmtId="0" fontId="73" fillId="0" borderId="258" xfId="0" applyFont="1" applyBorder="1" applyAlignment="1">
      <alignment horizontal="center" vertical="center"/>
    </xf>
    <xf numFmtId="0" fontId="73" fillId="0" borderId="195" xfId="0" applyFont="1" applyBorder="1" applyAlignment="1">
      <alignment horizontal="center" vertical="center"/>
    </xf>
    <xf numFmtId="0" fontId="14" fillId="0" borderId="118" xfId="0" applyFont="1" applyBorder="1" applyAlignment="1">
      <alignment horizontal="center" vertical="center" wrapText="1"/>
    </xf>
    <xf numFmtId="0" fontId="7" fillId="4" borderId="92" xfId="0" applyFont="1" applyFill="1" applyBorder="1"/>
    <xf numFmtId="0" fontId="14" fillId="4" borderId="92" xfId="0" applyFont="1" applyFill="1" applyBorder="1"/>
    <xf numFmtId="0" fontId="14" fillId="0" borderId="0" xfId="0" applyFont="1" applyAlignment="1">
      <alignment horizontal="center" vertical="center" wrapText="1"/>
    </xf>
    <xf numFmtId="165" fontId="14" fillId="2" borderId="267" xfId="0" applyNumberFormat="1" applyFont="1" applyFill="1" applyBorder="1" applyAlignment="1">
      <alignment horizontal="center" vertical="center"/>
    </xf>
    <xf numFmtId="0" fontId="14" fillId="2" borderId="267" xfId="0" applyFont="1" applyFill="1" applyBorder="1" applyAlignment="1">
      <alignment horizontal="center" vertical="center" wrapText="1"/>
    </xf>
    <xf numFmtId="0" fontId="14" fillId="2" borderId="267" xfId="0" applyFont="1" applyFill="1" applyBorder="1" applyAlignment="1">
      <alignment horizontal="center" vertical="center"/>
    </xf>
    <xf numFmtId="0" fontId="14" fillId="0" borderId="92" xfId="0" applyFont="1" applyBorder="1" applyAlignment="1">
      <alignment horizontal="center" vertical="center" wrapText="1"/>
    </xf>
    <xf numFmtId="0" fontId="14" fillId="0" borderId="120" xfId="0" applyFont="1" applyFill="1" applyBorder="1" applyAlignment="1">
      <alignment horizontal="center" vertical="center"/>
    </xf>
    <xf numFmtId="0" fontId="14" fillId="0" borderId="120" xfId="0" applyFont="1" applyFill="1" applyBorder="1" applyAlignment="1">
      <alignment horizontal="center" vertical="center" wrapText="1"/>
    </xf>
    <xf numFmtId="0" fontId="14" fillId="0" borderId="123" xfId="0" applyFont="1" applyFill="1" applyBorder="1" applyAlignment="1">
      <alignment horizontal="center" vertical="center"/>
    </xf>
    <xf numFmtId="0" fontId="14" fillId="0" borderId="123" xfId="0" applyFont="1" applyFill="1" applyBorder="1" applyAlignment="1">
      <alignment horizontal="center" vertical="center" wrapText="1"/>
    </xf>
    <xf numFmtId="165" fontId="14" fillId="0" borderId="124" xfId="0" applyNumberFormat="1" applyFont="1" applyFill="1" applyBorder="1" applyAlignment="1">
      <alignment horizontal="center" vertical="center"/>
    </xf>
    <xf numFmtId="0" fontId="15" fillId="0" borderId="123" xfId="0" applyFont="1" applyFill="1" applyBorder="1" applyAlignment="1">
      <alignment horizontal="center" vertical="center" wrapText="1"/>
    </xf>
    <xf numFmtId="0" fontId="14" fillId="0" borderId="126" xfId="0" applyFont="1" applyFill="1" applyBorder="1" applyAlignment="1">
      <alignment horizontal="center" vertical="center" wrapText="1"/>
    </xf>
    <xf numFmtId="0" fontId="14" fillId="0" borderId="126" xfId="0" applyFont="1" applyFill="1" applyBorder="1" applyAlignment="1">
      <alignment horizontal="center" vertical="center"/>
    </xf>
    <xf numFmtId="9" fontId="14" fillId="0" borderId="126" xfId="0" applyNumberFormat="1" applyFont="1" applyFill="1" applyBorder="1" applyAlignment="1">
      <alignment horizontal="center" vertical="center" wrapText="1"/>
    </xf>
    <xf numFmtId="0" fontId="14" fillId="0" borderId="126" xfId="0" applyFont="1" applyFill="1" applyBorder="1" applyAlignment="1">
      <alignment horizontal="center" vertical="center" textRotation="90"/>
    </xf>
    <xf numFmtId="0" fontId="15" fillId="0" borderId="126" xfId="0" applyFont="1" applyFill="1" applyBorder="1" applyAlignment="1">
      <alignment horizontal="center" vertical="center" wrapText="1"/>
    </xf>
    <xf numFmtId="165" fontId="14" fillId="0" borderId="127" xfId="0" applyNumberFormat="1" applyFont="1" applyFill="1" applyBorder="1" applyAlignment="1">
      <alignment horizontal="center" vertical="center"/>
    </xf>
    <xf numFmtId="165" fontId="14" fillId="0" borderId="121" xfId="0" applyNumberFormat="1" applyFont="1" applyFill="1" applyBorder="1" applyAlignment="1">
      <alignment horizontal="center" vertical="center"/>
    </xf>
    <xf numFmtId="0" fontId="14" fillId="0" borderId="127" xfId="0" applyFont="1" applyFill="1" applyBorder="1" applyAlignment="1">
      <alignment horizontal="center" vertical="center" wrapText="1"/>
    </xf>
    <xf numFmtId="0" fontId="14" fillId="0" borderId="130" xfId="0" applyFont="1" applyFill="1" applyBorder="1" applyAlignment="1">
      <alignment horizontal="center" vertical="center" wrapText="1"/>
    </xf>
    <xf numFmtId="0" fontId="13" fillId="0" borderId="130" xfId="0" applyFont="1" applyFill="1" applyBorder="1" applyAlignment="1">
      <alignment horizontal="center" vertical="center"/>
    </xf>
    <xf numFmtId="0" fontId="14" fillId="0" borderId="130" xfId="0" applyFont="1" applyFill="1" applyBorder="1" applyAlignment="1">
      <alignment horizontal="center" vertical="center"/>
    </xf>
    <xf numFmtId="165" fontId="14" fillId="0" borderId="131" xfId="0" applyNumberFormat="1" applyFont="1" applyFill="1" applyBorder="1" applyAlignment="1">
      <alignment horizontal="center" vertical="center"/>
    </xf>
    <xf numFmtId="0" fontId="13" fillId="0" borderId="130" xfId="0" applyFont="1" applyFill="1" applyBorder="1" applyAlignment="1">
      <alignment horizontal="center" vertical="center" wrapText="1"/>
    </xf>
    <xf numFmtId="9" fontId="14" fillId="0" borderId="130" xfId="0" applyNumberFormat="1" applyFont="1" applyFill="1" applyBorder="1" applyAlignment="1">
      <alignment horizontal="center" vertical="center" wrapText="1"/>
    </xf>
    <xf numFmtId="0" fontId="15" fillId="0" borderId="127" xfId="0" applyFont="1" applyFill="1" applyBorder="1" applyAlignment="1">
      <alignment horizontal="center" vertical="center" wrapText="1"/>
    </xf>
    <xf numFmtId="0" fontId="91" fillId="0" borderId="130" xfId="0" applyFont="1" applyFill="1" applyBorder="1" applyAlignment="1">
      <alignment horizontal="center" vertical="center" wrapText="1"/>
    </xf>
    <xf numFmtId="165" fontId="14" fillId="0" borderId="121" xfId="0" applyNumberFormat="1" applyFont="1" applyFill="1" applyBorder="1" applyAlignment="1">
      <alignment horizontal="center" vertical="center" wrapText="1"/>
    </xf>
    <xf numFmtId="0" fontId="14" fillId="0" borderId="121" xfId="0" applyFont="1" applyFill="1" applyBorder="1" applyAlignment="1">
      <alignment horizontal="center" vertical="center" wrapText="1"/>
    </xf>
    <xf numFmtId="0" fontId="91" fillId="0" borderId="126" xfId="0" applyFont="1" applyFill="1" applyBorder="1" applyAlignment="1">
      <alignment horizontal="center" vertical="center" wrapText="1"/>
    </xf>
    <xf numFmtId="0" fontId="14" fillId="0" borderId="128" xfId="0" applyFont="1" applyFill="1" applyBorder="1" applyAlignment="1">
      <alignment horizontal="center" vertical="center" wrapText="1"/>
    </xf>
    <xf numFmtId="0" fontId="14" fillId="0" borderId="128" xfId="0" applyFont="1" applyFill="1" applyBorder="1" applyAlignment="1">
      <alignment horizontal="center" vertical="center"/>
    </xf>
    <xf numFmtId="0" fontId="13" fillId="0" borderId="128" xfId="0" applyFont="1" applyFill="1" applyBorder="1" applyAlignment="1">
      <alignment horizontal="center" vertical="center" wrapText="1"/>
    </xf>
    <xf numFmtId="9" fontId="14" fillId="0" borderId="128" xfId="0" applyNumberFormat="1" applyFont="1" applyFill="1" applyBorder="1" applyAlignment="1">
      <alignment horizontal="center" vertical="center" wrapText="1"/>
    </xf>
    <xf numFmtId="0" fontId="13" fillId="0" borderId="128" xfId="0" applyFont="1" applyFill="1" applyBorder="1" applyAlignment="1">
      <alignment horizontal="center" vertical="center"/>
    </xf>
    <xf numFmtId="0" fontId="14" fillId="0" borderId="128" xfId="0" applyFont="1" applyFill="1" applyBorder="1" applyAlignment="1">
      <alignment horizontal="center" vertical="center" textRotation="90"/>
    </xf>
    <xf numFmtId="0" fontId="15" fillId="0" borderId="128" xfId="0" applyFont="1" applyFill="1" applyBorder="1" applyAlignment="1">
      <alignment horizontal="center" vertical="center" wrapText="1"/>
    </xf>
    <xf numFmtId="165" fontId="14" fillId="0" borderId="181" xfId="0" applyNumberFormat="1" applyFont="1" applyFill="1" applyBorder="1" applyAlignment="1">
      <alignment horizontal="center" vertical="center"/>
    </xf>
    <xf numFmtId="165" fontId="14" fillId="0" borderId="131" xfId="0" applyNumberFormat="1" applyFont="1" applyFill="1" applyBorder="1" applyAlignment="1">
      <alignment horizontal="center" vertical="center" wrapText="1"/>
    </xf>
    <xf numFmtId="0" fontId="75" fillId="0" borderId="272" xfId="0" applyFont="1" applyBorder="1" applyAlignment="1">
      <alignment horizontal="center" vertical="center"/>
    </xf>
    <xf numFmtId="0" fontId="75" fillId="0" borderId="179" xfId="0" applyFont="1" applyBorder="1" applyAlignment="1">
      <alignment horizontal="center" vertical="center"/>
    </xf>
    <xf numFmtId="0" fontId="75" fillId="0" borderId="274" xfId="0" applyFont="1" applyBorder="1" applyAlignment="1">
      <alignment horizontal="center" vertical="center"/>
    </xf>
    <xf numFmtId="0" fontId="75" fillId="0" borderId="273" xfId="0" applyFont="1" applyBorder="1" applyAlignment="1">
      <alignment horizontal="center" vertical="center"/>
    </xf>
    <xf numFmtId="0" fontId="73" fillId="2" borderId="235" xfId="0" applyFont="1" applyFill="1" applyBorder="1" applyAlignment="1">
      <alignment horizontal="center" vertical="center" wrapText="1"/>
    </xf>
    <xf numFmtId="0" fontId="73" fillId="0" borderId="277" xfId="0" applyFont="1" applyBorder="1" applyAlignment="1">
      <alignment horizontal="center" vertical="center"/>
    </xf>
    <xf numFmtId="0" fontId="73" fillId="0" borderId="262" xfId="0" applyFont="1" applyBorder="1" applyAlignment="1">
      <alignment horizontal="center" vertical="center"/>
    </xf>
    <xf numFmtId="0" fontId="14" fillId="0" borderId="235" xfId="0" applyFont="1" applyFill="1" applyBorder="1" applyAlignment="1">
      <alignment horizontal="center" vertical="center" wrapText="1"/>
    </xf>
    <xf numFmtId="0" fontId="14" fillId="0" borderId="235" xfId="0" applyFont="1" applyFill="1" applyBorder="1" applyAlignment="1">
      <alignment horizontal="center" vertical="center"/>
    </xf>
    <xf numFmtId="0" fontId="14" fillId="0" borderId="277" xfId="0" applyFont="1" applyFill="1" applyBorder="1" applyAlignment="1">
      <alignment horizontal="center" vertical="center"/>
    </xf>
    <xf numFmtId="0" fontId="73" fillId="0" borderId="290" xfId="0" applyFont="1" applyBorder="1" applyAlignment="1">
      <alignment horizontal="center" vertical="center"/>
    </xf>
    <xf numFmtId="0" fontId="77" fillId="0" borderId="290" xfId="0" applyFont="1" applyBorder="1" applyAlignment="1">
      <alignment horizontal="center" vertical="center" wrapText="1"/>
    </xf>
    <xf numFmtId="0" fontId="73" fillId="0" borderId="290" xfId="0" applyFont="1" applyBorder="1" applyAlignment="1">
      <alignment horizontal="center" vertical="center" textRotation="90"/>
    </xf>
    <xf numFmtId="9" fontId="73" fillId="0" borderId="290" xfId="0" applyNumberFormat="1" applyFont="1" applyBorder="1" applyAlignment="1">
      <alignment horizontal="center" vertical="center"/>
    </xf>
    <xf numFmtId="164" fontId="73" fillId="4" borderId="290" xfId="0" applyNumberFormat="1" applyFont="1" applyFill="1" applyBorder="1" applyAlignment="1">
      <alignment horizontal="center" vertical="center"/>
    </xf>
    <xf numFmtId="0" fontId="75" fillId="0" borderId="290" xfId="0" applyFont="1" applyBorder="1" applyAlignment="1">
      <alignment horizontal="center" vertical="center" textRotation="90" wrapText="1"/>
    </xf>
    <xf numFmtId="9" fontId="73" fillId="4" borderId="290" xfId="0" applyNumberFormat="1" applyFont="1" applyFill="1" applyBorder="1" applyAlignment="1">
      <alignment horizontal="center" vertical="center"/>
    </xf>
    <xf numFmtId="0" fontId="75" fillId="0" borderId="290" xfId="0" applyFont="1" applyBorder="1" applyAlignment="1">
      <alignment horizontal="center" vertical="center" textRotation="90"/>
    </xf>
    <xf numFmtId="0" fontId="73" fillId="0" borderId="290" xfId="0" applyFont="1" applyBorder="1" applyAlignment="1">
      <alignment horizontal="center" vertical="center" wrapText="1"/>
    </xf>
    <xf numFmtId="0" fontId="73" fillId="0" borderId="291" xfId="0" applyFont="1" applyBorder="1" applyAlignment="1">
      <alignment horizontal="center" vertical="center" wrapText="1"/>
    </xf>
    <xf numFmtId="164" fontId="73" fillId="4" borderId="157" xfId="0" applyNumberFormat="1" applyFont="1" applyFill="1" applyBorder="1" applyAlignment="1">
      <alignment horizontal="center" vertical="center"/>
    </xf>
    <xf numFmtId="9" fontId="73" fillId="4" borderId="157" xfId="0" applyNumberFormat="1" applyFont="1" applyFill="1" applyBorder="1" applyAlignment="1">
      <alignment horizontal="center" vertical="center"/>
    </xf>
    <xf numFmtId="0" fontId="75" fillId="0" borderId="162" xfId="0" applyFont="1" applyBorder="1" applyAlignment="1">
      <alignment horizontal="center" vertical="center" textRotation="90"/>
    </xf>
    <xf numFmtId="0" fontId="75" fillId="0" borderId="236" xfId="0" applyFont="1" applyBorder="1" applyAlignment="1">
      <alignment horizontal="center" vertical="center" textRotation="90"/>
    </xf>
    <xf numFmtId="0" fontId="73" fillId="0" borderId="292" xfId="0" applyFont="1" applyBorder="1" applyAlignment="1">
      <alignment horizontal="center" vertical="center"/>
    </xf>
    <xf numFmtId="164" fontId="73" fillId="4" borderId="164" xfId="0" applyNumberFormat="1" applyFont="1" applyFill="1" applyBorder="1" applyAlignment="1">
      <alignment horizontal="center" vertical="center"/>
    </xf>
    <xf numFmtId="0" fontId="75" fillId="0" borderId="164" xfId="0" applyFont="1" applyBorder="1" applyAlignment="1">
      <alignment horizontal="center" vertical="center" textRotation="90"/>
    </xf>
    <xf numFmtId="165" fontId="73" fillId="0" borderId="165" xfId="0" applyNumberFormat="1" applyFont="1" applyBorder="1" applyAlignment="1">
      <alignment horizontal="center" vertical="center" wrapText="1"/>
    </xf>
    <xf numFmtId="0" fontId="73" fillId="0" borderId="293" xfId="0" applyFont="1" applyBorder="1" applyAlignment="1">
      <alignment horizontal="center" vertical="center"/>
    </xf>
    <xf numFmtId="0" fontId="73" fillId="0" borderId="294" xfId="0" applyFont="1" applyBorder="1" applyAlignment="1">
      <alignment horizontal="center" vertical="center"/>
    </xf>
    <xf numFmtId="0" fontId="73" fillId="0" borderId="294" xfId="0" applyFont="1" applyBorder="1" applyAlignment="1">
      <alignment horizontal="center" vertical="center" wrapText="1"/>
    </xf>
    <xf numFmtId="0" fontId="77" fillId="0" borderId="294" xfId="0" applyFont="1" applyBorder="1" applyAlignment="1">
      <alignment horizontal="center" vertical="center" wrapText="1"/>
    </xf>
    <xf numFmtId="0" fontId="77" fillId="4" borderId="294" xfId="0" applyFont="1" applyFill="1" applyBorder="1" applyAlignment="1">
      <alignment horizontal="center" vertical="center" wrapText="1"/>
    </xf>
    <xf numFmtId="0" fontId="75" fillId="0" borderId="294" xfId="0" applyFont="1" applyBorder="1" applyAlignment="1">
      <alignment horizontal="center" vertical="center" wrapText="1"/>
    </xf>
    <xf numFmtId="9" fontId="73" fillId="0" borderId="294" xfId="0" applyNumberFormat="1" applyFont="1" applyBorder="1" applyAlignment="1">
      <alignment horizontal="center" vertical="center"/>
    </xf>
    <xf numFmtId="9" fontId="73" fillId="0" borderId="294" xfId="0" applyNumberFormat="1" applyFont="1" applyBorder="1" applyAlignment="1">
      <alignment horizontal="center" vertical="center" wrapText="1"/>
    </xf>
    <xf numFmtId="0" fontId="75" fillId="0" borderId="294" xfId="0" applyFont="1" applyBorder="1" applyAlignment="1">
      <alignment horizontal="center" vertical="center"/>
    </xf>
    <xf numFmtId="0" fontId="73" fillId="0" borderId="294" xfId="0" applyFont="1" applyBorder="1" applyAlignment="1">
      <alignment horizontal="center" vertical="center" textRotation="90"/>
    </xf>
    <xf numFmtId="164" fontId="73" fillId="4" borderId="294" xfId="0" applyNumberFormat="1" applyFont="1" applyFill="1" applyBorder="1" applyAlignment="1">
      <alignment horizontal="center" vertical="center"/>
    </xf>
    <xf numFmtId="0" fontId="75" fillId="0" borderId="294" xfId="0" applyFont="1" applyBorder="1" applyAlignment="1">
      <alignment horizontal="center" vertical="center" textRotation="90" wrapText="1"/>
    </xf>
    <xf numFmtId="9" fontId="73" fillId="4" borderId="294" xfId="0" applyNumberFormat="1" applyFont="1" applyFill="1" applyBorder="1" applyAlignment="1">
      <alignment horizontal="center" vertical="center"/>
    </xf>
    <xf numFmtId="0" fontId="75" fillId="0" borderId="294" xfId="0" applyFont="1" applyBorder="1" applyAlignment="1">
      <alignment horizontal="center" vertical="center" textRotation="90"/>
    </xf>
    <xf numFmtId="165" fontId="73" fillId="0" borderId="295" xfId="0" applyNumberFormat="1" applyFont="1" applyBorder="1" applyAlignment="1">
      <alignment horizontal="center" vertical="center" wrapText="1"/>
    </xf>
    <xf numFmtId="0" fontId="92" fillId="0" borderId="0" xfId="0" applyFont="1" applyAlignment="1"/>
    <xf numFmtId="0" fontId="92" fillId="0" borderId="0" xfId="0" applyFont="1"/>
    <xf numFmtId="165" fontId="73" fillId="0" borderId="52" xfId="0" applyNumberFormat="1" applyFont="1" applyBorder="1" applyAlignment="1">
      <alignment horizontal="center" vertical="center"/>
    </xf>
    <xf numFmtId="0" fontId="73" fillId="0" borderId="107" xfId="0" applyFont="1" applyBorder="1" applyAlignment="1">
      <alignment horizontal="center" vertical="center" wrapText="1"/>
    </xf>
    <xf numFmtId="0" fontId="73" fillId="0" borderId="107" xfId="0" applyFont="1" applyBorder="1" applyAlignment="1">
      <alignment horizontal="center" vertical="center"/>
    </xf>
    <xf numFmtId="165" fontId="73" fillId="0" borderId="48" xfId="0" applyNumberFormat="1" applyFont="1" applyBorder="1" applyAlignment="1">
      <alignment horizontal="center" vertical="center"/>
    </xf>
    <xf numFmtId="0" fontId="73" fillId="0" borderId="53" xfId="0" applyFont="1" applyBorder="1" applyAlignment="1">
      <alignment horizontal="center" vertical="center" wrapText="1"/>
    </xf>
    <xf numFmtId="0" fontId="73" fillId="0" borderId="53" xfId="0" applyFont="1" applyBorder="1" applyAlignment="1">
      <alignment horizontal="center" vertical="center"/>
    </xf>
    <xf numFmtId="165" fontId="73" fillId="0" borderId="56" xfId="0" applyNumberFormat="1" applyFont="1" applyBorder="1" applyAlignment="1">
      <alignment horizontal="center" vertical="center"/>
    </xf>
    <xf numFmtId="165" fontId="71" fillId="0" borderId="149" xfId="0" applyNumberFormat="1" applyFont="1" applyBorder="1" applyAlignment="1">
      <alignment horizontal="center" vertical="center"/>
    </xf>
    <xf numFmtId="0" fontId="71" fillId="0" borderId="143" xfId="0" applyFont="1" applyBorder="1" applyAlignment="1">
      <alignment horizontal="center" vertical="center" wrapText="1"/>
    </xf>
    <xf numFmtId="0" fontId="71" fillId="0" borderId="144" xfId="0" applyFont="1" applyBorder="1" applyAlignment="1">
      <alignment horizontal="center" vertical="center"/>
    </xf>
    <xf numFmtId="165" fontId="71" fillId="0" borderId="150" xfId="0" applyNumberFormat="1" applyFont="1" applyBorder="1" applyAlignment="1">
      <alignment horizontal="center" vertical="center"/>
    </xf>
    <xf numFmtId="0" fontId="71" fillId="0" borderId="145" xfId="0" applyFont="1" applyBorder="1" applyAlignment="1">
      <alignment horizontal="center" vertical="center" wrapText="1"/>
    </xf>
    <xf numFmtId="0" fontId="71" fillId="0" borderId="146" xfId="0" applyFont="1" applyBorder="1" applyAlignment="1">
      <alignment horizontal="center" vertical="center"/>
    </xf>
    <xf numFmtId="165" fontId="71" fillId="0" borderId="151" xfId="0" applyNumberFormat="1" applyFont="1" applyBorder="1" applyAlignment="1">
      <alignment horizontal="center" vertical="center"/>
    </xf>
    <xf numFmtId="0" fontId="71" fillId="0" borderId="147" xfId="0" applyFont="1" applyBorder="1" applyAlignment="1">
      <alignment horizontal="center" vertical="center" wrapText="1"/>
    </xf>
    <xf numFmtId="0" fontId="71" fillId="0" borderId="148" xfId="0" applyFont="1" applyBorder="1" applyAlignment="1">
      <alignment horizontal="center" vertical="center"/>
    </xf>
    <xf numFmtId="165" fontId="70" fillId="0" borderId="152" xfId="0" applyNumberFormat="1" applyFont="1" applyBorder="1" applyAlignment="1">
      <alignment horizontal="center" vertical="center"/>
    </xf>
    <xf numFmtId="0" fontId="70" fillId="0" borderId="153" xfId="0" applyFont="1" applyBorder="1" applyAlignment="1">
      <alignment horizontal="center" vertical="center" wrapText="1"/>
    </xf>
    <xf numFmtId="0" fontId="70" fillId="0" borderId="153" xfId="0" applyFont="1" applyBorder="1" applyAlignment="1">
      <alignment horizontal="center" vertical="center"/>
    </xf>
    <xf numFmtId="0" fontId="71" fillId="0" borderId="117" xfId="0" applyFont="1" applyBorder="1" applyAlignment="1">
      <alignment horizontal="center" vertical="center"/>
    </xf>
    <xf numFmtId="165" fontId="14" fillId="0" borderId="117" xfId="0" applyNumberFormat="1" applyFont="1" applyBorder="1" applyAlignment="1">
      <alignment horizontal="center" vertical="center"/>
    </xf>
    <xf numFmtId="0" fontId="14" fillId="0" borderId="166" xfId="0" applyFont="1" applyBorder="1" applyAlignment="1">
      <alignment horizontal="center" vertical="center"/>
    </xf>
    <xf numFmtId="165" fontId="14" fillId="0" borderId="59" xfId="0" applyNumberFormat="1" applyFont="1" applyBorder="1" applyAlignment="1">
      <alignment horizontal="center" vertical="center"/>
    </xf>
    <xf numFmtId="0" fontId="14" fillId="0" borderId="116" xfId="0" applyFont="1" applyBorder="1" applyAlignment="1">
      <alignment horizontal="center" vertical="center" wrapText="1"/>
    </xf>
    <xf numFmtId="0" fontId="14" fillId="0" borderId="167" xfId="0" applyFont="1" applyBorder="1" applyAlignment="1">
      <alignment horizontal="center" vertical="center"/>
    </xf>
    <xf numFmtId="165" fontId="14" fillId="0" borderId="168" xfId="0" applyNumberFormat="1" applyFont="1" applyBorder="1" applyAlignment="1">
      <alignment horizontal="center" vertical="center"/>
    </xf>
    <xf numFmtId="0" fontId="14" fillId="0" borderId="169" xfId="0" applyFont="1" applyBorder="1" applyAlignment="1">
      <alignment horizontal="center" vertical="center" wrapText="1"/>
    </xf>
    <xf numFmtId="0" fontId="14" fillId="0" borderId="170" xfId="0" applyFont="1" applyBorder="1" applyAlignment="1">
      <alignment horizontal="center" vertical="center"/>
    </xf>
    <xf numFmtId="165" fontId="70" fillId="0" borderId="48" xfId="0" applyNumberFormat="1" applyFont="1" applyBorder="1" applyAlignment="1">
      <alignment horizontal="center" vertical="center"/>
    </xf>
    <xf numFmtId="0" fontId="70" fillId="0" borderId="46" xfId="0" applyFont="1" applyBorder="1" applyAlignment="1">
      <alignment horizontal="center" vertical="center" wrapText="1"/>
    </xf>
    <xf numFmtId="0" fontId="70" fillId="0" borderId="197" xfId="0" applyFont="1" applyBorder="1" applyAlignment="1">
      <alignment horizontal="center" vertical="center"/>
    </xf>
    <xf numFmtId="165" fontId="70" fillId="2" borderId="48" xfId="0" applyNumberFormat="1" applyFont="1" applyFill="1" applyBorder="1" applyAlignment="1">
      <alignment horizontal="center" vertical="center"/>
    </xf>
    <xf numFmtId="0" fontId="70" fillId="2" borderId="46" xfId="0" applyFont="1" applyFill="1" applyBorder="1" applyAlignment="1">
      <alignment horizontal="center" vertical="center" wrapText="1"/>
    </xf>
    <xf numFmtId="0" fontId="70" fillId="2" borderId="197" xfId="0" applyFont="1" applyFill="1" applyBorder="1" applyAlignment="1">
      <alignment horizontal="center" vertical="center"/>
    </xf>
    <xf numFmtId="165" fontId="70" fillId="0" borderId="92" xfId="0" applyNumberFormat="1" applyFont="1" applyBorder="1" applyAlignment="1">
      <alignment horizontal="center" vertical="center"/>
    </xf>
    <xf numFmtId="0" fontId="70" fillId="0" borderId="92" xfId="0" applyFont="1" applyBorder="1" applyAlignment="1">
      <alignment horizontal="center" vertical="center" wrapText="1"/>
    </xf>
    <xf numFmtId="165" fontId="71" fillId="0" borderId="57" xfId="0" applyNumberFormat="1" applyFont="1" applyBorder="1" applyAlignment="1">
      <alignment horizontal="center" vertical="center"/>
    </xf>
    <xf numFmtId="0" fontId="71" fillId="0" borderId="197" xfId="0" applyFont="1" applyBorder="1" applyAlignment="1">
      <alignment horizontal="center" vertical="center" wrapText="1"/>
    </xf>
    <xf numFmtId="0" fontId="71" fillId="0" borderId="92" xfId="0" applyFont="1" applyBorder="1" applyAlignment="1">
      <alignment horizontal="center" vertical="center"/>
    </xf>
    <xf numFmtId="165" fontId="71" fillId="0" borderId="198" xfId="0" applyNumberFormat="1" applyFont="1" applyBorder="1" applyAlignment="1">
      <alignment horizontal="center" vertical="center"/>
    </xf>
    <xf numFmtId="0" fontId="71" fillId="0" borderId="199" xfId="0" applyFont="1" applyBorder="1" applyAlignment="1">
      <alignment horizontal="center" vertical="center" wrapText="1"/>
    </xf>
    <xf numFmtId="0" fontId="71" fillId="0" borderId="200" xfId="0" applyFont="1" applyBorder="1" applyAlignment="1">
      <alignment horizontal="center" vertical="center"/>
    </xf>
    <xf numFmtId="0" fontId="71" fillId="0" borderId="201" xfId="0" applyFont="1" applyBorder="1" applyAlignment="1">
      <alignment horizontal="center" vertical="center"/>
    </xf>
    <xf numFmtId="165" fontId="71" fillId="0" borderId="202" xfId="0" applyNumberFormat="1" applyFont="1" applyBorder="1" applyAlignment="1">
      <alignment horizontal="center" vertical="center"/>
    </xf>
    <xf numFmtId="0" fontId="71" fillId="0" borderId="203" xfId="0" applyFont="1" applyBorder="1" applyAlignment="1">
      <alignment horizontal="center" vertical="center" wrapText="1"/>
    </xf>
    <xf numFmtId="0" fontId="71" fillId="0" borderId="204" xfId="0" applyFont="1" applyBorder="1" applyAlignment="1">
      <alignment horizontal="center" vertical="center"/>
    </xf>
    <xf numFmtId="0" fontId="70" fillId="0" borderId="53" xfId="0" applyFont="1" applyBorder="1" applyAlignment="1">
      <alignment horizontal="center" vertical="center" wrapText="1"/>
    </xf>
    <xf numFmtId="0" fontId="70" fillId="0" borderId="53" xfId="0" applyFont="1" applyBorder="1" applyAlignment="1">
      <alignment horizontal="center" vertical="center"/>
    </xf>
    <xf numFmtId="0" fontId="70" fillId="0" borderId="46" xfId="0" applyFont="1" applyBorder="1" applyAlignment="1">
      <alignment horizontal="center" vertical="center"/>
    </xf>
    <xf numFmtId="0" fontId="70" fillId="0" borderId="92" xfId="0" applyFont="1" applyBorder="1" applyAlignment="1">
      <alignment horizontal="center" vertical="center"/>
    </xf>
    <xf numFmtId="165" fontId="70" fillId="0" borderId="117" xfId="0" applyNumberFormat="1" applyFont="1" applyBorder="1" applyAlignment="1">
      <alignment horizontal="center" vertical="center"/>
    </xf>
    <xf numFmtId="0" fontId="70" fillId="0" borderId="118" xfId="0" applyFont="1" applyBorder="1" applyAlignment="1">
      <alignment horizontal="center" vertical="center" wrapText="1"/>
    </xf>
    <xf numFmtId="0" fontId="70" fillId="0" borderId="118" xfId="0" applyFont="1" applyBorder="1" applyAlignment="1">
      <alignment horizontal="center" vertical="center"/>
    </xf>
    <xf numFmtId="165" fontId="70" fillId="0" borderId="59" xfId="0" applyNumberFormat="1" applyFont="1" applyBorder="1" applyAlignment="1">
      <alignment horizontal="center" vertical="center"/>
    </xf>
    <xf numFmtId="0" fontId="70" fillId="0" borderId="116" xfId="0" applyFont="1" applyBorder="1" applyAlignment="1">
      <alignment horizontal="center" vertical="center" wrapText="1"/>
    </xf>
    <xf numFmtId="0" fontId="70" fillId="0" borderId="116" xfId="0" applyFont="1" applyBorder="1" applyAlignment="1">
      <alignment horizontal="center" vertical="center"/>
    </xf>
    <xf numFmtId="0" fontId="14" fillId="0" borderId="120" xfId="0" applyFont="1" applyFill="1" applyBorder="1" applyAlignment="1">
      <alignment horizontal="center" vertical="center" textRotation="90"/>
    </xf>
    <xf numFmtId="9" fontId="14" fillId="0" borderId="120" xfId="0" applyNumberFormat="1" applyFont="1" applyFill="1" applyBorder="1" applyAlignment="1">
      <alignment horizontal="center" vertical="center"/>
    </xf>
    <xf numFmtId="164" fontId="14" fillId="0" borderId="120" xfId="0" applyNumberFormat="1" applyFont="1" applyFill="1" applyBorder="1" applyAlignment="1">
      <alignment horizontal="center" vertical="center"/>
    </xf>
    <xf numFmtId="0" fontId="13" fillId="0" borderId="120" xfId="0" applyFont="1" applyFill="1" applyBorder="1" applyAlignment="1">
      <alignment horizontal="center" vertical="center" textRotation="90" wrapText="1"/>
    </xf>
    <xf numFmtId="0" fontId="13" fillId="0" borderId="120" xfId="0" applyFont="1" applyFill="1" applyBorder="1" applyAlignment="1">
      <alignment horizontal="center" vertical="center" textRotation="90"/>
    </xf>
    <xf numFmtId="165" fontId="7" fillId="0" borderId="59" xfId="0" applyNumberFormat="1" applyFont="1" applyBorder="1" applyAlignment="1">
      <alignment horizontal="center" vertical="center"/>
    </xf>
    <xf numFmtId="0" fontId="7" fillId="0" borderId="116" xfId="0" applyFont="1" applyBorder="1" applyAlignment="1">
      <alignment horizontal="center" vertical="center" wrapText="1"/>
    </xf>
    <xf numFmtId="0" fontId="7" fillId="0" borderId="57" xfId="0" applyFont="1" applyBorder="1" applyAlignment="1">
      <alignment horizontal="center" vertical="center"/>
    </xf>
    <xf numFmtId="9" fontId="14" fillId="0" borderId="126" xfId="0" applyNumberFormat="1" applyFont="1" applyFill="1" applyBorder="1" applyAlignment="1">
      <alignment horizontal="center" vertical="center"/>
    </xf>
    <xf numFmtId="164" fontId="14" fillId="0" borderId="126" xfId="0" applyNumberFormat="1" applyFont="1" applyFill="1" applyBorder="1" applyAlignment="1">
      <alignment horizontal="center" vertical="center"/>
    </xf>
    <xf numFmtId="0" fontId="13" fillId="0" borderId="126" xfId="0" applyFont="1" applyFill="1" applyBorder="1" applyAlignment="1">
      <alignment horizontal="center" vertical="center" textRotation="90" wrapText="1"/>
    </xf>
    <xf numFmtId="0" fontId="13" fillId="0" borderId="126" xfId="0" applyFont="1" applyFill="1" applyBorder="1" applyAlignment="1">
      <alignment horizontal="center" vertical="center" textRotation="90"/>
    </xf>
    <xf numFmtId="165" fontId="7" fillId="0" borderId="117" xfId="0" applyNumberFormat="1" applyFont="1" applyBorder="1" applyAlignment="1">
      <alignment horizontal="center" vertical="center"/>
    </xf>
    <xf numFmtId="0" fontId="7" fillId="0" borderId="118" xfId="0" applyFont="1" applyBorder="1" applyAlignment="1">
      <alignment horizontal="center" vertical="center" wrapText="1"/>
    </xf>
    <xf numFmtId="0" fontId="7" fillId="0" borderId="245" xfId="0" applyFont="1" applyBorder="1" applyAlignment="1">
      <alignment horizontal="center" vertical="center"/>
    </xf>
    <xf numFmtId="0" fontId="14" fillId="0" borderId="123" xfId="0" applyFont="1" applyFill="1" applyBorder="1" applyAlignment="1">
      <alignment horizontal="center" vertical="center" textRotation="90"/>
    </xf>
    <xf numFmtId="9" fontId="14" fillId="0" borderId="123" xfId="0" applyNumberFormat="1" applyFont="1" applyFill="1" applyBorder="1" applyAlignment="1">
      <alignment horizontal="center" vertical="center"/>
    </xf>
    <xf numFmtId="164" fontId="14" fillId="0" borderId="123" xfId="0" applyNumberFormat="1" applyFont="1" applyFill="1" applyBorder="1" applyAlignment="1">
      <alignment horizontal="center" vertical="center"/>
    </xf>
    <xf numFmtId="0" fontId="13" fillId="0" borderId="123" xfId="0" applyFont="1" applyFill="1" applyBorder="1" applyAlignment="1">
      <alignment horizontal="center" vertical="center" textRotation="90" wrapText="1"/>
    </xf>
    <xf numFmtId="0" fontId="13" fillId="0" borderId="123" xfId="0" applyFont="1" applyFill="1" applyBorder="1" applyAlignment="1">
      <alignment horizontal="center" vertical="center" textRotation="90"/>
    </xf>
    <xf numFmtId="0" fontId="14" fillId="0" borderId="130" xfId="0" applyFont="1" applyFill="1" applyBorder="1" applyAlignment="1">
      <alignment horizontal="center" vertical="center" textRotation="90"/>
    </xf>
    <xf numFmtId="9" fontId="14" fillId="0" borderId="130" xfId="0" applyNumberFormat="1" applyFont="1" applyFill="1" applyBorder="1" applyAlignment="1">
      <alignment horizontal="center" vertical="center"/>
    </xf>
    <xf numFmtId="164" fontId="14" fillId="0" borderId="130" xfId="0" applyNumberFormat="1" applyFont="1" applyFill="1" applyBorder="1" applyAlignment="1">
      <alignment horizontal="center" vertical="center"/>
    </xf>
    <xf numFmtId="0" fontId="13" fillId="0" borderId="130" xfId="0" applyFont="1" applyFill="1" applyBorder="1" applyAlignment="1">
      <alignment horizontal="center" vertical="center" textRotation="90" wrapText="1"/>
    </xf>
    <xf numFmtId="0" fontId="13" fillId="0" borderId="130" xfId="0" applyFont="1" applyFill="1" applyBorder="1" applyAlignment="1">
      <alignment horizontal="center" vertical="center" textRotation="90"/>
    </xf>
    <xf numFmtId="165" fontId="7" fillId="4" borderId="117" xfId="0" applyNumberFormat="1" applyFont="1" applyFill="1" applyBorder="1" applyAlignment="1">
      <alignment horizontal="center" vertical="center"/>
    </xf>
    <xf numFmtId="0" fontId="7" fillId="4" borderId="118" xfId="0" applyFont="1" applyFill="1" applyBorder="1" applyAlignment="1">
      <alignment horizontal="center" vertical="center" wrapText="1"/>
    </xf>
    <xf numFmtId="0" fontId="7" fillId="4" borderId="245" xfId="0" applyFont="1" applyFill="1" applyBorder="1" applyAlignment="1">
      <alignment horizontal="center" vertical="center"/>
    </xf>
    <xf numFmtId="165" fontId="14" fillId="0" borderId="268" xfId="0" applyNumberFormat="1" applyFont="1" applyBorder="1" applyAlignment="1">
      <alignment horizontal="center" vertical="center"/>
    </xf>
    <xf numFmtId="0" fontId="14" fillId="0" borderId="263" xfId="0" applyFont="1" applyBorder="1" applyAlignment="1">
      <alignment horizontal="center" vertical="center" wrapText="1"/>
    </xf>
    <xf numFmtId="0" fontId="14" fillId="0" borderId="264" xfId="0" applyFont="1" applyBorder="1" applyAlignment="1">
      <alignment horizontal="center" vertical="center"/>
    </xf>
    <xf numFmtId="165" fontId="14" fillId="0" borderId="269" xfId="0" applyNumberFormat="1" applyFont="1" applyBorder="1" applyAlignment="1">
      <alignment horizontal="center" vertical="center"/>
    </xf>
    <xf numFmtId="0" fontId="14" fillId="0" borderId="265" xfId="0" applyFont="1" applyBorder="1" applyAlignment="1">
      <alignment horizontal="center" vertical="center" wrapText="1"/>
    </xf>
    <xf numFmtId="0" fontId="14" fillId="0" borderId="266" xfId="0" applyFont="1" applyBorder="1" applyAlignment="1">
      <alignment horizontal="center" vertical="center"/>
    </xf>
    <xf numFmtId="165" fontId="14" fillId="4" borderId="117" xfId="0" applyNumberFormat="1" applyFont="1" applyFill="1" applyBorder="1" applyAlignment="1">
      <alignment horizontal="center" vertical="center"/>
    </xf>
    <xf numFmtId="0" fontId="14" fillId="4" borderId="118" xfId="0" applyFont="1" applyFill="1" applyBorder="1" applyAlignment="1">
      <alignment horizontal="center" vertical="center" wrapText="1"/>
    </xf>
    <xf numFmtId="0" fontId="14" fillId="4" borderId="245" xfId="0" applyFont="1" applyFill="1" applyBorder="1" applyAlignment="1">
      <alignment horizontal="center" vertical="center"/>
    </xf>
    <xf numFmtId="165" fontId="14" fillId="4" borderId="267" xfId="0" applyNumberFormat="1" applyFont="1" applyFill="1" applyBorder="1" applyAlignment="1">
      <alignment horizontal="center" vertical="center"/>
    </xf>
    <xf numFmtId="0" fontId="14" fillId="4" borderId="267" xfId="0" applyFont="1" applyFill="1" applyBorder="1" applyAlignment="1">
      <alignment horizontal="center" vertical="center" wrapText="1"/>
    </xf>
    <xf numFmtId="0" fontId="14" fillId="4" borderId="267" xfId="0" applyFont="1" applyFill="1" applyBorder="1" applyAlignment="1">
      <alignment horizontal="center" vertical="center"/>
    </xf>
    <xf numFmtId="165" fontId="14" fillId="0" borderId="267" xfId="0" applyNumberFormat="1" applyFont="1" applyBorder="1" applyAlignment="1">
      <alignment horizontal="center" vertical="center"/>
    </xf>
    <xf numFmtId="0" fontId="14" fillId="0" borderId="267" xfId="0" applyFont="1" applyBorder="1" applyAlignment="1">
      <alignment horizontal="center" vertical="center" wrapText="1"/>
    </xf>
    <xf numFmtId="0" fontId="14" fillId="0" borderId="267" xfId="0" applyFont="1" applyBorder="1" applyAlignment="1">
      <alignment horizontal="center" vertical="center"/>
    </xf>
    <xf numFmtId="9" fontId="14" fillId="0" borderId="128" xfId="0" applyNumberFormat="1" applyFont="1" applyFill="1" applyBorder="1" applyAlignment="1">
      <alignment horizontal="center" vertical="center"/>
    </xf>
    <xf numFmtId="164" fontId="14" fillId="0" borderId="128" xfId="0" applyNumberFormat="1" applyFont="1" applyFill="1" applyBorder="1" applyAlignment="1">
      <alignment horizontal="center" vertical="center"/>
    </xf>
    <xf numFmtId="0" fontId="13" fillId="0" borderId="128" xfId="0" applyFont="1" applyFill="1" applyBorder="1" applyAlignment="1">
      <alignment horizontal="center" vertical="center" textRotation="90" wrapText="1"/>
    </xf>
    <xf numFmtId="0" fontId="13" fillId="0" borderId="128" xfId="0" applyFont="1" applyFill="1" applyBorder="1" applyAlignment="1">
      <alignment horizontal="center" vertical="center" textRotation="90"/>
    </xf>
    <xf numFmtId="165" fontId="14" fillId="0" borderId="48" xfId="0" applyNumberFormat="1" applyFont="1" applyBorder="1" applyAlignment="1">
      <alignment horizontal="center" vertical="center"/>
    </xf>
    <xf numFmtId="0" fontId="14" fillId="0" borderId="53" xfId="0" applyFont="1" applyBorder="1" applyAlignment="1">
      <alignment horizontal="center" vertical="center"/>
    </xf>
    <xf numFmtId="0" fontId="14" fillId="0" borderId="53" xfId="0" applyFont="1" applyBorder="1" applyAlignment="1">
      <alignment horizontal="center" vertical="center" wrapText="1"/>
    </xf>
    <xf numFmtId="165" fontId="84" fillId="2" borderId="48" xfId="0" applyNumberFormat="1" applyFont="1" applyFill="1" applyBorder="1" applyAlignment="1">
      <alignment horizontal="center" vertical="center"/>
    </xf>
    <xf numFmtId="0" fontId="84" fillId="2" borderId="53" xfId="0" applyFont="1" applyFill="1" applyBorder="1" applyAlignment="1">
      <alignment horizontal="center" vertical="center" wrapText="1"/>
    </xf>
    <xf numFmtId="0" fontId="84" fillId="2" borderId="53" xfId="0" applyFont="1" applyFill="1" applyBorder="1" applyAlignment="1">
      <alignment horizontal="center" vertical="center"/>
    </xf>
    <xf numFmtId="165" fontId="71" fillId="0" borderId="117" xfId="0" applyNumberFormat="1" applyFont="1" applyBorder="1" applyAlignment="1">
      <alignment horizontal="center" vertical="center"/>
    </xf>
    <xf numFmtId="0" fontId="71" fillId="0" borderId="245" xfId="0" applyFont="1" applyBorder="1" applyAlignment="1">
      <alignment horizontal="center" vertical="center"/>
    </xf>
    <xf numFmtId="0" fontId="14" fillId="2" borderId="1" xfId="0" applyFont="1" applyFill="1" applyBorder="1" applyAlignment="1">
      <alignment horizontal="center" vertical="center"/>
    </xf>
    <xf numFmtId="0" fontId="73" fillId="2" borderId="92" xfId="0" applyFont="1" applyFill="1" applyBorder="1" applyAlignment="1">
      <alignment horizontal="center" vertical="center"/>
    </xf>
    <xf numFmtId="0" fontId="14" fillId="0" borderId="0" xfId="0" applyFont="1" applyAlignment="1">
      <alignment horizontal="center" vertical="center"/>
    </xf>
    <xf numFmtId="0" fontId="0" fillId="0" borderId="0" xfId="0" applyFont="1" applyAlignment="1">
      <alignment horizontal="center" vertical="center"/>
    </xf>
    <xf numFmtId="0" fontId="71" fillId="2" borderId="92" xfId="0" applyFont="1" applyFill="1" applyBorder="1" applyAlignment="1">
      <alignment horizontal="center" vertical="center"/>
    </xf>
    <xf numFmtId="0" fontId="14" fillId="2" borderId="92" xfId="0" applyFont="1" applyFill="1" applyBorder="1" applyAlignment="1">
      <alignment horizontal="center" vertical="center"/>
    </xf>
    <xf numFmtId="0" fontId="70" fillId="2" borderId="92" xfId="0" applyFont="1" applyFill="1" applyBorder="1" applyAlignment="1">
      <alignment horizontal="center" vertical="center"/>
    </xf>
    <xf numFmtId="0" fontId="79" fillId="2" borderId="92" xfId="0" applyFont="1" applyFill="1" applyBorder="1" applyAlignment="1">
      <alignment horizontal="center" vertical="center" wrapText="1"/>
    </xf>
    <xf numFmtId="0" fontId="71" fillId="2" borderId="219" xfId="0" applyFont="1" applyFill="1" applyBorder="1" applyAlignment="1">
      <alignment horizontal="center" vertical="center"/>
    </xf>
    <xf numFmtId="0" fontId="7" fillId="2" borderId="92" xfId="0" applyFont="1" applyFill="1" applyBorder="1" applyAlignment="1">
      <alignment horizontal="center" vertical="center"/>
    </xf>
    <xf numFmtId="0" fontId="7" fillId="4" borderId="92" xfId="0" applyFont="1" applyFill="1" applyBorder="1" applyAlignment="1">
      <alignment horizontal="center" vertical="center"/>
    </xf>
    <xf numFmtId="0" fontId="7" fillId="0" borderId="0" xfId="0" applyFont="1" applyAlignment="1">
      <alignment horizontal="center" vertical="center"/>
    </xf>
    <xf numFmtId="0" fontId="14" fillId="4" borderId="92" xfId="0" applyFont="1" applyFill="1" applyBorder="1" applyAlignment="1">
      <alignment horizontal="center" vertical="center"/>
    </xf>
    <xf numFmtId="0" fontId="85" fillId="2" borderId="92" xfId="0" applyFont="1" applyFill="1" applyBorder="1" applyAlignment="1">
      <alignment horizontal="center" vertical="center"/>
    </xf>
    <xf numFmtId="0" fontId="14" fillId="0" borderId="48" xfId="0" applyFont="1" applyBorder="1" applyAlignment="1">
      <alignment horizontal="center" vertical="center"/>
    </xf>
    <xf numFmtId="0" fontId="7" fillId="0" borderId="92" xfId="0" applyFont="1" applyBorder="1" applyAlignment="1">
      <alignment horizontal="center" vertical="center"/>
    </xf>
    <xf numFmtId="0" fontId="71" fillId="2" borderId="257" xfId="0" applyFont="1" applyFill="1" applyBorder="1" applyAlignment="1">
      <alignment horizontal="center" vertical="center"/>
    </xf>
    <xf numFmtId="0" fontId="1" fillId="0" borderId="221" xfId="0" applyFont="1" applyBorder="1" applyAlignment="1">
      <alignment horizontal="center" vertical="center" wrapText="1"/>
    </xf>
    <xf numFmtId="0" fontId="1" fillId="0" borderId="222" xfId="0" applyFont="1" applyBorder="1" applyAlignment="1">
      <alignment horizontal="center" vertical="center" wrapText="1"/>
    </xf>
    <xf numFmtId="0" fontId="70" fillId="0" borderId="120" xfId="0" applyFont="1" applyFill="1" applyBorder="1" applyAlignment="1">
      <alignment horizontal="center" vertical="center" wrapText="1"/>
    </xf>
    <xf numFmtId="0" fontId="70" fillId="0" borderId="126" xfId="0" applyFont="1" applyFill="1" applyBorder="1" applyAlignment="1">
      <alignment horizontal="center" vertical="center" wrapText="1"/>
    </xf>
    <xf numFmtId="0" fontId="94" fillId="0" borderId="123" xfId="0" applyFont="1" applyFill="1" applyBorder="1" applyAlignment="1">
      <alignment horizontal="center" vertical="center" wrapText="1"/>
    </xf>
    <xf numFmtId="0" fontId="70" fillId="0" borderId="130" xfId="0" applyFont="1" applyFill="1" applyBorder="1" applyAlignment="1">
      <alignment horizontal="center" vertical="center" wrapText="1"/>
    </xf>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11" fillId="2" borderId="29" xfId="0" applyFont="1" applyFill="1" applyBorder="1" applyAlignment="1">
      <alignment horizontal="left" vertical="center" wrapText="1"/>
    </xf>
    <xf numFmtId="0" fontId="4" fillId="0" borderId="30" xfId="0" applyFont="1" applyBorder="1"/>
    <xf numFmtId="0" fontId="11" fillId="2" borderId="33" xfId="0" applyFont="1" applyFill="1" applyBorder="1" applyAlignment="1">
      <alignment horizontal="left" vertical="center" wrapText="1"/>
    </xf>
    <xf numFmtId="0" fontId="4" fillId="0" borderId="3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applyFont="1" applyAlignment="1"/>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9" fontId="14" fillId="0" borderId="120" xfId="0" applyNumberFormat="1" applyFont="1" applyFill="1" applyBorder="1" applyAlignment="1">
      <alignment horizontal="center" vertical="center" wrapText="1"/>
    </xf>
    <xf numFmtId="0" fontId="4" fillId="0" borderId="126" xfId="0" applyFont="1" applyFill="1" applyBorder="1" applyAlignment="1">
      <alignment horizontal="center" vertical="center"/>
    </xf>
    <xf numFmtId="0" fontId="13" fillId="0" borderId="120" xfId="0" applyFont="1" applyFill="1" applyBorder="1" applyAlignment="1">
      <alignment horizontal="center" vertical="center"/>
    </xf>
    <xf numFmtId="0" fontId="93" fillId="0" borderId="254" xfId="0" applyFont="1" applyBorder="1" applyAlignment="1">
      <alignment horizontal="center" vertical="center" textRotation="255" wrapText="1"/>
    </xf>
    <xf numFmtId="0" fontId="0" fillId="0" borderId="132" xfId="0" applyBorder="1" applyAlignment="1">
      <alignment horizontal="center" vertical="center"/>
    </xf>
    <xf numFmtId="0" fontId="0" fillId="0" borderId="128" xfId="0" applyBorder="1" applyAlignment="1">
      <alignment horizontal="center" vertical="center"/>
    </xf>
    <xf numFmtId="0" fontId="14" fillId="0" borderId="132" xfId="0" applyFont="1" applyFill="1" applyBorder="1" applyAlignment="1">
      <alignment horizontal="center" vertical="center" wrapText="1"/>
    </xf>
    <xf numFmtId="0" fontId="14" fillId="0" borderId="128" xfId="0" applyFont="1" applyFill="1" applyBorder="1" applyAlignment="1">
      <alignment horizontal="center" vertical="center" wrapText="1"/>
    </xf>
    <xf numFmtId="0" fontId="93" fillId="0" borderId="284" xfId="0" applyFont="1" applyBorder="1" applyAlignment="1">
      <alignment horizontal="center" vertical="center" textRotation="255" wrapText="1"/>
    </xf>
    <xf numFmtId="0" fontId="93" fillId="0" borderId="286" xfId="0" applyFont="1" applyBorder="1" applyAlignment="1">
      <alignment horizontal="center" vertical="center" textRotation="255" wrapText="1"/>
    </xf>
    <xf numFmtId="0" fontId="93" fillId="0" borderId="288" xfId="0" applyFont="1" applyBorder="1" applyAlignment="1">
      <alignment horizontal="center" vertical="center" textRotation="255" wrapText="1"/>
    </xf>
    <xf numFmtId="0" fontId="93" fillId="0" borderId="283" xfId="0" applyFont="1" applyBorder="1" applyAlignment="1">
      <alignment horizontal="center" vertical="center" textRotation="255" wrapText="1"/>
    </xf>
    <xf numFmtId="0" fontId="93" fillId="0" borderId="285" xfId="0" applyFont="1" applyBorder="1" applyAlignment="1">
      <alignment horizontal="center" vertical="center" textRotation="255" wrapText="1"/>
    </xf>
    <xf numFmtId="0" fontId="93" fillId="0" borderId="287" xfId="0" applyFont="1" applyBorder="1" applyAlignment="1">
      <alignment horizontal="center" vertical="center" textRotation="255" wrapText="1"/>
    </xf>
    <xf numFmtId="0" fontId="14" fillId="0" borderId="120" xfId="0" applyFont="1" applyFill="1" applyBorder="1" applyAlignment="1">
      <alignment horizontal="center" vertical="center" wrapText="1"/>
    </xf>
    <xf numFmtId="0" fontId="14" fillId="0" borderId="120" xfId="0" applyFont="1" applyFill="1" applyBorder="1" applyAlignment="1">
      <alignment horizontal="center" vertical="center"/>
    </xf>
    <xf numFmtId="0" fontId="13" fillId="0" borderId="120" xfId="0" applyFont="1" applyFill="1" applyBorder="1" applyAlignment="1">
      <alignment horizontal="center" vertical="center" wrapText="1"/>
    </xf>
    <xf numFmtId="9" fontId="14" fillId="0" borderId="120" xfId="0" applyNumberFormat="1" applyFont="1" applyFill="1" applyBorder="1" applyAlignment="1">
      <alignment horizontal="center" vertical="center"/>
    </xf>
    <xf numFmtId="0" fontId="4" fillId="0" borderId="123" xfId="0" applyFont="1" applyFill="1" applyBorder="1" applyAlignment="1">
      <alignment horizontal="center" vertical="center"/>
    </xf>
    <xf numFmtId="0" fontId="14" fillId="0" borderId="223" xfId="0" applyFont="1" applyFill="1" applyBorder="1" applyAlignment="1">
      <alignment horizontal="center" vertical="center"/>
    </xf>
    <xf numFmtId="0" fontId="4" fillId="0" borderId="179" xfId="0" applyFont="1" applyFill="1" applyBorder="1" applyAlignment="1">
      <alignment horizontal="center" vertical="center"/>
    </xf>
    <xf numFmtId="0" fontId="4" fillId="0" borderId="234" xfId="0" applyFont="1" applyFill="1" applyBorder="1" applyAlignment="1">
      <alignment horizontal="center" vertical="center"/>
    </xf>
    <xf numFmtId="0" fontId="70" fillId="0" borderId="120" xfId="0" applyFont="1" applyFill="1" applyBorder="1" applyAlignment="1">
      <alignment horizontal="center" vertical="center" wrapText="1"/>
    </xf>
    <xf numFmtId="0" fontId="15" fillId="0" borderId="120" xfId="0" applyFont="1" applyFill="1" applyBorder="1" applyAlignment="1">
      <alignment horizontal="center" vertical="center" wrapText="1"/>
    </xf>
    <xf numFmtId="0" fontId="14" fillId="0" borderId="120" xfId="0" applyFont="1" applyFill="1" applyBorder="1" applyAlignment="1">
      <alignment horizontal="center" vertical="center" textRotation="90"/>
    </xf>
    <xf numFmtId="164" fontId="14" fillId="0" borderId="120" xfId="0" applyNumberFormat="1" applyFont="1" applyFill="1" applyBorder="1" applyAlignment="1">
      <alignment horizontal="center" vertical="center"/>
    </xf>
    <xf numFmtId="0" fontId="13" fillId="0" borderId="120" xfId="0" applyFont="1" applyFill="1" applyBorder="1" applyAlignment="1">
      <alignment horizontal="center" vertical="center" textRotation="90" wrapText="1"/>
    </xf>
    <xf numFmtId="0" fontId="13" fillId="0" borderId="120" xfId="0" applyFont="1" applyFill="1" applyBorder="1" applyAlignment="1">
      <alignment horizontal="center" vertical="center" textRotation="90"/>
    </xf>
    <xf numFmtId="9" fontId="73" fillId="0" borderId="196" xfId="0" applyNumberFormat="1" applyFont="1" applyBorder="1" applyAlignment="1">
      <alignment horizontal="center" vertical="center"/>
    </xf>
    <xf numFmtId="0" fontId="76" fillId="0" borderId="196" xfId="0" applyFont="1" applyBorder="1" applyAlignment="1">
      <alignment horizontal="center" vertical="center"/>
    </xf>
    <xf numFmtId="0" fontId="76" fillId="0" borderId="192" xfId="0" applyFont="1" applyBorder="1" applyAlignment="1">
      <alignment horizontal="center" vertical="center"/>
    </xf>
    <xf numFmtId="0" fontId="73" fillId="0" borderId="196" xfId="0" applyFont="1" applyBorder="1" applyAlignment="1">
      <alignment horizontal="center" vertical="center" wrapText="1"/>
    </xf>
    <xf numFmtId="0" fontId="14" fillId="0" borderId="121" xfId="0" applyFont="1" applyFill="1" applyBorder="1" applyAlignment="1">
      <alignment horizontal="center" vertical="center" wrapText="1"/>
    </xf>
    <xf numFmtId="0" fontId="4" fillId="0" borderId="127" xfId="0" applyFont="1" applyFill="1" applyBorder="1" applyAlignment="1">
      <alignment horizontal="center" vertical="center"/>
    </xf>
    <xf numFmtId="0" fontId="75" fillId="0" borderId="236" xfId="0" applyFont="1" applyBorder="1" applyAlignment="1">
      <alignment horizontal="center" vertical="center" wrapText="1"/>
    </xf>
    <xf numFmtId="9" fontId="73" fillId="0" borderId="236" xfId="0" applyNumberFormat="1" applyFont="1" applyBorder="1" applyAlignment="1">
      <alignment horizontal="center" vertical="center" wrapText="1"/>
    </xf>
    <xf numFmtId="0" fontId="75" fillId="0" borderId="236" xfId="0" applyFont="1" applyBorder="1" applyAlignment="1">
      <alignment horizontal="center" vertical="center"/>
    </xf>
    <xf numFmtId="0" fontId="73" fillId="0" borderId="236" xfId="0" applyFont="1" applyBorder="1" applyAlignment="1">
      <alignment horizontal="center" vertical="center" textRotation="90"/>
    </xf>
    <xf numFmtId="0" fontId="73" fillId="0" borderId="236" xfId="0" applyFont="1" applyBorder="1" applyAlignment="1">
      <alignment horizontal="center" vertical="center" wrapText="1"/>
    </xf>
    <xf numFmtId="0" fontId="73" fillId="0" borderId="237" xfId="0" applyFont="1" applyBorder="1" applyAlignment="1">
      <alignment horizontal="center" vertical="center" wrapText="1"/>
    </xf>
    <xf numFmtId="0" fontId="76" fillId="0" borderId="238" xfId="0" applyFont="1" applyBorder="1" applyAlignment="1">
      <alignment horizontal="center" vertical="center"/>
    </xf>
    <xf numFmtId="0" fontId="73" fillId="0" borderId="282" xfId="0" applyFont="1" applyBorder="1" applyAlignment="1">
      <alignment horizontal="center" vertical="center"/>
    </xf>
    <xf numFmtId="0" fontId="76" fillId="0" borderId="261" xfId="0" applyFont="1" applyBorder="1" applyAlignment="1">
      <alignment horizontal="center" vertical="center"/>
    </xf>
    <xf numFmtId="0" fontId="76" fillId="0" borderId="262" xfId="0" applyFont="1" applyBorder="1" applyAlignment="1">
      <alignment horizontal="center" vertical="center"/>
    </xf>
    <xf numFmtId="0" fontId="77" fillId="0" borderId="236" xfId="0" applyFont="1" applyBorder="1" applyAlignment="1">
      <alignment horizontal="center" vertical="center" wrapText="1"/>
    </xf>
    <xf numFmtId="0" fontId="77" fillId="4" borderId="236" xfId="0" applyFont="1" applyFill="1" applyBorder="1" applyAlignment="1">
      <alignment horizontal="center" vertical="center" wrapText="1"/>
    </xf>
    <xf numFmtId="0" fontId="73" fillId="2" borderId="236" xfId="0" applyFont="1" applyFill="1" applyBorder="1" applyAlignment="1">
      <alignment horizontal="center" vertical="center" wrapText="1"/>
    </xf>
    <xf numFmtId="0" fontId="73" fillId="4" borderId="236" xfId="0" applyFont="1" applyFill="1" applyBorder="1" applyAlignment="1">
      <alignment horizontal="center" vertical="center" wrapText="1"/>
    </xf>
    <xf numFmtId="0" fontId="73" fillId="0" borderId="236" xfId="0" applyFont="1" applyBorder="1" applyAlignment="1">
      <alignment horizontal="center" vertical="center"/>
    </xf>
    <xf numFmtId="9" fontId="73" fillId="0" borderId="236" xfId="0" applyNumberFormat="1" applyFont="1" applyBorder="1" applyAlignment="1">
      <alignment horizontal="center" vertical="center"/>
    </xf>
    <xf numFmtId="0" fontId="75" fillId="0" borderId="196" xfId="0" applyFont="1" applyBorder="1" applyAlignment="1">
      <alignment horizontal="center" vertical="center" wrapText="1"/>
    </xf>
    <xf numFmtId="9" fontId="73" fillId="0" borderId="196" xfId="0" applyNumberFormat="1" applyFont="1" applyBorder="1" applyAlignment="1">
      <alignment horizontal="center" vertical="center" wrapText="1"/>
    </xf>
    <xf numFmtId="0" fontId="75" fillId="0" borderId="196" xfId="0" applyFont="1" applyBorder="1" applyAlignment="1">
      <alignment horizontal="center" vertical="center"/>
    </xf>
    <xf numFmtId="0" fontId="73" fillId="0" borderId="238" xfId="0" applyFont="1" applyBorder="1" applyAlignment="1">
      <alignment horizontal="center" vertical="center" wrapText="1"/>
    </xf>
    <xf numFmtId="0" fontId="76" fillId="0" borderId="193" xfId="0" applyFont="1" applyBorder="1" applyAlignment="1">
      <alignment horizontal="center" vertical="center"/>
    </xf>
    <xf numFmtId="0" fontId="88" fillId="2" borderId="259" xfId="0" applyFont="1" applyFill="1" applyBorder="1" applyAlignment="1">
      <alignment horizontal="center" vertical="center"/>
    </xf>
    <xf numFmtId="0" fontId="76" fillId="0" borderId="271" xfId="0" applyFont="1" applyBorder="1" applyAlignment="1">
      <alignment horizontal="center" vertical="center"/>
    </xf>
    <xf numFmtId="0" fontId="77" fillId="4" borderId="162" xfId="0" applyFont="1" applyFill="1" applyBorder="1" applyAlignment="1">
      <alignment horizontal="center" vertical="center" wrapText="1"/>
    </xf>
    <xf numFmtId="0" fontId="76" fillId="0" borderId="154" xfId="0" applyFont="1" applyBorder="1" applyAlignment="1">
      <alignment horizontal="center" vertical="center"/>
    </xf>
    <xf numFmtId="0" fontId="88" fillId="13" borderId="162" xfId="0" applyFont="1" applyFill="1" applyBorder="1" applyAlignment="1">
      <alignment horizontal="center" vertical="center" wrapText="1"/>
    </xf>
    <xf numFmtId="0" fontId="88" fillId="13" borderId="162" xfId="0" applyFont="1" applyFill="1" applyBorder="1" applyAlignment="1">
      <alignment horizontal="center" vertical="center"/>
    </xf>
    <xf numFmtId="0" fontId="89" fillId="13" borderId="162" xfId="0" applyFont="1" applyFill="1" applyBorder="1" applyAlignment="1">
      <alignment horizontal="center" vertical="center" wrapText="1"/>
    </xf>
    <xf numFmtId="9" fontId="88" fillId="13" borderId="162" xfId="0" applyNumberFormat="1" applyFont="1" applyFill="1" applyBorder="1" applyAlignment="1">
      <alignment horizontal="center" vertical="center"/>
    </xf>
    <xf numFmtId="9" fontId="88" fillId="13" borderId="162" xfId="0" applyNumberFormat="1" applyFont="1" applyFill="1" applyBorder="1" applyAlignment="1">
      <alignment horizontal="center" vertical="center" wrapText="1"/>
    </xf>
    <xf numFmtId="0" fontId="89" fillId="13" borderId="162" xfId="0" applyFont="1" applyFill="1" applyBorder="1" applyAlignment="1">
      <alignment horizontal="center" vertical="center"/>
    </xf>
    <xf numFmtId="165" fontId="88" fillId="13" borderId="163" xfId="0" applyNumberFormat="1" applyFont="1" applyFill="1" applyBorder="1" applyAlignment="1">
      <alignment horizontal="center" vertical="center" wrapText="1"/>
    </xf>
    <xf numFmtId="0" fontId="76" fillId="0" borderId="155" xfId="0" applyFont="1" applyBorder="1" applyAlignment="1">
      <alignment horizontal="center" vertical="center"/>
    </xf>
    <xf numFmtId="0" fontId="73" fillId="0" borderId="261" xfId="0" applyFont="1" applyBorder="1" applyAlignment="1">
      <alignment horizontal="center" vertical="center"/>
    </xf>
    <xf numFmtId="14" fontId="73" fillId="0" borderId="238" xfId="0" applyNumberFormat="1" applyFont="1" applyBorder="1" applyAlignment="1">
      <alignment horizontal="center" vertical="center" wrapText="1"/>
    </xf>
    <xf numFmtId="0" fontId="77" fillId="0" borderId="196" xfId="0" applyFont="1" applyBorder="1" applyAlignment="1">
      <alignment horizontal="center" vertical="center" wrapText="1"/>
    </xf>
    <xf numFmtId="0" fontId="86" fillId="2" borderId="196" xfId="0" applyFont="1" applyFill="1" applyBorder="1" applyAlignment="1">
      <alignment horizontal="center" vertical="center" wrapText="1"/>
    </xf>
    <xf numFmtId="0" fontId="73" fillId="4" borderId="196" xfId="0" applyFont="1" applyFill="1" applyBorder="1" applyAlignment="1">
      <alignment horizontal="center" vertical="center" wrapText="1"/>
    </xf>
    <xf numFmtId="0" fontId="73" fillId="0" borderId="196" xfId="0" applyFont="1" applyBorder="1" applyAlignment="1">
      <alignment horizontal="center" vertical="center"/>
    </xf>
    <xf numFmtId="165" fontId="73" fillId="0" borderId="238" xfId="0" applyNumberFormat="1" applyFont="1" applyBorder="1" applyAlignment="1">
      <alignment horizontal="center" vertical="center" wrapText="1"/>
    </xf>
    <xf numFmtId="0" fontId="14" fillId="0" borderId="60" xfId="0" applyFont="1" applyBorder="1" applyAlignment="1">
      <alignment horizontal="center" vertical="center" wrapText="1"/>
    </xf>
    <xf numFmtId="0" fontId="83" fillId="0" borderId="68" xfId="0" applyFont="1" applyBorder="1" applyAlignment="1">
      <alignment horizontal="center" vertical="center"/>
    </xf>
    <xf numFmtId="0" fontId="73" fillId="2" borderId="271" xfId="0" applyFont="1" applyFill="1" applyBorder="1" applyAlignment="1">
      <alignment horizontal="center" vertical="center" wrapText="1"/>
    </xf>
    <xf numFmtId="0" fontId="73" fillId="2" borderId="261" xfId="0" applyFont="1" applyFill="1" applyBorder="1" applyAlignment="1">
      <alignment horizontal="center" vertical="center" wrapText="1"/>
    </xf>
    <xf numFmtId="0" fontId="77" fillId="4" borderId="196" xfId="0" applyFont="1" applyFill="1" applyBorder="1" applyAlignment="1">
      <alignment horizontal="center" vertical="center" wrapText="1"/>
    </xf>
    <xf numFmtId="0" fontId="77" fillId="2" borderId="196" xfId="0" applyFont="1" applyFill="1" applyBorder="1" applyAlignment="1">
      <alignment horizontal="center" vertical="center" wrapText="1"/>
    </xf>
    <xf numFmtId="0" fontId="73" fillId="2" borderId="196" xfId="0" applyFont="1" applyFill="1" applyBorder="1" applyAlignment="1">
      <alignment horizontal="center" vertical="center" wrapText="1"/>
    </xf>
    <xf numFmtId="0" fontId="75" fillId="2" borderId="196" xfId="0" applyFont="1" applyFill="1" applyBorder="1" applyAlignment="1">
      <alignment horizontal="center" vertical="center" wrapText="1"/>
    </xf>
    <xf numFmtId="9" fontId="73" fillId="0" borderId="196" xfId="0" applyNumberFormat="1" applyFont="1" applyFill="1" applyBorder="1" applyAlignment="1">
      <alignment horizontal="center" vertical="center"/>
    </xf>
    <xf numFmtId="0" fontId="76" fillId="0" borderId="196" xfId="0" applyFont="1" applyFill="1" applyBorder="1" applyAlignment="1">
      <alignment horizontal="center" vertical="center"/>
    </xf>
    <xf numFmtId="0" fontId="76" fillId="0" borderId="192" xfId="0" applyFont="1" applyFill="1" applyBorder="1" applyAlignment="1">
      <alignment horizontal="center" vertical="center"/>
    </xf>
    <xf numFmtId="9" fontId="73" fillId="2" borderId="196" xfId="0" applyNumberFormat="1" applyFont="1" applyFill="1" applyBorder="1" applyAlignment="1">
      <alignment horizontal="center" vertical="center" wrapText="1"/>
    </xf>
    <xf numFmtId="0" fontId="73" fillId="0" borderId="270" xfId="0" applyFont="1" applyBorder="1" applyAlignment="1">
      <alignment horizontal="center" vertical="center"/>
    </xf>
    <xf numFmtId="0" fontId="77" fillId="4" borderId="159" xfId="0" applyFont="1" applyFill="1" applyBorder="1" applyAlignment="1">
      <alignment horizontal="center" vertical="center" wrapText="1"/>
    </xf>
    <xf numFmtId="0" fontId="76" fillId="0" borderId="157" xfId="0" applyFont="1" applyBorder="1" applyAlignment="1">
      <alignment horizontal="center" vertical="center"/>
    </xf>
    <xf numFmtId="0" fontId="73" fillId="0" borderId="261" xfId="0" applyFont="1" applyBorder="1" applyAlignment="1">
      <alignment horizontal="center" vertical="center" wrapText="1"/>
    </xf>
    <xf numFmtId="0" fontId="73" fillId="0" borderId="271" xfId="0" applyFont="1" applyBorder="1" applyAlignment="1">
      <alignment horizontal="center" vertical="center"/>
    </xf>
    <xf numFmtId="0" fontId="76" fillId="0" borderId="260" xfId="0" applyFont="1" applyBorder="1" applyAlignment="1">
      <alignment horizontal="center" vertical="center"/>
    </xf>
    <xf numFmtId="0" fontId="76" fillId="0" borderId="196" xfId="0" applyFont="1" applyBorder="1" applyAlignment="1">
      <alignment horizontal="center" vertical="center" wrapText="1"/>
    </xf>
    <xf numFmtId="0" fontId="73" fillId="0" borderId="192" xfId="0" applyFont="1" applyBorder="1" applyAlignment="1">
      <alignment horizontal="center" vertical="center" wrapText="1"/>
    </xf>
    <xf numFmtId="0" fontId="77" fillId="4" borderId="192" xfId="0" applyFont="1" applyFill="1" applyBorder="1" applyAlignment="1">
      <alignment horizontal="center" vertical="center" wrapText="1"/>
    </xf>
    <xf numFmtId="0" fontId="76" fillId="0" borderId="192" xfId="0" applyFont="1" applyBorder="1" applyAlignment="1">
      <alignment horizontal="center" vertical="center" wrapText="1"/>
    </xf>
    <xf numFmtId="164" fontId="73" fillId="0" borderId="196" xfId="0" applyNumberFormat="1" applyFont="1" applyBorder="1" applyAlignment="1">
      <alignment horizontal="center" vertical="center"/>
    </xf>
    <xf numFmtId="0" fontId="75" fillId="0" borderId="196" xfId="0" applyFont="1" applyBorder="1" applyAlignment="1">
      <alignment horizontal="center" vertical="center" textRotation="90" wrapText="1"/>
    </xf>
    <xf numFmtId="0" fontId="75" fillId="0" borderId="196" xfId="0" applyFont="1" applyBorder="1" applyAlignment="1">
      <alignment horizontal="center" vertical="center" textRotation="90"/>
    </xf>
    <xf numFmtId="0" fontId="73" fillId="0" borderId="196" xfId="0" applyFont="1" applyBorder="1" applyAlignment="1">
      <alignment horizontal="center" vertical="center" textRotation="90"/>
    </xf>
    <xf numFmtId="0" fontId="76" fillId="0" borderId="196" xfId="0" applyFont="1" applyBorder="1" applyAlignment="1">
      <alignment horizontal="center" vertical="center" textRotation="90"/>
    </xf>
    <xf numFmtId="9" fontId="76" fillId="0" borderId="196" xfId="0" applyNumberFormat="1" applyFont="1" applyBorder="1" applyAlignment="1">
      <alignment horizontal="center" vertical="center"/>
    </xf>
    <xf numFmtId="0" fontId="73" fillId="0" borderId="196" xfId="0" applyFont="1" applyFill="1" applyBorder="1" applyAlignment="1">
      <alignment horizontal="center" vertical="center" wrapText="1"/>
    </xf>
    <xf numFmtId="0" fontId="73" fillId="0" borderId="195" xfId="0" applyFont="1" applyBorder="1" applyAlignment="1">
      <alignment horizontal="center" vertical="center"/>
    </xf>
    <xf numFmtId="0" fontId="73" fillId="0" borderId="192" xfId="0" applyFont="1" applyBorder="1" applyAlignment="1">
      <alignment horizontal="center" vertical="center"/>
    </xf>
    <xf numFmtId="169" fontId="73" fillId="0" borderId="196" xfId="0" applyNumberFormat="1" applyFont="1" applyBorder="1" applyAlignment="1">
      <alignment horizontal="center" vertical="center" wrapText="1"/>
    </xf>
    <xf numFmtId="169" fontId="73" fillId="0" borderId="192" xfId="0" applyNumberFormat="1" applyFont="1" applyBorder="1" applyAlignment="1">
      <alignment horizontal="center" vertical="center" wrapText="1"/>
    </xf>
    <xf numFmtId="169" fontId="73" fillId="0" borderId="238" xfId="0" applyNumberFormat="1" applyFont="1" applyBorder="1" applyAlignment="1">
      <alignment horizontal="center" vertical="center" wrapText="1"/>
    </xf>
    <xf numFmtId="169" fontId="73" fillId="0" borderId="193" xfId="0" applyNumberFormat="1" applyFont="1" applyBorder="1" applyAlignment="1">
      <alignment horizontal="center" vertical="center" wrapText="1"/>
    </xf>
    <xf numFmtId="164" fontId="73" fillId="4" borderId="196" xfId="0" applyNumberFormat="1" applyFont="1" applyFill="1" applyBorder="1" applyAlignment="1">
      <alignment horizontal="center" vertical="center"/>
    </xf>
    <xf numFmtId="0" fontId="71" fillId="0" borderId="133" xfId="0" applyFont="1" applyBorder="1" applyAlignment="1">
      <alignment horizontal="center" vertical="center" wrapText="1"/>
    </xf>
    <xf numFmtId="0" fontId="72" fillId="0" borderId="115" xfId="0" applyFont="1" applyBorder="1" applyAlignment="1">
      <alignment horizontal="center" vertical="center"/>
    </xf>
    <xf numFmtId="0" fontId="72" fillId="0" borderId="116" xfId="0" applyFont="1" applyBorder="1" applyAlignment="1">
      <alignment horizontal="center" vertical="center"/>
    </xf>
    <xf numFmtId="0" fontId="77" fillId="0" borderId="196" xfId="0" applyFont="1" applyFill="1" applyBorder="1" applyAlignment="1">
      <alignment horizontal="center" vertical="center" wrapText="1"/>
    </xf>
    <xf numFmtId="0" fontId="77" fillId="4" borderId="196" xfId="0" applyFont="1" applyFill="1" applyBorder="1" applyAlignment="1">
      <alignment horizontal="center" vertical="center"/>
    </xf>
    <xf numFmtId="0" fontId="73" fillId="0" borderId="224" xfId="0" applyFont="1" applyBorder="1" applyAlignment="1">
      <alignment horizontal="center" vertical="center" wrapText="1"/>
    </xf>
    <xf numFmtId="0" fontId="73" fillId="0" borderId="226" xfId="0" applyFont="1" applyBorder="1" applyAlignment="1">
      <alignment horizontal="center" vertical="center" wrapText="1"/>
    </xf>
    <xf numFmtId="0" fontId="73" fillId="0" borderId="239" xfId="0" applyFont="1" applyBorder="1" applyAlignment="1">
      <alignment horizontal="center" vertical="center" wrapText="1"/>
    </xf>
    <xf numFmtId="0" fontId="73" fillId="0" borderId="195" xfId="0" applyFont="1" applyBorder="1" applyAlignment="1">
      <alignment horizontal="center" vertical="center" wrapText="1"/>
    </xf>
    <xf numFmtId="0" fontId="73" fillId="0" borderId="195" xfId="0" applyFont="1" applyFill="1" applyBorder="1" applyAlignment="1">
      <alignment horizontal="center" vertical="center" wrapText="1"/>
    </xf>
    <xf numFmtId="0" fontId="75" fillId="0" borderId="195" xfId="0" applyFont="1" applyBorder="1" applyAlignment="1">
      <alignment horizontal="center" vertical="center" wrapText="1"/>
    </xf>
    <xf numFmtId="9" fontId="77" fillId="4" borderId="195" xfId="0" applyNumberFormat="1" applyFont="1" applyFill="1" applyBorder="1" applyAlignment="1">
      <alignment horizontal="center" vertical="center" wrapText="1"/>
    </xf>
    <xf numFmtId="0" fontId="77" fillId="4" borderId="195" xfId="0" applyFont="1" applyFill="1" applyBorder="1" applyAlignment="1">
      <alignment horizontal="center" vertical="center" wrapText="1"/>
    </xf>
    <xf numFmtId="9" fontId="73" fillId="0" borderId="195" xfId="0" applyNumberFormat="1" applyFont="1" applyBorder="1" applyAlignment="1">
      <alignment horizontal="center" vertical="center" wrapText="1"/>
    </xf>
    <xf numFmtId="0" fontId="75" fillId="0" borderId="195" xfId="0" applyFont="1" applyBorder="1" applyAlignment="1">
      <alignment horizontal="center" vertical="center"/>
    </xf>
    <xf numFmtId="0" fontId="73" fillId="0" borderId="281" xfId="0" applyFont="1" applyBorder="1" applyAlignment="1">
      <alignment horizontal="center" vertical="center"/>
    </xf>
    <xf numFmtId="9" fontId="73" fillId="0" borderId="173" xfId="0" applyNumberFormat="1" applyFont="1" applyBorder="1" applyAlignment="1">
      <alignment horizontal="center" vertical="center"/>
    </xf>
    <xf numFmtId="9" fontId="73" fillId="0" borderId="123" xfId="0" applyNumberFormat="1" applyFont="1" applyBorder="1" applyAlignment="1">
      <alignment horizontal="center" vertical="center"/>
    </xf>
    <xf numFmtId="9" fontId="73" fillId="0" borderId="126" xfId="0" applyNumberFormat="1" applyFont="1" applyBorder="1" applyAlignment="1">
      <alignment horizontal="center" vertical="center"/>
    </xf>
    <xf numFmtId="0" fontId="75" fillId="0" borderId="173" xfId="0" applyFont="1" applyBorder="1" applyAlignment="1">
      <alignment horizontal="center" vertical="center" textRotation="90" wrapText="1"/>
    </xf>
    <xf numFmtId="0" fontId="75" fillId="0" borderId="123" xfId="0" applyFont="1" applyBorder="1" applyAlignment="1">
      <alignment horizontal="center" vertical="center" textRotation="90" wrapText="1"/>
    </xf>
    <xf numFmtId="0" fontId="75" fillId="0" borderId="126" xfId="0" applyFont="1" applyBorder="1" applyAlignment="1">
      <alignment horizontal="center" vertical="center" textRotation="90" wrapText="1"/>
    </xf>
    <xf numFmtId="9" fontId="73" fillId="4" borderId="173" xfId="0" applyNumberFormat="1" applyFont="1" applyFill="1" applyBorder="1" applyAlignment="1">
      <alignment horizontal="center" vertical="center"/>
    </xf>
    <xf numFmtId="9" fontId="73" fillId="4" borderId="123" xfId="0" applyNumberFormat="1" applyFont="1" applyFill="1" applyBorder="1" applyAlignment="1">
      <alignment horizontal="center" vertical="center"/>
    </xf>
    <xf numFmtId="9" fontId="73" fillId="4" borderId="126" xfId="0" applyNumberFormat="1" applyFont="1" applyFill="1" applyBorder="1" applyAlignment="1">
      <alignment horizontal="center" vertical="center"/>
    </xf>
    <xf numFmtId="0" fontId="75" fillId="0" borderId="173" xfId="0" applyFont="1" applyBorder="1" applyAlignment="1">
      <alignment horizontal="center" vertical="center" textRotation="90"/>
    </xf>
    <xf numFmtId="0" fontId="75" fillId="0" borderId="123" xfId="0" applyFont="1" applyBorder="1" applyAlignment="1">
      <alignment horizontal="center" vertical="center" textRotation="90"/>
    </xf>
    <xf numFmtId="0" fontId="75" fillId="0" borderId="126" xfId="0" applyFont="1" applyBorder="1" applyAlignment="1">
      <alignment horizontal="center" vertical="center" textRotation="90"/>
    </xf>
    <xf numFmtId="0" fontId="73" fillId="0" borderId="278" xfId="0" applyFont="1" applyBorder="1" applyAlignment="1">
      <alignment horizontal="center" vertical="center"/>
    </xf>
    <xf numFmtId="0" fontId="76" fillId="0" borderId="279" xfId="0" applyFont="1" applyBorder="1" applyAlignment="1">
      <alignment horizontal="center" vertical="center"/>
    </xf>
    <xf numFmtId="0" fontId="76" fillId="0" borderId="280" xfId="0" applyFont="1" applyBorder="1" applyAlignment="1">
      <alignment horizontal="center" vertical="center"/>
    </xf>
    <xf numFmtId="0" fontId="76" fillId="0" borderId="226" xfId="0" applyFont="1" applyBorder="1" applyAlignment="1">
      <alignment horizontal="center" vertical="center"/>
    </xf>
    <xf numFmtId="0" fontId="76" fillId="0" borderId="239" xfId="0" applyFont="1" applyBorder="1" applyAlignment="1">
      <alignment horizontal="center" vertical="center"/>
    </xf>
    <xf numFmtId="0" fontId="73" fillId="0" borderId="224" xfId="0" applyFont="1" applyFill="1" applyBorder="1" applyAlignment="1">
      <alignment horizontal="center" vertical="center" wrapText="1"/>
    </xf>
    <xf numFmtId="0" fontId="76" fillId="0" borderId="226" xfId="0" applyFont="1" applyFill="1" applyBorder="1" applyAlignment="1">
      <alignment horizontal="center" vertical="center"/>
    </xf>
    <xf numFmtId="0" fontId="76" fillId="0" borderId="239" xfId="0" applyFont="1" applyFill="1" applyBorder="1" applyAlignment="1">
      <alignment horizontal="center" vertical="center"/>
    </xf>
    <xf numFmtId="0" fontId="75" fillId="0" borderId="224" xfId="0" applyFont="1" applyBorder="1" applyAlignment="1">
      <alignment horizontal="center" vertical="center" wrapText="1"/>
    </xf>
    <xf numFmtId="9" fontId="73" fillId="0" borderId="224" xfId="0" applyNumberFormat="1" applyFont="1" applyBorder="1" applyAlignment="1">
      <alignment horizontal="center" vertical="center"/>
    </xf>
    <xf numFmtId="9" fontId="73" fillId="0" borderId="224" xfId="0" applyNumberFormat="1" applyFont="1" applyBorder="1" applyAlignment="1">
      <alignment horizontal="center" vertical="center" wrapText="1"/>
    </xf>
    <xf numFmtId="0" fontId="75" fillId="0" borderId="224" xfId="0" applyFont="1" applyBorder="1" applyAlignment="1">
      <alignment horizontal="center" vertical="center"/>
    </xf>
    <xf numFmtId="0" fontId="75" fillId="0" borderId="226" xfId="0" applyFont="1" applyBorder="1" applyAlignment="1">
      <alignment horizontal="center" vertical="center" textRotation="90" wrapText="1"/>
    </xf>
    <xf numFmtId="0" fontId="75" fillId="0" borderId="226" xfId="0" applyFont="1" applyBorder="1" applyAlignment="1">
      <alignment horizontal="center" vertical="center" textRotation="90"/>
    </xf>
    <xf numFmtId="0" fontId="73" fillId="0" borderId="173" xfId="0" applyFont="1" applyBorder="1" applyAlignment="1">
      <alignment horizontal="center" vertical="center"/>
    </xf>
    <xf numFmtId="0" fontId="73" fillId="0" borderId="123" xfId="0" applyFont="1" applyBorder="1" applyAlignment="1">
      <alignment horizontal="center" vertical="center"/>
    </xf>
    <xf numFmtId="0" fontId="73" fillId="0" borderId="126" xfId="0" applyFont="1" applyBorder="1" applyAlignment="1">
      <alignment horizontal="center" vertical="center"/>
    </xf>
    <xf numFmtId="0" fontId="73" fillId="0" borderId="173" xfId="0" applyFont="1" applyBorder="1" applyAlignment="1">
      <alignment horizontal="center" vertical="center" wrapText="1"/>
    </xf>
    <xf numFmtId="0" fontId="73" fillId="0" borderId="123" xfId="0" applyFont="1" applyBorder="1" applyAlignment="1">
      <alignment horizontal="center" vertical="center" wrapText="1"/>
    </xf>
    <xf numFmtId="0" fontId="73" fillId="0" borderId="126" xfId="0" applyFont="1" applyBorder="1" applyAlignment="1">
      <alignment horizontal="center" vertical="center" wrapText="1"/>
    </xf>
    <xf numFmtId="0" fontId="73" fillId="0" borderId="173" xfId="0" applyFont="1" applyBorder="1" applyAlignment="1">
      <alignment horizontal="center" vertical="center" textRotation="90"/>
    </xf>
    <xf numFmtId="0" fontId="73" fillId="0" borderId="123" xfId="0" applyFont="1" applyBorder="1" applyAlignment="1">
      <alignment horizontal="center" vertical="center" textRotation="90"/>
    </xf>
    <xf numFmtId="0" fontId="73" fillId="0" borderId="126" xfId="0" applyFont="1" applyBorder="1" applyAlignment="1">
      <alignment horizontal="center" vertical="center" textRotation="90"/>
    </xf>
    <xf numFmtId="0" fontId="73" fillId="0" borderId="173" xfId="0" applyFont="1" applyFill="1" applyBorder="1" applyAlignment="1">
      <alignment horizontal="center" vertical="center"/>
    </xf>
    <xf numFmtId="0" fontId="73" fillId="0" borderId="123" xfId="0" applyFont="1" applyFill="1" applyBorder="1" applyAlignment="1">
      <alignment horizontal="center" vertical="center"/>
    </xf>
    <xf numFmtId="0" fontId="73" fillId="0" borderId="126" xfId="0" applyFont="1" applyFill="1" applyBorder="1" applyAlignment="1">
      <alignment horizontal="center" vertical="center"/>
    </xf>
    <xf numFmtId="0" fontId="75" fillId="0" borderId="173" xfId="0" applyFont="1" applyBorder="1" applyAlignment="1">
      <alignment horizontal="center" vertical="center" wrapText="1"/>
    </xf>
    <xf numFmtId="0" fontId="75" fillId="0" borderId="123" xfId="0" applyFont="1" applyBorder="1" applyAlignment="1">
      <alignment horizontal="center" vertical="center" wrapText="1"/>
    </xf>
    <xf numFmtId="0" fontId="75" fillId="0" borderId="126" xfId="0" applyFont="1" applyBorder="1" applyAlignment="1">
      <alignment horizontal="center" vertical="center" wrapText="1"/>
    </xf>
    <xf numFmtId="0" fontId="75" fillId="0" borderId="173" xfId="0" applyFont="1" applyBorder="1" applyAlignment="1">
      <alignment horizontal="center" vertical="center"/>
    </xf>
    <xf numFmtId="0" fontId="75" fillId="0" borderId="123" xfId="0" applyFont="1" applyBorder="1" applyAlignment="1">
      <alignment horizontal="center" vertical="center"/>
    </xf>
    <xf numFmtId="0" fontId="75" fillId="0" borderId="126" xfId="0" applyFont="1" applyBorder="1" applyAlignment="1">
      <alignment horizontal="center" vertical="center"/>
    </xf>
    <xf numFmtId="9" fontId="73" fillId="4" borderId="120" xfId="0" applyNumberFormat="1" applyFont="1" applyFill="1" applyBorder="1" applyAlignment="1">
      <alignment horizontal="center" vertical="center"/>
    </xf>
    <xf numFmtId="0" fontId="76" fillId="0" borderId="123" xfId="0" applyFont="1" applyBorder="1" applyAlignment="1">
      <alignment horizontal="center" vertical="center"/>
    </xf>
    <xf numFmtId="0" fontId="75" fillId="0" borderId="120" xfId="0" applyFont="1" applyBorder="1" applyAlignment="1">
      <alignment horizontal="center" vertical="center" textRotation="90"/>
    </xf>
    <xf numFmtId="0" fontId="73" fillId="0" borderId="120" xfId="0" applyFont="1" applyBorder="1" applyAlignment="1">
      <alignment horizontal="center" vertical="center" textRotation="90"/>
    </xf>
    <xf numFmtId="0" fontId="73" fillId="0" borderId="120" xfId="0" applyFont="1" applyBorder="1" applyAlignment="1">
      <alignment horizontal="center" vertical="center" wrapText="1"/>
    </xf>
    <xf numFmtId="14" fontId="73" fillId="0" borderId="121" xfId="0" applyNumberFormat="1" applyFont="1" applyBorder="1" applyAlignment="1">
      <alignment horizontal="center" vertical="center" wrapText="1"/>
    </xf>
    <xf numFmtId="14" fontId="73" fillId="0" borderId="124" xfId="0" applyNumberFormat="1" applyFont="1" applyBorder="1" applyAlignment="1">
      <alignment horizontal="center" vertical="center" wrapText="1"/>
    </xf>
    <xf numFmtId="0" fontId="73" fillId="0" borderId="275" xfId="0" applyFont="1" applyBorder="1" applyAlignment="1">
      <alignment horizontal="center" vertical="center"/>
    </xf>
    <xf numFmtId="0" fontId="73" fillId="0" borderId="179" xfId="0" applyFont="1" applyBorder="1" applyAlignment="1">
      <alignment horizontal="center" vertical="center"/>
    </xf>
    <xf numFmtId="0" fontId="73" fillId="0" borderId="234" xfId="0" applyFont="1" applyBorder="1" applyAlignment="1">
      <alignment horizontal="center" vertical="center"/>
    </xf>
    <xf numFmtId="0" fontId="73" fillId="0" borderId="120" xfId="0" applyFont="1" applyBorder="1" applyAlignment="1">
      <alignment horizontal="center" vertical="center"/>
    </xf>
    <xf numFmtId="0" fontId="73" fillId="4" borderId="120" xfId="0" applyFont="1" applyFill="1" applyBorder="1" applyAlignment="1">
      <alignment horizontal="center" vertical="center" wrapText="1"/>
    </xf>
    <xf numFmtId="0" fontId="73" fillId="4" borderId="126" xfId="0" applyFont="1" applyFill="1" applyBorder="1" applyAlignment="1">
      <alignment horizontal="center" vertical="center" wrapText="1"/>
    </xf>
    <xf numFmtId="0" fontId="73" fillId="0" borderId="120" xfId="0" applyFont="1" applyFill="1" applyBorder="1" applyAlignment="1">
      <alignment horizontal="center" vertical="center" wrapText="1"/>
    </xf>
    <xf numFmtId="0" fontId="73" fillId="0" borderId="126" xfId="0" applyFont="1" applyFill="1" applyBorder="1" applyAlignment="1">
      <alignment horizontal="center" vertical="center" wrapText="1"/>
    </xf>
    <xf numFmtId="0" fontId="75" fillId="0" borderId="120" xfId="0" applyFont="1" applyBorder="1" applyAlignment="1">
      <alignment horizontal="center" vertical="center" wrapText="1"/>
    </xf>
    <xf numFmtId="9" fontId="73" fillId="0" borderId="120" xfId="0" applyNumberFormat="1" applyFont="1" applyBorder="1" applyAlignment="1">
      <alignment horizontal="center" vertical="center"/>
    </xf>
    <xf numFmtId="0" fontId="73" fillId="0" borderId="223" xfId="0" applyFont="1" applyBorder="1" applyAlignment="1">
      <alignment horizontal="center" vertical="center" wrapText="1"/>
    </xf>
    <xf numFmtId="0" fontId="76" fillId="0" borderId="234" xfId="0" applyFont="1" applyBorder="1" applyAlignment="1">
      <alignment horizontal="center" vertical="center"/>
    </xf>
    <xf numFmtId="0" fontId="76" fillId="0" borderId="126" xfId="0" applyFont="1" applyBorder="1" applyAlignment="1">
      <alignment horizontal="center" vertical="center"/>
    </xf>
    <xf numFmtId="0" fontId="73" fillId="0" borderId="179" xfId="0" applyFont="1" applyBorder="1" applyAlignment="1">
      <alignment horizontal="center" vertical="center" wrapText="1"/>
    </xf>
    <xf numFmtId="0" fontId="73" fillId="4" borderId="123" xfId="0" applyFont="1" applyFill="1" applyBorder="1" applyAlignment="1">
      <alignment horizontal="center" vertical="center" wrapText="1"/>
    </xf>
    <xf numFmtId="0" fontId="73" fillId="0" borderId="123" xfId="0" applyFont="1" applyFill="1" applyBorder="1" applyAlignment="1">
      <alignment horizontal="center" vertical="center" wrapText="1"/>
    </xf>
    <xf numFmtId="0" fontId="73" fillId="0" borderId="120" xfId="0" applyFont="1" applyFill="1" applyBorder="1" applyAlignment="1">
      <alignment horizontal="center" vertical="center"/>
    </xf>
    <xf numFmtId="164" fontId="73" fillId="2" borderId="173" xfId="0" applyNumberFormat="1" applyFont="1" applyFill="1" applyBorder="1" applyAlignment="1">
      <alignment horizontal="center" vertical="center"/>
    </xf>
    <xf numFmtId="164" fontId="73" fillId="2" borderId="123" xfId="0" applyNumberFormat="1" applyFont="1" applyFill="1" applyBorder="1" applyAlignment="1">
      <alignment horizontal="center" vertical="center"/>
    </xf>
    <xf numFmtId="164" fontId="73" fillId="2" borderId="126" xfId="0" applyNumberFormat="1" applyFont="1" applyFill="1" applyBorder="1" applyAlignment="1">
      <alignment horizontal="center" vertical="center"/>
    </xf>
    <xf numFmtId="164" fontId="73" fillId="2" borderId="120" xfId="0" applyNumberFormat="1" applyFont="1" applyFill="1" applyBorder="1" applyAlignment="1">
      <alignment horizontal="center" vertical="center"/>
    </xf>
    <xf numFmtId="0" fontId="75" fillId="0" borderId="120" xfId="0" applyFont="1" applyBorder="1" applyAlignment="1">
      <alignment horizontal="center" vertical="center" textRotation="90" wrapText="1"/>
    </xf>
    <xf numFmtId="0" fontId="75" fillId="0" borderId="120" xfId="0" applyFont="1" applyBorder="1" applyAlignment="1">
      <alignment horizontal="center" vertical="center"/>
    </xf>
    <xf numFmtId="0" fontId="73" fillId="2" borderId="132"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0" borderId="132" xfId="0" applyFont="1" applyBorder="1" applyAlignment="1">
      <alignment horizontal="center" vertical="center"/>
    </xf>
    <xf numFmtId="0" fontId="73" fillId="0" borderId="172" xfId="0" applyFont="1" applyBorder="1" applyAlignment="1">
      <alignment horizontal="center" vertical="center"/>
    </xf>
    <xf numFmtId="0" fontId="73" fillId="0" borderId="128" xfId="0" applyFont="1" applyBorder="1" applyAlignment="1">
      <alignment horizontal="center" vertical="center"/>
    </xf>
    <xf numFmtId="9" fontId="73" fillId="0" borderId="132" xfId="0" applyNumberFormat="1" applyFont="1" applyBorder="1" applyAlignment="1">
      <alignment horizontal="center" vertical="center" wrapText="1"/>
    </xf>
    <xf numFmtId="9" fontId="73" fillId="0" borderId="172" xfId="0" applyNumberFormat="1" applyFont="1" applyBorder="1" applyAlignment="1">
      <alignment horizontal="center" vertical="center" wrapText="1"/>
    </xf>
    <xf numFmtId="9" fontId="73" fillId="0" borderId="128" xfId="0" applyNumberFormat="1" applyFont="1" applyBorder="1" applyAlignment="1">
      <alignment horizontal="center" vertical="center" wrapText="1"/>
    </xf>
    <xf numFmtId="0" fontId="73" fillId="0" borderId="205" xfId="0" applyFont="1" applyFill="1" applyBorder="1" applyAlignment="1">
      <alignment horizontal="center" vertical="center" wrapText="1"/>
    </xf>
    <xf numFmtId="0" fontId="76" fillId="0" borderId="182" xfId="0" applyFont="1" applyFill="1" applyBorder="1" applyAlignment="1">
      <alignment horizontal="center" vertical="center"/>
    </xf>
    <xf numFmtId="0" fontId="76" fillId="0" borderId="181" xfId="0" applyFont="1" applyFill="1" applyBorder="1" applyAlignment="1">
      <alignment horizontal="center" vertical="center"/>
    </xf>
    <xf numFmtId="0" fontId="73" fillId="0" borderId="173" xfId="0" applyFont="1" applyFill="1" applyBorder="1" applyAlignment="1">
      <alignment horizontal="center" vertical="center" wrapText="1"/>
    </xf>
    <xf numFmtId="0" fontId="76" fillId="0" borderId="126" xfId="0" applyFont="1" applyFill="1" applyBorder="1" applyAlignment="1">
      <alignment horizontal="center" vertical="center"/>
    </xf>
    <xf numFmtId="0" fontId="73" fillId="0" borderId="132" xfId="0" applyFont="1" applyFill="1" applyBorder="1" applyAlignment="1">
      <alignment horizontal="center" vertical="center" wrapText="1"/>
    </xf>
    <xf numFmtId="0" fontId="76" fillId="0" borderId="128" xfId="0" applyFont="1" applyFill="1" applyBorder="1" applyAlignment="1">
      <alignment horizontal="center" vertical="center"/>
    </xf>
    <xf numFmtId="0" fontId="73" fillId="0" borderId="276" xfId="0" applyFont="1" applyBorder="1" applyAlignment="1">
      <alignment horizontal="center" vertical="center"/>
    </xf>
    <xf numFmtId="0" fontId="76" fillId="0" borderId="273" xfId="0" applyFont="1" applyBorder="1" applyAlignment="1">
      <alignment horizontal="center" vertical="center"/>
    </xf>
    <xf numFmtId="0" fontId="76" fillId="0" borderId="277" xfId="0" applyFont="1" applyBorder="1" applyAlignment="1">
      <alignment horizontal="center" vertical="center"/>
    </xf>
    <xf numFmtId="0" fontId="73" fillId="0" borderId="132" xfId="0" applyFont="1" applyBorder="1" applyAlignment="1">
      <alignment horizontal="center" vertical="center" wrapText="1"/>
    </xf>
    <xf numFmtId="0" fontId="76" fillId="0" borderId="172" xfId="0" applyFont="1" applyBorder="1" applyAlignment="1">
      <alignment horizontal="center" vertical="center"/>
    </xf>
    <xf numFmtId="0" fontId="76" fillId="0" borderId="128" xfId="0" applyFont="1" applyBorder="1" applyAlignment="1">
      <alignment horizontal="center" vertical="center"/>
    </xf>
    <xf numFmtId="0" fontId="73" fillId="0" borderId="132" xfId="0" applyFont="1" applyFill="1" applyBorder="1" applyAlignment="1">
      <alignment horizontal="center" vertical="center"/>
    </xf>
    <xf numFmtId="0" fontId="76" fillId="0" borderId="172" xfId="0" applyFont="1" applyFill="1" applyBorder="1" applyAlignment="1">
      <alignment horizontal="center" vertical="center"/>
    </xf>
    <xf numFmtId="0" fontId="75" fillId="0" borderId="132" xfId="0" applyFont="1" applyBorder="1" applyAlignment="1">
      <alignment horizontal="center" vertical="center" wrapText="1"/>
    </xf>
    <xf numFmtId="9" fontId="73" fillId="0" borderId="132" xfId="0" applyNumberFormat="1" applyFont="1" applyBorder="1" applyAlignment="1">
      <alignment horizontal="center" vertical="center"/>
    </xf>
    <xf numFmtId="0" fontId="75" fillId="0" borderId="132" xfId="0" applyFont="1" applyBorder="1" applyAlignment="1">
      <alignment horizontal="center" vertical="center"/>
    </xf>
    <xf numFmtId="9" fontId="73" fillId="0" borderId="120" xfId="0" applyNumberFormat="1" applyFont="1" applyBorder="1" applyAlignment="1">
      <alignment horizontal="center" vertical="center" wrapText="1"/>
    </xf>
    <xf numFmtId="0" fontId="73" fillId="0" borderId="124" xfId="0" applyFont="1" applyFill="1" applyBorder="1" applyAlignment="1">
      <alignment horizontal="center" vertical="center" wrapText="1"/>
    </xf>
    <xf numFmtId="0" fontId="76" fillId="0" borderId="127" xfId="0" applyFont="1" applyFill="1" applyBorder="1" applyAlignment="1">
      <alignment horizontal="center" vertical="center"/>
    </xf>
    <xf numFmtId="0" fontId="73" fillId="2" borderId="276" xfId="0" applyFont="1" applyFill="1" applyBorder="1" applyAlignment="1">
      <alignment horizontal="center" vertical="center" wrapText="1"/>
    </xf>
    <xf numFmtId="0" fontId="75" fillId="2" borderId="132" xfId="0" applyFont="1" applyFill="1" applyBorder="1" applyAlignment="1">
      <alignment horizontal="center" vertical="center" wrapText="1"/>
    </xf>
    <xf numFmtId="9" fontId="73" fillId="2" borderId="132" xfId="0" applyNumberFormat="1" applyFont="1" applyFill="1" applyBorder="1" applyAlignment="1">
      <alignment horizontal="center" vertical="center" wrapText="1"/>
    </xf>
    <xf numFmtId="0" fontId="75" fillId="0" borderId="132" xfId="0" applyFont="1" applyFill="1" applyBorder="1" applyAlignment="1">
      <alignment horizontal="center" vertical="center" wrapText="1"/>
    </xf>
    <xf numFmtId="0" fontId="76" fillId="0" borderId="123" xfId="0" applyFont="1" applyFill="1" applyBorder="1" applyAlignment="1">
      <alignment horizontal="center" vertical="center"/>
    </xf>
    <xf numFmtId="0" fontId="73" fillId="2" borderId="120"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6" fillId="0" borderId="179" xfId="0" applyFont="1" applyBorder="1" applyAlignment="1">
      <alignment horizontal="center" vertical="center"/>
    </xf>
    <xf numFmtId="0" fontId="73" fillId="2" borderId="173" xfId="0" applyFont="1" applyFill="1" applyBorder="1" applyAlignment="1">
      <alignment horizontal="center" vertical="center" wrapText="1"/>
    </xf>
    <xf numFmtId="0" fontId="77" fillId="0" borderId="173" xfId="0" applyFont="1" applyBorder="1" applyAlignment="1">
      <alignment horizontal="center" vertical="center" wrapText="1"/>
    </xf>
    <xf numFmtId="0" fontId="75" fillId="0" borderId="173" xfId="0" applyFont="1" applyFill="1" applyBorder="1" applyAlignment="1">
      <alignment horizontal="center" vertical="center" wrapText="1"/>
    </xf>
    <xf numFmtId="9" fontId="73" fillId="0" borderId="173" xfId="0" applyNumberFormat="1" applyFont="1" applyBorder="1" applyAlignment="1">
      <alignment horizontal="center" vertical="center" wrapText="1"/>
    </xf>
    <xf numFmtId="0" fontId="75" fillId="8" borderId="173" xfId="0" applyFont="1" applyFill="1" applyBorder="1" applyAlignment="1">
      <alignment horizontal="center" vertical="center"/>
    </xf>
    <xf numFmtId="9" fontId="73" fillId="2" borderId="120" xfId="0" applyNumberFormat="1" applyFont="1" applyFill="1" applyBorder="1" applyAlignment="1">
      <alignment horizontal="center" vertical="center"/>
    </xf>
    <xf numFmtId="0" fontId="75" fillId="8" borderId="120" xfId="0" applyFont="1" applyFill="1" applyBorder="1" applyAlignment="1">
      <alignment horizontal="center" vertical="center"/>
    </xf>
    <xf numFmtId="0" fontId="73" fillId="0" borderId="223" xfId="0" applyFont="1" applyBorder="1" applyAlignment="1">
      <alignment horizontal="center" vertical="center"/>
    </xf>
    <xf numFmtId="9" fontId="73" fillId="0" borderId="120" xfId="0" applyNumberFormat="1" applyFont="1" applyFill="1" applyBorder="1" applyAlignment="1">
      <alignment horizontal="center" vertical="center"/>
    </xf>
    <xf numFmtId="0" fontId="73" fillId="2" borderId="120" xfId="0" applyFont="1" applyFill="1" applyBorder="1" applyAlignment="1">
      <alignment horizontal="center" vertical="center" textRotation="90"/>
    </xf>
    <xf numFmtId="0" fontId="75" fillId="2" borderId="120" xfId="0" applyFont="1" applyFill="1" applyBorder="1" applyAlignment="1">
      <alignment horizontal="center" vertical="center" textRotation="90"/>
    </xf>
    <xf numFmtId="0" fontId="75" fillId="2" borderId="120" xfId="0" applyFont="1" applyFill="1" applyBorder="1" applyAlignment="1">
      <alignment horizontal="center" vertical="center" textRotation="90"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center" vertical="center"/>
    </xf>
    <xf numFmtId="0" fontId="75" fillId="8" borderId="120" xfId="0" applyFont="1" applyFill="1" applyBorder="1" applyAlignment="1">
      <alignment horizontal="center" vertical="center" textRotation="90"/>
    </xf>
    <xf numFmtId="9" fontId="73" fillId="2" borderId="120" xfId="0" applyNumberFormat="1" applyFont="1" applyFill="1" applyBorder="1" applyAlignment="1">
      <alignment horizontal="center" vertical="center" textRotation="90"/>
    </xf>
    <xf numFmtId="0" fontId="75" fillId="20" borderId="171" xfId="0" applyFont="1" applyFill="1" applyBorder="1" applyAlignment="1">
      <alignment horizontal="center" vertical="center"/>
    </xf>
    <xf numFmtId="0" fontId="76" fillId="0" borderId="174" xfId="0" applyFont="1" applyBorder="1" applyAlignment="1">
      <alignment horizontal="center" vertical="center"/>
    </xf>
    <xf numFmtId="0" fontId="75" fillId="8" borderId="123" xfId="0" applyFont="1" applyFill="1" applyBorder="1" applyAlignment="1">
      <alignment horizontal="center" vertical="center" textRotation="90"/>
    </xf>
    <xf numFmtId="9" fontId="73" fillId="0" borderId="159" xfId="0" applyNumberFormat="1" applyFont="1" applyBorder="1" applyAlignment="1">
      <alignment horizontal="center" vertical="center"/>
    </xf>
    <xf numFmtId="0" fontId="73" fillId="2" borderId="120" xfId="0" applyFont="1" applyFill="1" applyBorder="1" applyAlignment="1">
      <alignment horizontal="center" vertical="center"/>
    </xf>
    <xf numFmtId="9" fontId="73" fillId="2" borderId="123" xfId="0" applyNumberFormat="1" applyFont="1" applyFill="1" applyBorder="1" applyAlignment="1">
      <alignment horizontal="center" vertical="center" wrapText="1"/>
    </xf>
    <xf numFmtId="0" fontId="73" fillId="2" borderId="223" xfId="0" applyFont="1" applyFill="1" applyBorder="1" applyAlignment="1">
      <alignment horizontal="center" vertical="center"/>
    </xf>
    <xf numFmtId="9" fontId="73" fillId="2" borderId="120" xfId="0" applyNumberFormat="1" applyFont="1" applyFill="1" applyBorder="1" applyAlignment="1">
      <alignment horizontal="center" vertical="center" wrapText="1"/>
    </xf>
    <xf numFmtId="0" fontId="73" fillId="0" borderId="175" xfId="0" applyFont="1" applyFill="1" applyBorder="1" applyAlignment="1">
      <alignment horizontal="center" vertical="center" wrapText="1"/>
    </xf>
    <xf numFmtId="0" fontId="76" fillId="0" borderId="124" xfId="0" applyFont="1" applyFill="1" applyBorder="1" applyAlignment="1">
      <alignment horizontal="center" vertical="center"/>
    </xf>
    <xf numFmtId="0" fontId="73" fillId="0" borderId="171" xfId="0" applyFont="1" applyBorder="1" applyAlignment="1">
      <alignment horizontal="center" vertical="center" wrapText="1"/>
    </xf>
    <xf numFmtId="0" fontId="73" fillId="0" borderId="183" xfId="0" applyFont="1" applyFill="1" applyBorder="1" applyAlignment="1">
      <alignment horizontal="center" vertical="center" wrapText="1"/>
    </xf>
    <xf numFmtId="0" fontId="73" fillId="0" borderId="172" xfId="0" applyFont="1" applyFill="1" applyBorder="1" applyAlignment="1">
      <alignment horizontal="center" vertical="center" wrapText="1"/>
    </xf>
    <xf numFmtId="0" fontId="73" fillId="0" borderId="128" xfId="0" applyFont="1" applyFill="1" applyBorder="1" applyAlignment="1">
      <alignment horizontal="center" vertical="center" wrapText="1"/>
    </xf>
    <xf numFmtId="0" fontId="73" fillId="0" borderId="174" xfId="0" applyFont="1" applyFill="1" applyBorder="1" applyAlignment="1">
      <alignment horizontal="center" vertical="center" wrapText="1"/>
    </xf>
    <xf numFmtId="0" fontId="73" fillId="0" borderId="185" xfId="0" applyFont="1" applyFill="1" applyBorder="1" applyAlignment="1">
      <alignment horizontal="center" vertical="center"/>
    </xf>
    <xf numFmtId="0" fontId="76" fillId="0" borderId="185" xfId="0" applyFont="1" applyFill="1" applyBorder="1" applyAlignment="1">
      <alignment horizontal="center" vertical="center"/>
    </xf>
    <xf numFmtId="0" fontId="76" fillId="0" borderId="123" xfId="0" applyFont="1" applyBorder="1" applyAlignment="1">
      <alignment horizontal="center" vertical="center" wrapText="1"/>
    </xf>
    <xf numFmtId="0" fontId="76" fillId="0" borderId="126" xfId="0" applyFont="1" applyBorder="1" applyAlignment="1">
      <alignment horizontal="center" vertical="center" wrapText="1"/>
    </xf>
    <xf numFmtId="0" fontId="73" fillId="0" borderId="189" xfId="0" applyFont="1" applyFill="1" applyBorder="1" applyAlignment="1">
      <alignment horizontal="center" vertical="center" wrapText="1"/>
    </xf>
    <xf numFmtId="0" fontId="76" fillId="0" borderId="190" xfId="0" applyFont="1" applyFill="1" applyBorder="1" applyAlignment="1">
      <alignment horizontal="center" vertical="center"/>
    </xf>
    <xf numFmtId="0" fontId="77" fillId="0" borderId="120" xfId="0" applyFont="1" applyBorder="1" applyAlignment="1">
      <alignment horizontal="center" vertical="center" wrapText="1"/>
    </xf>
    <xf numFmtId="0" fontId="73" fillId="0" borderId="189" xfId="0" applyFont="1" applyFill="1" applyBorder="1" applyAlignment="1">
      <alignment horizontal="center" vertical="center"/>
    </xf>
    <xf numFmtId="0" fontId="73" fillId="0" borderId="171" xfId="0" applyFont="1" applyFill="1" applyBorder="1" applyAlignment="1">
      <alignment horizontal="center" vertical="center" wrapText="1"/>
    </xf>
    <xf numFmtId="0" fontId="73" fillId="0" borderId="186" xfId="0" applyFont="1" applyFill="1" applyBorder="1" applyAlignment="1">
      <alignment horizontal="center" vertical="center" wrapText="1"/>
    </xf>
    <xf numFmtId="0" fontId="73" fillId="0" borderId="177" xfId="0" applyFont="1" applyBorder="1" applyAlignment="1">
      <alignment horizontal="center" vertical="center" wrapText="1"/>
    </xf>
    <xf numFmtId="0" fontId="81" fillId="0" borderId="171" xfId="0" applyFont="1" applyBorder="1" applyAlignment="1">
      <alignment horizontal="center" vertical="center" wrapText="1"/>
    </xf>
    <xf numFmtId="0" fontId="75" fillId="0" borderId="171" xfId="0" applyFont="1" applyBorder="1" applyAlignment="1">
      <alignment horizontal="center" vertical="center" wrapText="1"/>
    </xf>
    <xf numFmtId="9" fontId="73" fillId="0" borderId="171" xfId="0" applyNumberFormat="1" applyFont="1" applyBorder="1" applyAlignment="1">
      <alignment horizontal="center" vertical="center" wrapText="1"/>
    </xf>
    <xf numFmtId="0" fontId="75" fillId="0" borderId="171" xfId="0" applyFont="1" applyBorder="1" applyAlignment="1">
      <alignment horizontal="center" vertical="center"/>
    </xf>
    <xf numFmtId="0" fontId="73" fillId="0" borderId="183" xfId="0" applyFont="1" applyBorder="1" applyAlignment="1">
      <alignment horizontal="center" vertical="center" textRotation="90"/>
    </xf>
    <xf numFmtId="164" fontId="73" fillId="2" borderId="183" xfId="0" applyNumberFormat="1" applyFont="1" applyFill="1" applyBorder="1" applyAlignment="1">
      <alignment horizontal="center" vertical="center"/>
    </xf>
    <xf numFmtId="0" fontId="75" fillId="0" borderId="183" xfId="0" applyFont="1" applyBorder="1" applyAlignment="1">
      <alignment horizontal="center" vertical="center" textRotation="90" wrapText="1"/>
    </xf>
    <xf numFmtId="0" fontId="75" fillId="0" borderId="183" xfId="0" applyFont="1" applyBorder="1" applyAlignment="1">
      <alignment horizontal="center" vertical="center" textRotation="90"/>
    </xf>
    <xf numFmtId="0" fontId="75" fillId="0" borderId="272" xfId="0" applyFont="1" applyBorder="1" applyAlignment="1">
      <alignment horizontal="center" vertical="center"/>
    </xf>
    <xf numFmtId="0" fontId="76" fillId="0" borderId="174" xfId="0" applyFont="1" applyBorder="1" applyAlignment="1">
      <alignment horizontal="center" vertical="center" wrapText="1"/>
    </xf>
    <xf numFmtId="0" fontId="76" fillId="0" borderId="174" xfId="0" applyFont="1" applyFill="1" applyBorder="1" applyAlignment="1">
      <alignment horizontal="center" vertical="center"/>
    </xf>
    <xf numFmtId="9" fontId="73" fillId="0" borderId="171" xfId="0" applyNumberFormat="1" applyFont="1" applyBorder="1" applyAlignment="1">
      <alignment horizontal="center" vertical="center"/>
    </xf>
    <xf numFmtId="0" fontId="73" fillId="0" borderId="171" xfId="0" applyFont="1" applyBorder="1" applyAlignment="1">
      <alignment horizontal="center" vertical="center"/>
    </xf>
    <xf numFmtId="9" fontId="77" fillId="4" borderId="171" xfId="0" applyNumberFormat="1" applyFont="1" applyFill="1" applyBorder="1" applyAlignment="1">
      <alignment horizontal="center" vertical="center"/>
    </xf>
    <xf numFmtId="0" fontId="75" fillId="0" borderId="183" xfId="0" applyFont="1" applyBorder="1" applyAlignment="1">
      <alignment horizontal="center" vertical="center"/>
    </xf>
    <xf numFmtId="0" fontId="73" fillId="0" borderId="183" xfId="0" applyFont="1" applyBorder="1" applyAlignment="1">
      <alignment horizontal="center" vertical="center"/>
    </xf>
    <xf numFmtId="0" fontId="73" fillId="0" borderId="183" xfId="0" applyFont="1" applyBorder="1" applyAlignment="1">
      <alignment horizontal="center" vertical="center" wrapText="1"/>
    </xf>
    <xf numFmtId="9" fontId="73" fillId="0" borderId="183" xfId="0" applyNumberFormat="1" applyFont="1" applyBorder="1" applyAlignment="1">
      <alignment horizontal="center" vertical="center"/>
    </xf>
    <xf numFmtId="0" fontId="77" fillId="0" borderId="183" xfId="0" applyFont="1" applyBorder="1" applyAlignment="1">
      <alignment horizontal="center" vertical="center" textRotation="90"/>
    </xf>
    <xf numFmtId="0" fontId="75" fillId="0" borderId="183" xfId="0" applyFont="1" applyBorder="1" applyAlignment="1">
      <alignment horizontal="center" vertical="center" wrapText="1"/>
    </xf>
    <xf numFmtId="9" fontId="73" fillId="0" borderId="183" xfId="0" applyNumberFormat="1" applyFont="1" applyBorder="1" applyAlignment="1">
      <alignment horizontal="center" vertical="center" wrapText="1"/>
    </xf>
    <xf numFmtId="0" fontId="75" fillId="0" borderId="273" xfId="0" applyFont="1" applyBorder="1" applyAlignment="1">
      <alignment horizontal="center" vertical="center"/>
    </xf>
    <xf numFmtId="0" fontId="76" fillId="0" borderId="172" xfId="0" applyFont="1" applyBorder="1" applyAlignment="1">
      <alignment horizontal="center" vertical="center" wrapText="1"/>
    </xf>
    <xf numFmtId="0" fontId="73" fillId="0" borderId="119" xfId="0" applyFont="1" applyBorder="1" applyAlignment="1">
      <alignment horizontal="center" vertical="center"/>
    </xf>
    <xf numFmtId="0" fontId="73" fillId="0" borderId="125" xfId="0" applyFont="1" applyBorder="1" applyAlignment="1">
      <alignment horizontal="center" vertical="center"/>
    </xf>
    <xf numFmtId="0" fontId="73" fillId="0" borderId="259" xfId="0" applyFont="1" applyBorder="1" applyAlignment="1">
      <alignment horizontal="center" vertical="center"/>
    </xf>
    <xf numFmtId="0" fontId="73" fillId="0" borderId="162" xfId="0" applyFont="1" applyBorder="1" applyAlignment="1">
      <alignment horizontal="center" vertical="center"/>
    </xf>
    <xf numFmtId="0" fontId="73" fillId="0" borderId="154" xfId="0" applyFont="1" applyBorder="1" applyAlignment="1">
      <alignment horizontal="center" vertical="center"/>
    </xf>
    <xf numFmtId="0" fontId="73" fillId="0" borderId="157" xfId="0" applyFont="1" applyBorder="1" applyAlignment="1">
      <alignment horizontal="center" vertical="center"/>
    </xf>
    <xf numFmtId="0" fontId="73" fillId="0" borderId="162" xfId="0" applyFont="1" applyBorder="1" applyAlignment="1">
      <alignment horizontal="center" vertical="center" wrapText="1"/>
    </xf>
    <xf numFmtId="0" fontId="76" fillId="0" borderId="154" xfId="0" applyFont="1" applyBorder="1" applyAlignment="1">
      <alignment horizontal="center" vertical="center" wrapText="1"/>
    </xf>
    <xf numFmtId="0" fontId="76" fillId="0" borderId="157" xfId="0" applyFont="1" applyBorder="1" applyAlignment="1">
      <alignment horizontal="center" vertical="center" wrapText="1"/>
    </xf>
    <xf numFmtId="0" fontId="73" fillId="0" borderId="154" xfId="0" applyFont="1" applyBorder="1" applyAlignment="1">
      <alignment horizontal="center" vertical="center" wrapText="1"/>
    </xf>
    <xf numFmtId="0" fontId="73" fillId="0" borderId="157" xfId="0" applyFont="1" applyBorder="1" applyAlignment="1">
      <alignment horizontal="center" vertical="center" wrapText="1"/>
    </xf>
    <xf numFmtId="0" fontId="73" fillId="0" borderId="115" xfId="0" applyFont="1" applyBorder="1" applyAlignment="1">
      <alignment horizontal="center" vertical="center" wrapText="1"/>
    </xf>
    <xf numFmtId="0" fontId="76" fillId="0" borderId="115" xfId="0" applyFont="1" applyBorder="1" applyAlignment="1">
      <alignment horizontal="center" vertical="center"/>
    </xf>
    <xf numFmtId="0" fontId="76" fillId="0" borderId="116" xfId="0" applyFont="1" applyBorder="1" applyAlignment="1">
      <alignment horizontal="center" vertical="center"/>
    </xf>
    <xf numFmtId="165" fontId="73" fillId="0" borderId="121" xfId="0" applyNumberFormat="1" applyFont="1" applyFill="1" applyBorder="1" applyAlignment="1">
      <alignment horizontal="center" vertical="center"/>
    </xf>
    <xf numFmtId="164" fontId="73" fillId="0" borderId="120" xfId="0" applyNumberFormat="1" applyFont="1" applyBorder="1" applyAlignment="1">
      <alignment horizontal="center" vertical="center"/>
    </xf>
    <xf numFmtId="164" fontId="73" fillId="0" borderId="126" xfId="0" applyNumberFormat="1" applyFont="1" applyBorder="1" applyAlignment="1">
      <alignment horizontal="center" vertical="center"/>
    </xf>
    <xf numFmtId="9" fontId="73" fillId="0" borderId="126" xfId="0" applyNumberFormat="1" applyFont="1" applyBorder="1" applyAlignment="1">
      <alignment horizontal="center" vertical="center" wrapText="1"/>
    </xf>
    <xf numFmtId="0" fontId="73" fillId="0" borderId="172" xfId="0" applyFont="1" applyBorder="1" applyAlignment="1">
      <alignment horizontal="center" vertical="center" textRotation="90"/>
    </xf>
    <xf numFmtId="0" fontId="73" fillId="0" borderId="128" xfId="0" applyFont="1" applyBorder="1" applyAlignment="1">
      <alignment horizontal="center" vertical="center" textRotation="90"/>
    </xf>
    <xf numFmtId="0" fontId="73" fillId="0" borderId="119" xfId="0" applyFont="1" applyBorder="1" applyAlignment="1">
      <alignment horizontal="center" vertical="center" wrapText="1"/>
    </xf>
    <xf numFmtId="0" fontId="76" fillId="0" borderId="122" xfId="0" applyFont="1" applyBorder="1" applyAlignment="1">
      <alignment horizontal="center" vertical="center"/>
    </xf>
    <xf numFmtId="0" fontId="76" fillId="0" borderId="125" xfId="0" applyFont="1" applyBorder="1" applyAlignment="1">
      <alignment horizontal="center" vertical="center"/>
    </xf>
    <xf numFmtId="0" fontId="73" fillId="0" borderId="128" xfId="0" applyFont="1" applyBorder="1" applyAlignment="1">
      <alignment horizontal="center" vertical="center" wrapText="1"/>
    </xf>
    <xf numFmtId="0" fontId="77" fillId="4" borderId="120" xfId="0" applyFont="1" applyFill="1" applyBorder="1" applyAlignment="1">
      <alignment horizontal="center" vertical="center" wrapText="1"/>
    </xf>
    <xf numFmtId="0" fontId="75" fillId="5" borderId="228" xfId="0" applyFont="1" applyFill="1" applyBorder="1" applyAlignment="1">
      <alignment horizontal="center" vertical="center" wrapText="1"/>
    </xf>
    <xf numFmtId="0" fontId="76" fillId="0" borderId="230" xfId="0" applyFont="1" applyBorder="1" applyAlignment="1">
      <alignment horizontal="center" vertical="center"/>
    </xf>
    <xf numFmtId="0" fontId="75" fillId="19" borderId="210" xfId="0" applyFont="1" applyFill="1" applyBorder="1" applyAlignment="1">
      <alignment horizontal="center" vertical="center" wrapText="1"/>
    </xf>
    <xf numFmtId="0" fontId="76" fillId="0" borderId="210" xfId="0" applyFont="1" applyBorder="1" applyAlignment="1">
      <alignment horizontal="center" vertical="center"/>
    </xf>
    <xf numFmtId="0" fontId="73" fillId="0" borderId="178" xfId="0" applyFont="1" applyBorder="1" applyAlignment="1">
      <alignment horizontal="center" vertical="center" wrapText="1"/>
    </xf>
    <xf numFmtId="9" fontId="75" fillId="0" borderId="120" xfId="0" applyNumberFormat="1" applyFont="1" applyBorder="1" applyAlignment="1">
      <alignment horizontal="center" vertical="center" wrapText="1"/>
    </xf>
    <xf numFmtId="9" fontId="75" fillId="0" borderId="120" xfId="0" applyNumberFormat="1" applyFont="1" applyBorder="1" applyAlignment="1">
      <alignment horizontal="center" vertical="center"/>
    </xf>
    <xf numFmtId="0" fontId="73" fillId="0" borderId="121" xfId="0" applyFont="1" applyFill="1" applyBorder="1" applyAlignment="1">
      <alignment horizontal="center" vertical="center" wrapText="1"/>
    </xf>
    <xf numFmtId="0" fontId="73" fillId="0" borderId="127" xfId="0" applyFont="1" applyFill="1" applyBorder="1" applyAlignment="1">
      <alignment horizontal="center" vertical="center" wrapText="1"/>
    </xf>
    <xf numFmtId="166" fontId="73" fillId="0" borderId="121" xfId="0" applyNumberFormat="1" applyFont="1" applyFill="1" applyBorder="1" applyAlignment="1">
      <alignment horizontal="center" vertical="center" wrapText="1"/>
    </xf>
    <xf numFmtId="0" fontId="73" fillId="0" borderId="132" xfId="0" applyFont="1" applyBorder="1" applyAlignment="1">
      <alignment horizontal="center" vertical="center" textRotation="90"/>
    </xf>
    <xf numFmtId="166" fontId="73" fillId="0" borderId="121" xfId="0" applyNumberFormat="1" applyFont="1" applyFill="1" applyBorder="1" applyAlignment="1">
      <alignment horizontal="center" vertical="center"/>
    </xf>
    <xf numFmtId="14" fontId="73" fillId="0" borderId="121" xfId="0" applyNumberFormat="1" applyFont="1" applyFill="1" applyBorder="1" applyAlignment="1">
      <alignment horizontal="center" vertical="center"/>
    </xf>
    <xf numFmtId="14" fontId="73" fillId="0" borderId="127" xfId="0" applyNumberFormat="1" applyFont="1" applyFill="1" applyBorder="1" applyAlignment="1">
      <alignment horizontal="center" vertical="center"/>
    </xf>
    <xf numFmtId="0" fontId="75" fillId="5" borderId="210" xfId="0" applyFont="1" applyFill="1" applyBorder="1" applyAlignment="1">
      <alignment horizontal="center" vertical="center" wrapText="1"/>
    </xf>
    <xf numFmtId="0" fontId="76" fillId="0" borderId="213" xfId="0" applyFont="1" applyBorder="1" applyAlignment="1">
      <alignment horizontal="center" vertical="center"/>
    </xf>
    <xf numFmtId="0" fontId="75" fillId="5" borderId="210" xfId="0" applyFont="1" applyFill="1" applyBorder="1" applyAlignment="1">
      <alignment horizontal="center" vertical="center" textRotation="90" wrapText="1"/>
    </xf>
    <xf numFmtId="0" fontId="75" fillId="5" borderId="210" xfId="0" applyFont="1" applyFill="1" applyBorder="1" applyAlignment="1">
      <alignment horizontal="center" vertical="center"/>
    </xf>
    <xf numFmtId="14" fontId="73" fillId="0" borderId="175" xfId="0" applyNumberFormat="1" applyFont="1" applyFill="1" applyBorder="1" applyAlignment="1">
      <alignment horizontal="center" vertical="center" wrapText="1"/>
    </xf>
    <xf numFmtId="0" fontId="13" fillId="5" borderId="210" xfId="0" applyFont="1" applyFill="1" applyBorder="1" applyAlignment="1">
      <alignment horizontal="center" vertical="center" wrapText="1"/>
    </xf>
    <xf numFmtId="0" fontId="4" fillId="0" borderId="213" xfId="0" applyFont="1" applyBorder="1" applyAlignment="1">
      <alignment horizontal="center" vertical="center"/>
    </xf>
    <xf numFmtId="0" fontId="75" fillId="5" borderId="207" xfId="0" applyFont="1" applyFill="1" applyBorder="1" applyAlignment="1">
      <alignment horizontal="center" vertical="center"/>
    </xf>
    <xf numFmtId="0" fontId="76" fillId="0" borderId="207" xfId="0" applyFont="1" applyBorder="1" applyAlignment="1">
      <alignment horizontal="center" vertical="center"/>
    </xf>
    <xf numFmtId="0" fontId="13" fillId="5" borderId="207" xfId="0" applyFont="1" applyFill="1" applyBorder="1" applyAlignment="1">
      <alignment horizontal="center" vertical="center" wrapText="1"/>
    </xf>
    <xf numFmtId="0" fontId="4" fillId="0" borderId="207" xfId="0" applyFont="1" applyBorder="1" applyAlignment="1">
      <alignment horizontal="center" vertical="center"/>
    </xf>
    <xf numFmtId="0" fontId="4" fillId="0" borderId="208" xfId="0" applyFont="1" applyBorder="1" applyAlignment="1">
      <alignment horizontal="center" vertical="center"/>
    </xf>
    <xf numFmtId="0" fontId="13" fillId="5" borderId="211" xfId="0" applyFont="1" applyFill="1" applyBorder="1" applyAlignment="1">
      <alignment horizontal="center" vertical="center" wrapText="1"/>
    </xf>
    <xf numFmtId="0" fontId="4" fillId="0" borderId="214" xfId="0" applyFont="1" applyBorder="1" applyAlignment="1">
      <alignment horizontal="center" vertical="center"/>
    </xf>
    <xf numFmtId="0" fontId="75" fillId="0" borderId="43" xfId="0" applyFont="1" applyBorder="1" applyAlignment="1">
      <alignment horizontal="center" vertical="center" wrapText="1"/>
    </xf>
    <xf numFmtId="0" fontId="76" fillId="0" borderId="44" xfId="0" applyFont="1" applyBorder="1" applyAlignment="1">
      <alignment horizontal="center" vertical="center"/>
    </xf>
    <xf numFmtId="0" fontId="76" fillId="0" borderId="45" xfId="0" applyFont="1" applyBorder="1" applyAlignment="1">
      <alignment horizontal="center" vertical="center"/>
    </xf>
    <xf numFmtId="0" fontId="76" fillId="0" borderId="49" xfId="0" applyFont="1" applyBorder="1" applyAlignment="1">
      <alignment horizontal="center" vertical="center"/>
    </xf>
    <xf numFmtId="0" fontId="73" fillId="0" borderId="0" xfId="0" applyFont="1" applyAlignment="1">
      <alignment horizontal="center" vertical="center"/>
    </xf>
    <xf numFmtId="0" fontId="76" fillId="0" borderId="50" xfId="0" applyFont="1" applyBorder="1" applyAlignment="1">
      <alignment horizontal="center" vertical="center"/>
    </xf>
    <xf numFmtId="0" fontId="76" fillId="0" borderId="51" xfId="0" applyFont="1" applyBorder="1" applyAlignment="1">
      <alignment horizontal="center" vertical="center"/>
    </xf>
    <xf numFmtId="0" fontId="76" fillId="0" borderId="11" xfId="0" applyFont="1" applyBorder="1" applyAlignment="1">
      <alignment horizontal="center" vertical="center"/>
    </xf>
    <xf numFmtId="0" fontId="76" fillId="0" borderId="52" xfId="0" applyFont="1" applyBorder="1" applyAlignment="1">
      <alignment horizontal="center" vertical="center"/>
    </xf>
    <xf numFmtId="0" fontId="75" fillId="4" borderId="46" xfId="0" applyFont="1" applyFill="1" applyBorder="1" applyAlignment="1">
      <alignment horizontal="center" vertical="center"/>
    </xf>
    <xf numFmtId="0" fontId="76" fillId="0" borderId="47" xfId="0" applyFont="1" applyBorder="1" applyAlignment="1">
      <alignment horizontal="center" vertical="center"/>
    </xf>
    <xf numFmtId="0" fontId="76" fillId="0" borderId="48" xfId="0" applyFont="1" applyBorder="1" applyAlignment="1">
      <alignment horizontal="center" vertical="center"/>
    </xf>
    <xf numFmtId="0" fontId="80" fillId="4" borderId="46" xfId="0" applyFont="1" applyFill="1" applyBorder="1" applyAlignment="1">
      <alignment horizontal="center" vertical="center"/>
    </xf>
    <xf numFmtId="0" fontId="75" fillId="5" borderId="209" xfId="0" applyFont="1" applyFill="1" applyBorder="1" applyAlignment="1">
      <alignment horizontal="center" vertical="center" textRotation="90" wrapText="1"/>
    </xf>
    <xf numFmtId="0" fontId="76" fillId="0" borderId="212" xfId="0" applyFont="1" applyBorder="1" applyAlignment="1">
      <alignment horizontal="center" vertical="center"/>
    </xf>
    <xf numFmtId="0" fontId="76" fillId="0" borderId="213" xfId="0" applyFont="1" applyBorder="1" applyAlignment="1">
      <alignment horizontal="center" vertical="center" wrapText="1"/>
    </xf>
    <xf numFmtId="0" fontId="75" fillId="5" borderId="229" xfId="0" applyFont="1" applyFill="1" applyBorder="1" applyAlignment="1">
      <alignment horizontal="center" vertical="center" wrapText="1"/>
    </xf>
    <xf numFmtId="0" fontId="76" fillId="0" borderId="231" xfId="0" applyFont="1" applyBorder="1" applyAlignment="1">
      <alignment horizontal="center" vertical="center"/>
    </xf>
    <xf numFmtId="9" fontId="75" fillId="5" borderId="210" xfId="0" applyNumberFormat="1" applyFont="1" applyFill="1" applyBorder="1" applyAlignment="1">
      <alignment horizontal="center" vertical="center"/>
    </xf>
    <xf numFmtId="0" fontId="75" fillId="0" borderId="46" xfId="0" applyFont="1" applyBorder="1" applyAlignment="1">
      <alignment horizontal="center" vertical="center" wrapText="1"/>
    </xf>
    <xf numFmtId="0" fontId="80" fillId="4" borderId="46" xfId="0" applyFont="1" applyFill="1" applyBorder="1" applyAlignment="1">
      <alignment horizontal="center" vertical="center" wrapText="1"/>
    </xf>
    <xf numFmtId="0" fontId="75" fillId="5" borderId="206" xfId="0" applyFont="1" applyFill="1" applyBorder="1" applyAlignment="1">
      <alignment horizontal="center" vertical="center" wrapText="1"/>
    </xf>
    <xf numFmtId="0" fontId="76" fillId="0" borderId="232" xfId="0" applyFont="1" applyBorder="1" applyAlignment="1">
      <alignment horizontal="center" vertical="center"/>
    </xf>
    <xf numFmtId="0" fontId="73" fillId="0" borderId="137" xfId="0" applyFont="1" applyBorder="1" applyAlignment="1">
      <alignment horizontal="center" vertical="center" wrapText="1"/>
    </xf>
    <xf numFmtId="0" fontId="73" fillId="0" borderId="138" xfId="0" applyFont="1" applyFill="1" applyBorder="1" applyAlignment="1">
      <alignment horizontal="center" vertical="center"/>
    </xf>
    <xf numFmtId="0" fontId="76" fillId="0" borderId="54" xfId="0" applyFont="1" applyFill="1" applyBorder="1" applyAlignment="1">
      <alignment horizontal="center" vertical="center"/>
    </xf>
    <xf numFmtId="0" fontId="73" fillId="0" borderId="139" xfId="0" applyFont="1" applyFill="1" applyBorder="1" applyAlignment="1">
      <alignment horizontal="center" vertical="center"/>
    </xf>
    <xf numFmtId="0" fontId="73" fillId="0" borderId="92" xfId="0" applyFont="1" applyFill="1" applyBorder="1" applyAlignment="1">
      <alignment horizontal="center" vertical="center"/>
    </xf>
    <xf numFmtId="0" fontId="76" fillId="0" borderId="92" xfId="0" applyFont="1" applyFill="1" applyBorder="1" applyAlignment="1">
      <alignment horizontal="center" vertical="center"/>
    </xf>
    <xf numFmtId="0" fontId="73" fillId="0" borderId="140" xfId="0" applyFont="1" applyBorder="1" applyAlignment="1">
      <alignment horizontal="center" vertical="center" wrapText="1"/>
    </xf>
    <xf numFmtId="0" fontId="76" fillId="0" borderId="134" xfId="0" applyFont="1" applyBorder="1" applyAlignment="1">
      <alignment horizontal="center" vertical="center"/>
    </xf>
    <xf numFmtId="0" fontId="73" fillId="0" borderId="137" xfId="0" applyFont="1" applyBorder="1" applyAlignment="1">
      <alignment horizontal="center" vertical="center"/>
    </xf>
    <xf numFmtId="0" fontId="75" fillId="0" borderId="137" xfId="0" applyFont="1" applyBorder="1" applyAlignment="1">
      <alignment horizontal="center" vertical="center" wrapText="1"/>
    </xf>
    <xf numFmtId="9" fontId="73" fillId="0" borderId="139" xfId="0" applyNumberFormat="1" applyFont="1" applyBorder="1" applyAlignment="1">
      <alignment horizontal="center" vertical="center"/>
    </xf>
    <xf numFmtId="0" fontId="73" fillId="0" borderId="92" xfId="0" applyFont="1" applyBorder="1" applyAlignment="1">
      <alignment horizontal="center" vertical="center"/>
    </xf>
    <xf numFmtId="0" fontId="76" fillId="0" borderId="92" xfId="0" applyFont="1" applyBorder="1" applyAlignment="1">
      <alignment horizontal="center" vertical="center"/>
    </xf>
    <xf numFmtId="0" fontId="73" fillId="0" borderId="139" xfId="0" applyFont="1" applyBorder="1" applyAlignment="1">
      <alignment horizontal="center" vertical="center"/>
    </xf>
    <xf numFmtId="9" fontId="73" fillId="0" borderId="137" xfId="0" applyNumberFormat="1" applyFont="1" applyBorder="1" applyAlignment="1">
      <alignment horizontal="center" vertical="center" wrapText="1"/>
    </xf>
    <xf numFmtId="0" fontId="75" fillId="0" borderId="137" xfId="0" applyFont="1" applyBorder="1" applyAlignment="1">
      <alignment horizontal="center" vertical="center"/>
    </xf>
    <xf numFmtId="167" fontId="73" fillId="0" borderId="121" xfId="0" applyNumberFormat="1" applyFont="1" applyFill="1" applyBorder="1" applyAlignment="1">
      <alignment horizontal="center" vertical="center" wrapText="1"/>
    </xf>
    <xf numFmtId="0" fontId="73" fillId="0" borderId="260" xfId="0" applyFont="1" applyBorder="1" applyAlignment="1">
      <alignment horizontal="center" vertical="center"/>
    </xf>
    <xf numFmtId="0" fontId="73" fillId="0" borderId="133" xfId="0" applyFont="1" applyBorder="1" applyAlignment="1">
      <alignment horizontal="center" vertical="center" wrapText="1"/>
    </xf>
    <xf numFmtId="0" fontId="73" fillId="0" borderId="140" xfId="0" applyFont="1" applyBorder="1" applyAlignment="1">
      <alignment horizontal="center" vertical="center"/>
    </xf>
    <xf numFmtId="0" fontId="76" fillId="0" borderId="115" xfId="0" applyFont="1" applyBorder="1" applyAlignment="1">
      <alignment horizontal="center" vertical="center" wrapText="1"/>
    </xf>
    <xf numFmtId="0" fontId="73" fillId="0" borderId="159" xfId="0" applyFont="1" applyBorder="1" applyAlignment="1">
      <alignment horizontal="center" vertical="center" textRotation="90"/>
    </xf>
    <xf numFmtId="0" fontId="75" fillId="0" borderId="162" xfId="0" applyFont="1" applyBorder="1" applyAlignment="1">
      <alignment horizontal="center" vertical="center" wrapText="1"/>
    </xf>
    <xf numFmtId="9" fontId="73" fillId="0" borderId="162" xfId="0" applyNumberFormat="1" applyFont="1" applyBorder="1" applyAlignment="1">
      <alignment horizontal="center" vertical="center"/>
    </xf>
    <xf numFmtId="9" fontId="73" fillId="0" borderId="162" xfId="0" applyNumberFormat="1" applyFont="1" applyBorder="1" applyAlignment="1">
      <alignment horizontal="center" vertical="center" wrapText="1"/>
    </xf>
    <xf numFmtId="0" fontId="75" fillId="0" borderId="162" xfId="0" applyFont="1" applyBorder="1" applyAlignment="1">
      <alignment horizontal="center" vertical="center"/>
    </xf>
    <xf numFmtId="0" fontId="73" fillId="0" borderId="162" xfId="0" applyFont="1" applyBorder="1" applyAlignment="1">
      <alignment horizontal="center" vertical="center" textRotation="90"/>
    </xf>
    <xf numFmtId="164" fontId="73" fillId="4" borderId="162" xfId="0" applyNumberFormat="1" applyFont="1" applyFill="1" applyBorder="1" applyAlignment="1">
      <alignment horizontal="center" vertical="center"/>
    </xf>
    <xf numFmtId="0" fontId="75" fillId="0" borderId="162" xfId="0" applyFont="1" applyBorder="1" applyAlignment="1">
      <alignment horizontal="center" vertical="center" textRotation="90" wrapText="1"/>
    </xf>
    <xf numFmtId="164" fontId="75" fillId="0" borderId="162" xfId="0" applyNumberFormat="1" applyFont="1" applyBorder="1" applyAlignment="1">
      <alignment horizontal="center" vertical="center" textRotation="90" wrapText="1"/>
    </xf>
    <xf numFmtId="9" fontId="75" fillId="0" borderId="162" xfId="0" applyNumberFormat="1" applyFont="1" applyBorder="1" applyAlignment="1">
      <alignment horizontal="center" vertical="center" textRotation="90" wrapText="1"/>
    </xf>
    <xf numFmtId="164" fontId="73" fillId="4" borderId="159" xfId="0" applyNumberFormat="1" applyFont="1" applyFill="1" applyBorder="1" applyAlignment="1">
      <alignment horizontal="center" vertical="center"/>
    </xf>
    <xf numFmtId="0" fontId="75" fillId="0" borderId="159" xfId="0" applyFont="1" applyBorder="1" applyAlignment="1">
      <alignment horizontal="center" vertical="center" textRotation="90" wrapText="1"/>
    </xf>
    <xf numFmtId="0" fontId="73" fillId="0" borderId="160" xfId="0" applyFont="1" applyFill="1" applyBorder="1" applyAlignment="1">
      <alignment horizontal="center" vertical="center" wrapText="1"/>
    </xf>
    <xf numFmtId="0" fontId="76" fillId="0" borderId="155" xfId="0" applyFont="1" applyFill="1" applyBorder="1" applyAlignment="1">
      <alignment horizontal="center" vertical="center"/>
    </xf>
    <xf numFmtId="0" fontId="76" fillId="0" borderId="158" xfId="0" applyFont="1" applyFill="1" applyBorder="1" applyAlignment="1">
      <alignment horizontal="center" vertical="center"/>
    </xf>
    <xf numFmtId="0" fontId="73" fillId="0" borderId="162" xfId="0" applyFont="1" applyFill="1" applyBorder="1" applyAlignment="1">
      <alignment horizontal="center" vertical="center" wrapText="1"/>
    </xf>
    <xf numFmtId="0" fontId="76" fillId="0" borderId="154" xfId="0" applyFont="1" applyFill="1" applyBorder="1" applyAlignment="1">
      <alignment horizontal="center" vertical="center"/>
    </xf>
    <xf numFmtId="0" fontId="76" fillId="0" borderId="157" xfId="0" applyFont="1" applyFill="1" applyBorder="1" applyAlignment="1">
      <alignment horizontal="center" vertical="center"/>
    </xf>
    <xf numFmtId="0" fontId="73" fillId="0" borderId="159" xfId="0" applyFont="1" applyBorder="1" applyAlignment="1">
      <alignment horizontal="center" vertical="center" wrapText="1"/>
    </xf>
    <xf numFmtId="0" fontId="77" fillId="0" borderId="159" xfId="0" applyFont="1" applyBorder="1" applyAlignment="1">
      <alignment horizontal="center" vertical="center" wrapText="1"/>
    </xf>
    <xf numFmtId="0" fontId="73" fillId="0" borderId="159" xfId="0" applyFont="1" applyFill="1" applyBorder="1" applyAlignment="1">
      <alignment horizontal="center" vertical="center" wrapText="1"/>
    </xf>
    <xf numFmtId="0" fontId="73" fillId="0" borderId="159" xfId="0" applyFont="1" applyBorder="1" applyAlignment="1">
      <alignment horizontal="center" vertical="center"/>
    </xf>
    <xf numFmtId="0" fontId="75" fillId="0" borderId="159" xfId="0" applyFont="1" applyBorder="1" applyAlignment="1">
      <alignment horizontal="center" vertical="center" wrapText="1"/>
    </xf>
    <xf numFmtId="9" fontId="73" fillId="0" borderId="159" xfId="0" applyNumberFormat="1" applyFont="1" applyBorder="1" applyAlignment="1">
      <alignment horizontal="center" vertical="center" wrapText="1"/>
    </xf>
    <xf numFmtId="0" fontId="77" fillId="4" borderId="154" xfId="0" applyFont="1" applyFill="1" applyBorder="1" applyAlignment="1">
      <alignment horizontal="center" vertical="center" wrapText="1"/>
    </xf>
    <xf numFmtId="0" fontId="77" fillId="0" borderId="162" xfId="0" applyFont="1" applyFill="1" applyBorder="1" applyAlignment="1">
      <alignment horizontal="center" vertical="center" wrapText="1"/>
    </xf>
    <xf numFmtId="0" fontId="75" fillId="0" borderId="159" xfId="0" applyFont="1" applyBorder="1" applyAlignment="1">
      <alignment horizontal="center" vertical="center"/>
    </xf>
    <xf numFmtId="9" fontId="73" fillId="4" borderId="159" xfId="0" applyNumberFormat="1" applyFont="1" applyFill="1" applyBorder="1" applyAlignment="1">
      <alignment horizontal="center" vertical="center"/>
    </xf>
    <xf numFmtId="0" fontId="75" fillId="0" borderId="159" xfId="0" applyFont="1" applyBorder="1" applyAlignment="1">
      <alignment horizontal="center" vertical="center" textRotation="90"/>
    </xf>
    <xf numFmtId="0" fontId="77" fillId="0" borderId="192" xfId="0" applyFont="1" applyBorder="1" applyAlignment="1">
      <alignment horizontal="center" vertical="center" wrapText="1"/>
    </xf>
    <xf numFmtId="0" fontId="76" fillId="2" borderId="196" xfId="0" applyFont="1" applyFill="1" applyBorder="1" applyAlignment="1">
      <alignment horizontal="center" vertical="center" wrapText="1"/>
    </xf>
    <xf numFmtId="0" fontId="76" fillId="2" borderId="192" xfId="0" applyFont="1" applyFill="1" applyBorder="1" applyAlignment="1">
      <alignment horizontal="center" vertical="center" wrapText="1"/>
    </xf>
    <xf numFmtId="0" fontId="86" fillId="0" borderId="196" xfId="0" applyFont="1" applyBorder="1" applyAlignment="1">
      <alignment horizontal="center" vertical="center" wrapText="1"/>
    </xf>
    <xf numFmtId="0" fontId="76" fillId="0" borderId="236" xfId="0" applyFont="1" applyBorder="1" applyAlignment="1">
      <alignment horizontal="center" vertical="center"/>
    </xf>
    <xf numFmtId="0" fontId="76" fillId="0" borderId="282" xfId="0" applyFont="1" applyBorder="1" applyAlignment="1">
      <alignment horizontal="center" vertical="center"/>
    </xf>
    <xf numFmtId="0" fontId="77" fillId="0" borderId="162" xfId="0" applyFont="1" applyBorder="1" applyAlignment="1">
      <alignment horizontal="center" vertical="center" wrapText="1"/>
    </xf>
    <xf numFmtId="0" fontId="73" fillId="4" borderId="162" xfId="0" applyFont="1" applyFill="1" applyBorder="1" applyAlignment="1">
      <alignment horizontal="center" vertical="center" wrapText="1"/>
    </xf>
    <xf numFmtId="14" fontId="73" fillId="0" borderId="195" xfId="0" applyNumberFormat="1" applyFont="1" applyBorder="1" applyAlignment="1">
      <alignment horizontal="center" vertical="center" wrapText="1"/>
    </xf>
    <xf numFmtId="14" fontId="73" fillId="0" borderId="192" xfId="0" applyNumberFormat="1" applyFont="1" applyBorder="1" applyAlignment="1">
      <alignment horizontal="center" vertical="center" wrapText="1"/>
    </xf>
    <xf numFmtId="14" fontId="73" fillId="0" borderId="241" xfId="0" applyNumberFormat="1" applyFont="1" applyBorder="1" applyAlignment="1">
      <alignment horizontal="center" vertical="center" wrapText="1"/>
    </xf>
    <xf numFmtId="14" fontId="73" fillId="0" borderId="193" xfId="0" applyNumberFormat="1" applyFont="1" applyBorder="1" applyAlignment="1">
      <alignment horizontal="center" vertical="center" wrapText="1"/>
    </xf>
    <xf numFmtId="0" fontId="75" fillId="0" borderId="236" xfId="0" applyFont="1" applyBorder="1" applyAlignment="1">
      <alignment horizontal="center" vertical="center" textRotation="90" wrapText="1"/>
    </xf>
    <xf numFmtId="9" fontId="73" fillId="4" borderId="162" xfId="0" applyNumberFormat="1" applyFont="1" applyFill="1" applyBorder="1" applyAlignment="1">
      <alignment horizontal="center" vertical="center"/>
    </xf>
    <xf numFmtId="14" fontId="77" fillId="0" borderId="163" xfId="0" applyNumberFormat="1" applyFont="1" applyBorder="1" applyAlignment="1">
      <alignment horizontal="center" vertical="center" wrapText="1"/>
    </xf>
    <xf numFmtId="0" fontId="76" fillId="0" borderId="237" xfId="0" applyFont="1" applyBorder="1" applyAlignment="1">
      <alignment horizontal="center" vertical="center"/>
    </xf>
    <xf numFmtId="0" fontId="77" fillId="4" borderId="132" xfId="0" applyFont="1" applyFill="1" applyBorder="1" applyAlignment="1">
      <alignment horizontal="center" vertical="center" wrapText="1"/>
    </xf>
    <xf numFmtId="0" fontId="77" fillId="4" borderId="128" xfId="0" applyFont="1" applyFill="1" applyBorder="1" applyAlignment="1">
      <alignment horizontal="center" vertical="center" wrapText="1"/>
    </xf>
    <xf numFmtId="0" fontId="80" fillId="0" borderId="120" xfId="0" applyFont="1" applyBorder="1" applyAlignment="1">
      <alignment horizontal="center" vertical="center" wrapText="1"/>
    </xf>
    <xf numFmtId="0" fontId="77" fillId="4" borderId="123" xfId="0" applyFont="1" applyFill="1" applyBorder="1" applyAlignment="1">
      <alignment horizontal="center" vertical="center" wrapText="1"/>
    </xf>
    <xf numFmtId="0" fontId="77" fillId="0" borderId="132" xfId="0" applyFont="1" applyBorder="1" applyAlignment="1">
      <alignment horizontal="center" vertical="center" wrapText="1"/>
    </xf>
    <xf numFmtId="9" fontId="73" fillId="0" borderId="128" xfId="0" applyNumberFormat="1" applyFont="1" applyBorder="1" applyAlignment="1">
      <alignment horizontal="center" vertical="center"/>
    </xf>
    <xf numFmtId="9" fontId="73" fillId="0" borderId="123" xfId="0" applyNumberFormat="1" applyFont="1" applyBorder="1" applyAlignment="1">
      <alignment horizontal="center" vertical="center" wrapText="1"/>
    </xf>
    <xf numFmtId="0" fontId="75" fillId="0" borderId="290" xfId="0" applyFont="1" applyBorder="1" applyAlignment="1">
      <alignment horizontal="center" vertical="center"/>
    </xf>
    <xf numFmtId="0" fontId="73" fillId="0" borderId="290" xfId="0" applyFont="1" applyBorder="1" applyAlignment="1">
      <alignment horizontal="center" vertical="center" wrapText="1"/>
    </xf>
    <xf numFmtId="165" fontId="73" fillId="0" borderId="205" xfId="0" applyNumberFormat="1" applyFont="1" applyBorder="1" applyAlignment="1">
      <alignment horizontal="center" vertical="center" wrapText="1"/>
    </xf>
    <xf numFmtId="165" fontId="73" fillId="0" borderId="181" xfId="0" applyNumberFormat="1" applyFont="1" applyBorder="1" applyAlignment="1">
      <alignment horizontal="center" vertical="center" wrapText="1"/>
    </xf>
    <xf numFmtId="0" fontId="73" fillId="0" borderId="205" xfId="0" applyFont="1" applyBorder="1" applyAlignment="1">
      <alignment horizontal="center" vertical="center"/>
    </xf>
    <xf numFmtId="0" fontId="73" fillId="0" borderId="181" xfId="0" applyFont="1" applyBorder="1" applyAlignment="1">
      <alignment horizontal="center" vertical="center"/>
    </xf>
    <xf numFmtId="0" fontId="73" fillId="0" borderId="161" xfId="0" applyFont="1" applyBorder="1" applyAlignment="1">
      <alignment horizontal="center" vertical="center"/>
    </xf>
    <xf numFmtId="0" fontId="76" fillId="0" borderId="156" xfId="0" applyFont="1" applyBorder="1" applyAlignment="1">
      <alignment horizontal="center" vertical="center"/>
    </xf>
    <xf numFmtId="9" fontId="73" fillId="0" borderId="157" xfId="0" applyNumberFormat="1" applyFont="1" applyBorder="1" applyAlignment="1">
      <alignment horizontal="center" vertical="center"/>
    </xf>
    <xf numFmtId="0" fontId="73" fillId="0" borderId="290" xfId="0" applyFont="1" applyBorder="1" applyAlignment="1">
      <alignment horizontal="center" vertical="center"/>
    </xf>
    <xf numFmtId="0" fontId="75" fillId="0" borderId="290" xfId="0" applyFont="1" applyBorder="1" applyAlignment="1">
      <alignment horizontal="center" vertical="center" wrapText="1"/>
    </xf>
    <xf numFmtId="9" fontId="73" fillId="0" borderId="290" xfId="0" applyNumberFormat="1" applyFont="1" applyBorder="1" applyAlignment="1">
      <alignment horizontal="center" vertical="center"/>
    </xf>
    <xf numFmtId="0" fontId="93" fillId="0" borderId="254" xfId="0" applyFont="1" applyBorder="1" applyAlignment="1">
      <alignment horizontal="center" vertical="center" textRotation="255"/>
    </xf>
    <xf numFmtId="0" fontId="90" fillId="5" borderId="283" xfId="0" applyFont="1" applyFill="1" applyBorder="1" applyAlignment="1">
      <alignment horizontal="center" vertical="center" wrapText="1"/>
    </xf>
    <xf numFmtId="0" fontId="90" fillId="5" borderId="285" xfId="0" applyFont="1" applyFill="1" applyBorder="1" applyAlignment="1">
      <alignment horizontal="center" vertical="center" wrapText="1"/>
    </xf>
    <xf numFmtId="0" fontId="90" fillId="5" borderId="287" xfId="0" applyFont="1" applyFill="1" applyBorder="1" applyAlignment="1">
      <alignment horizontal="center" vertical="center" wrapText="1"/>
    </xf>
    <xf numFmtId="0" fontId="90" fillId="0" borderId="254" xfId="0" applyFont="1" applyBorder="1" applyAlignment="1">
      <alignment horizontal="center" vertical="center" textRotation="255"/>
    </xf>
    <xf numFmtId="0" fontId="90" fillId="0" borderId="254" xfId="0" applyFont="1" applyBorder="1" applyAlignment="1">
      <alignment vertical="center" textRotation="255"/>
    </xf>
    <xf numFmtId="0" fontId="14" fillId="0" borderId="223" xfId="0" applyFont="1" applyFill="1" applyBorder="1" applyAlignment="1">
      <alignment horizontal="center" vertical="center" wrapText="1"/>
    </xf>
    <xf numFmtId="165" fontId="73" fillId="0" borderId="163" xfId="0" applyNumberFormat="1" applyFont="1" applyBorder="1" applyAlignment="1">
      <alignment horizontal="center" vertical="center" wrapText="1"/>
    </xf>
    <xf numFmtId="165" fontId="73" fillId="0" borderId="158" xfId="0" applyNumberFormat="1" applyFont="1" applyBorder="1" applyAlignment="1">
      <alignment horizontal="center" vertical="center" wrapText="1"/>
    </xf>
    <xf numFmtId="0" fontId="73" fillId="4" borderId="290" xfId="0" applyFont="1" applyFill="1" applyBorder="1" applyAlignment="1">
      <alignment horizontal="center" vertical="center" wrapText="1"/>
    </xf>
    <xf numFmtId="0" fontId="73" fillId="0" borderId="289" xfId="0" applyFont="1" applyBorder="1" applyAlignment="1">
      <alignment horizontal="center" vertical="center"/>
    </xf>
    <xf numFmtId="0" fontId="76" fillId="0" borderId="233" xfId="0" applyFont="1" applyBorder="1" applyAlignment="1">
      <alignment horizontal="center" vertical="center"/>
    </xf>
    <xf numFmtId="0" fontId="77" fillId="0" borderId="290" xfId="0" applyFont="1" applyBorder="1" applyAlignment="1">
      <alignment horizontal="center" vertical="center" wrapText="1"/>
    </xf>
    <xf numFmtId="9" fontId="73" fillId="0" borderId="290" xfId="0" applyNumberFormat="1" applyFont="1" applyBorder="1" applyAlignment="1">
      <alignment horizontal="center" vertical="center" wrapText="1"/>
    </xf>
    <xf numFmtId="166" fontId="73" fillId="0" borderId="205" xfId="0" applyNumberFormat="1" applyFont="1" applyBorder="1" applyAlignment="1">
      <alignment horizontal="center" vertical="center" wrapText="1"/>
    </xf>
    <xf numFmtId="0" fontId="76" fillId="0" borderId="181" xfId="0" applyFont="1" applyBorder="1" applyAlignment="1">
      <alignment horizontal="center" vertical="center"/>
    </xf>
    <xf numFmtId="0" fontId="20" fillId="8" borderId="71" xfId="0" applyFont="1" applyFill="1" applyBorder="1"/>
    <xf numFmtId="0" fontId="4" fillId="0" borderId="83" xfId="0" applyFont="1" applyBorder="1"/>
    <xf numFmtId="0" fontId="4" fillId="0" borderId="73" xfId="0" applyFont="1" applyBorder="1"/>
    <xf numFmtId="0" fontId="4" fillId="0" borderId="50" xfId="0" applyFont="1" applyBorder="1"/>
    <xf numFmtId="0" fontId="4" fillId="0" borderId="72" xfId="0" applyFont="1" applyBorder="1"/>
    <xf numFmtId="0" fontId="20" fillId="16" borderId="43" xfId="0" applyFont="1" applyFill="1" applyBorder="1"/>
    <xf numFmtId="0" fontId="4" fillId="0" borderId="44" xfId="0" applyFont="1" applyBorder="1"/>
    <xf numFmtId="0" fontId="4" fillId="0" borderId="49" xfId="0" applyFont="1" applyBorder="1"/>
    <xf numFmtId="0" fontId="20" fillId="16" borderId="76" xfId="0" applyFont="1" applyFill="1" applyBorder="1"/>
    <xf numFmtId="0" fontId="4" fillId="0" borderId="45" xfId="0" applyFont="1" applyBorder="1"/>
    <xf numFmtId="0" fontId="20" fillId="14" borderId="76" xfId="0" applyFont="1" applyFill="1" applyBorder="1"/>
    <xf numFmtId="0" fontId="20" fillId="6" borderId="71" xfId="0" applyFont="1" applyFill="1" applyBorder="1"/>
    <xf numFmtId="0" fontId="20" fillId="8" borderId="82" xfId="0" applyFont="1" applyFill="1" applyBorder="1"/>
    <xf numFmtId="0" fontId="20" fillId="16" borderId="82" xfId="0" applyFont="1" applyFill="1" applyBorder="1"/>
    <xf numFmtId="0" fontId="20" fillId="16" borderId="71" xfId="0" applyFont="1" applyFill="1" applyBorder="1"/>
    <xf numFmtId="0" fontId="20" fillId="14" borderId="71" xfId="0" applyFont="1" applyFill="1" applyBorder="1"/>
    <xf numFmtId="0" fontId="20" fillId="8" borderId="76" xfId="0" applyFont="1" applyFill="1" applyBorder="1"/>
    <xf numFmtId="0" fontId="19" fillId="0" borderId="69" xfId="0" applyFont="1" applyBorder="1" applyAlignment="1">
      <alignment horizontal="center" vertical="center" wrapText="1"/>
    </xf>
    <xf numFmtId="0" fontId="4" fillId="0" borderId="65" xfId="0" applyFont="1" applyBorder="1"/>
    <xf numFmtId="0" fontId="4" fillId="0" borderId="70" xfId="0" applyFont="1" applyBorder="1"/>
    <xf numFmtId="0" fontId="4" fillId="0" borderId="66" xfId="0" applyFont="1" applyBorder="1"/>
    <xf numFmtId="0" fontId="20" fillId="8" borderId="43" xfId="0" applyFont="1" applyFill="1" applyBorder="1"/>
    <xf numFmtId="0" fontId="4" fillId="0" borderId="51" xfId="0" applyFont="1" applyBorder="1"/>
    <xf numFmtId="0" fontId="4" fillId="0" borderId="85" xfId="0" applyFont="1" applyBorder="1"/>
    <xf numFmtId="0" fontId="4" fillId="0" borderId="75" xfId="0" applyFont="1" applyBorder="1"/>
    <xf numFmtId="0" fontId="4" fillId="0" borderId="84" xfId="0" applyFont="1" applyBorder="1"/>
    <xf numFmtId="0" fontId="19" fillId="0" borderId="8" xfId="0" applyFont="1" applyBorder="1" applyAlignment="1">
      <alignment horizontal="center" vertical="center" wrapText="1"/>
    </xf>
    <xf numFmtId="0" fontId="4" fillId="0" borderId="52" xfId="0" applyFont="1" applyBorder="1"/>
    <xf numFmtId="0" fontId="20" fillId="6" borderId="82" xfId="0" applyFont="1" applyFill="1" applyBorder="1"/>
    <xf numFmtId="0" fontId="16" fillId="0" borderId="0" xfId="0" applyFont="1" applyAlignment="1">
      <alignment horizontal="center" vertical="center" wrapText="1"/>
    </xf>
    <xf numFmtId="0" fontId="17" fillId="15" borderId="71" xfId="0" applyFont="1" applyFill="1" applyBorder="1" applyAlignment="1">
      <alignment horizontal="center" vertical="center" wrapText="1" readingOrder="1"/>
    </xf>
    <xf numFmtId="0" fontId="17" fillId="15" borderId="71" xfId="0" applyFont="1" applyFill="1" applyBorder="1" applyAlignment="1">
      <alignment horizontal="center" vertical="center" textRotation="90" wrapText="1" readingOrder="1"/>
    </xf>
    <xf numFmtId="0" fontId="4" fillId="0" borderId="74" xfId="0" applyFont="1" applyBorder="1"/>
    <xf numFmtId="0" fontId="20" fillId="6" borderId="43" xfId="0" applyFont="1" applyFill="1" applyBorder="1"/>
    <xf numFmtId="0" fontId="20" fillId="6" borderId="76" xfId="0" applyFont="1" applyFill="1" applyBorder="1"/>
    <xf numFmtId="0" fontId="21" fillId="14" borderId="77" xfId="0" applyFont="1" applyFill="1" applyBorder="1" applyAlignment="1">
      <alignment horizontal="center" vertical="center" wrapText="1" readingOrder="1"/>
    </xf>
    <xf numFmtId="0" fontId="4" fillId="0" borderId="78" xfId="0" applyFont="1" applyBorder="1"/>
    <xf numFmtId="0" fontId="4" fillId="0" borderId="79" xfId="0" applyFont="1" applyBorder="1"/>
    <xf numFmtId="0" fontId="4" fillId="0" borderId="80" xfId="0" applyFont="1" applyBorder="1"/>
    <xf numFmtId="0" fontId="4" fillId="0" borderId="81" xfId="0" applyFont="1" applyBorder="1"/>
    <xf numFmtId="0" fontId="4" fillId="0" borderId="86" xfId="0" applyFont="1" applyBorder="1"/>
    <xf numFmtId="0" fontId="4" fillId="0" borderId="87" xfId="0" applyFont="1" applyBorder="1"/>
    <xf numFmtId="0" fontId="4" fillId="0" borderId="88" xfId="0" applyFont="1" applyBorder="1"/>
    <xf numFmtId="0" fontId="21" fillId="6" borderId="77" xfId="0" applyFont="1" applyFill="1" applyBorder="1" applyAlignment="1">
      <alignment horizontal="center" vertical="center" wrapText="1" readingOrder="1"/>
    </xf>
    <xf numFmtId="0" fontId="21" fillId="16" borderId="77" xfId="0" applyFont="1" applyFill="1" applyBorder="1" applyAlignment="1">
      <alignment horizontal="center" vertical="center" wrapText="1" readingOrder="1"/>
    </xf>
    <xf numFmtId="0" fontId="21" fillId="8" borderId="77" xfId="0" applyFont="1" applyFill="1" applyBorder="1" applyAlignment="1">
      <alignment horizontal="center" vertical="center" wrapText="1" readingOrder="1"/>
    </xf>
    <xf numFmtId="0" fontId="23" fillId="0" borderId="0" xfId="0" applyFont="1" applyAlignment="1">
      <alignment horizontal="center" vertical="center" wrapText="1"/>
    </xf>
    <xf numFmtId="0" fontId="24" fillId="0" borderId="69" xfId="0" applyFont="1" applyBorder="1" applyAlignment="1">
      <alignment horizontal="center" vertical="center" wrapText="1"/>
    </xf>
    <xf numFmtId="0" fontId="24" fillId="0" borderId="0" xfId="0" applyFont="1" applyAlignment="1">
      <alignment horizontal="center" vertical="center" wrapText="1"/>
    </xf>
    <xf numFmtId="0" fontId="24" fillId="0" borderId="8" xfId="0" applyFont="1" applyBorder="1" applyAlignment="1">
      <alignment horizontal="center" vertical="center" wrapText="1"/>
    </xf>
    <xf numFmtId="0" fontId="25" fillId="16" borderId="77" xfId="0" applyFont="1" applyFill="1" applyBorder="1" applyAlignment="1">
      <alignment horizontal="center" vertical="center" wrapText="1" readingOrder="1"/>
    </xf>
    <xf numFmtId="0" fontId="25" fillId="8" borderId="77" xfId="0" applyFont="1" applyFill="1" applyBorder="1" applyAlignment="1">
      <alignment horizontal="center" vertical="center" wrapText="1" readingOrder="1"/>
    </xf>
    <xf numFmtId="0" fontId="25" fillId="14" borderId="77" xfId="0" applyFont="1" applyFill="1" applyBorder="1" applyAlignment="1">
      <alignment horizontal="center" vertical="center" wrapText="1" readingOrder="1"/>
    </xf>
    <xf numFmtId="0" fontId="25" fillId="6" borderId="77" xfId="0" applyFont="1" applyFill="1" applyBorder="1" applyAlignment="1">
      <alignment horizontal="center" vertical="center" wrapText="1" readingOrder="1"/>
    </xf>
    <xf numFmtId="0" fontId="28" fillId="0" borderId="46" xfId="0" applyFont="1" applyBorder="1" applyAlignment="1">
      <alignment horizontal="center"/>
    </xf>
    <xf numFmtId="0" fontId="4" fillId="0" borderId="48" xfId="0" applyFont="1" applyBorder="1"/>
    <xf numFmtId="0" fontId="29" fillId="0" borderId="46" xfId="0" applyFont="1" applyBorder="1" applyAlignment="1">
      <alignment horizontal="center"/>
    </xf>
    <xf numFmtId="0" fontId="35" fillId="0" borderId="46" xfId="0" applyFont="1" applyBorder="1" applyAlignment="1">
      <alignment horizontal="center" wrapText="1"/>
    </xf>
    <xf numFmtId="0" fontId="36" fillId="0" borderId="46" xfId="0" applyFont="1" applyBorder="1" applyAlignment="1">
      <alignment horizontal="center" wrapText="1"/>
    </xf>
    <xf numFmtId="0" fontId="4" fillId="0" borderId="47" xfId="0" applyFont="1" applyBorder="1"/>
    <xf numFmtId="0" fontId="28" fillId="0" borderId="0" xfId="0" applyFont="1" applyAlignment="1">
      <alignment horizontal="center"/>
    </xf>
    <xf numFmtId="0" fontId="29" fillId="0" borderId="60" xfId="0" applyFont="1" applyBorder="1" applyAlignment="1">
      <alignment horizontal="center"/>
    </xf>
    <xf numFmtId="0" fontId="4" fillId="0" borderId="64" xfId="0" applyFont="1" applyBorder="1"/>
    <xf numFmtId="0" fontId="4" fillId="0" borderId="61" xfId="0" applyFont="1" applyBorder="1"/>
    <xf numFmtId="0" fontId="31" fillId="0" borderId="43" xfId="0" applyFont="1" applyBorder="1" applyAlignment="1">
      <alignment horizontal="center" wrapText="1"/>
    </xf>
    <xf numFmtId="0" fontId="30" fillId="0" borderId="46" xfId="0" applyFont="1" applyBorder="1" applyAlignment="1">
      <alignment horizontal="center" wrapText="1"/>
    </xf>
    <xf numFmtId="0" fontId="31" fillId="0" borderId="46" xfId="0" applyFont="1" applyBorder="1" applyAlignment="1">
      <alignment horizontal="center" wrapText="1"/>
    </xf>
    <xf numFmtId="0" fontId="28" fillId="17" borderId="46" xfId="0" applyFont="1" applyFill="1" applyBorder="1" applyAlignment="1">
      <alignment horizontal="center" wrapText="1"/>
    </xf>
    <xf numFmtId="0" fontId="2" fillId="0" borderId="11" xfId="0" applyFont="1" applyBorder="1"/>
    <xf numFmtId="0" fontId="41" fillId="11" borderId="95" xfId="0" applyFont="1" applyFill="1" applyBorder="1" applyAlignment="1">
      <alignment horizontal="center" vertical="center" wrapText="1" readingOrder="1"/>
    </xf>
    <xf numFmtId="0" fontId="4" fillId="0" borderId="96" xfId="0" applyFont="1" applyBorder="1"/>
    <xf numFmtId="0" fontId="4" fillId="0" borderId="97" xfId="0" applyFont="1" applyBorder="1"/>
    <xf numFmtId="0" fontId="4" fillId="0" borderId="98" xfId="0" applyFont="1" applyBorder="1"/>
    <xf numFmtId="0" fontId="35" fillId="0" borderId="43" xfId="0" applyFont="1" applyBorder="1" applyAlignment="1">
      <alignment horizontal="center" wrapText="1"/>
    </xf>
    <xf numFmtId="0" fontId="27" fillId="12" borderId="92" xfId="0" applyFont="1" applyFill="1" applyBorder="1" applyAlignment="1">
      <alignment horizontal="center"/>
    </xf>
    <xf numFmtId="0" fontId="2" fillId="0" borderId="46" xfId="0" applyFont="1" applyBorder="1"/>
    <xf numFmtId="0" fontId="40" fillId="12" borderId="95" xfId="0" applyFont="1" applyFill="1" applyBorder="1" applyAlignment="1">
      <alignment horizontal="center" vertical="center" wrapText="1" readingOrder="1"/>
    </xf>
    <xf numFmtId="0" fontId="35" fillId="0" borderId="44" xfId="0" applyFont="1" applyBorder="1" applyAlignment="1">
      <alignment horizontal="center" wrapText="1"/>
    </xf>
    <xf numFmtId="0" fontId="40" fillId="7" borderId="95" xfId="0" applyFont="1" applyFill="1" applyBorder="1" applyAlignment="1">
      <alignment horizontal="center" vertical="center" wrapText="1" readingOrder="1"/>
    </xf>
    <xf numFmtId="0" fontId="35" fillId="0" borderId="49" xfId="0" applyFont="1" applyBorder="1" applyAlignment="1">
      <alignment horizontal="center" wrapText="1"/>
    </xf>
    <xf numFmtId="0" fontId="30" fillId="8" borderId="46" xfId="0" applyFont="1" applyFill="1" applyBorder="1" applyAlignment="1">
      <alignment wrapText="1"/>
    </xf>
    <xf numFmtId="0" fontId="2" fillId="0" borderId="43" xfId="0" applyFont="1" applyBorder="1"/>
    <xf numFmtId="0" fontId="29" fillId="0" borderId="51" xfId="0" applyFont="1" applyBorder="1" applyAlignment="1">
      <alignment horizontal="center"/>
    </xf>
    <xf numFmtId="0" fontId="30" fillId="0" borderId="46" xfId="0" applyFont="1" applyBorder="1" applyAlignment="1">
      <alignment wrapText="1"/>
    </xf>
    <xf numFmtId="0" fontId="39" fillId="0" borderId="46" xfId="0" applyFont="1" applyBorder="1" applyAlignment="1">
      <alignment wrapText="1"/>
    </xf>
    <xf numFmtId="0" fontId="42" fillId="0" borderId="0" xfId="0" applyFont="1" applyAlignment="1">
      <alignment horizontal="center" vertical="center"/>
    </xf>
    <xf numFmtId="0" fontId="45" fillId="0" borderId="0" xfId="0" applyFont="1" applyAlignment="1">
      <alignment horizontal="center" vertical="center"/>
    </xf>
    <xf numFmtId="0" fontId="59" fillId="2" borderId="92" xfId="0" applyFont="1" applyFill="1" applyBorder="1" applyAlignment="1">
      <alignment horizontal="left" vertical="center" wrapText="1"/>
    </xf>
    <xf numFmtId="0" fontId="58" fillId="2" borderId="60" xfId="0" applyFont="1" applyFill="1" applyBorder="1" applyAlignment="1">
      <alignment horizontal="center" vertical="center" wrapText="1" readingOrder="1"/>
    </xf>
    <xf numFmtId="0" fontId="4" fillId="0" borderId="62" xfId="0" applyFont="1" applyBorder="1"/>
    <xf numFmtId="0" fontId="57" fillId="19" borderId="100" xfId="0" applyFont="1" applyFill="1" applyBorder="1" applyAlignment="1">
      <alignment horizontal="center" vertical="center" wrapText="1" readingOrder="1"/>
    </xf>
    <xf numFmtId="0" fontId="4" fillId="0" borderId="101" xfId="0" applyFont="1" applyBorder="1"/>
    <xf numFmtId="0" fontId="4" fillId="0" borderId="102" xfId="0" applyFont="1" applyBorder="1"/>
    <xf numFmtId="0" fontId="58" fillId="19" borderId="100" xfId="0" applyFont="1" applyFill="1" applyBorder="1" applyAlignment="1">
      <alignment horizontal="center" vertical="center" wrapText="1" readingOrder="1"/>
    </xf>
    <xf numFmtId="0" fontId="4" fillId="0" borderId="103" xfId="0" applyFont="1" applyBorder="1"/>
    <xf numFmtId="0" fontId="58" fillId="2" borderId="106" xfId="0" applyFont="1" applyFill="1" applyBorder="1" applyAlignment="1">
      <alignment horizontal="center" vertical="center" wrapText="1" readingOrder="1"/>
    </xf>
    <xf numFmtId="0" fontId="4" fillId="0" borderId="109" xfId="0" applyFont="1" applyBorder="1"/>
    <xf numFmtId="0" fontId="4" fillId="0" borderId="111" xfId="0" applyFont="1" applyBorder="1"/>
    <xf numFmtId="0" fontId="58" fillId="2" borderId="68" xfId="0" applyFont="1" applyFill="1" applyBorder="1" applyAlignment="1">
      <alignment horizontal="center" vertical="center" wrapText="1" readingOrder="1"/>
    </xf>
    <xf numFmtId="0" fontId="58" fillId="2" borderId="112" xfId="0" applyFont="1" applyFill="1" applyBorder="1" applyAlignment="1">
      <alignment horizontal="center" vertical="center" wrapText="1" readingOrder="1"/>
    </xf>
    <xf numFmtId="0" fontId="4" fillId="0" borderId="113" xfId="0" applyFont="1" applyBorder="1"/>
    <xf numFmtId="0" fontId="54" fillId="0" borderId="0" xfId="0" applyFont="1" applyAlignment="1">
      <alignment wrapText="1"/>
    </xf>
    <xf numFmtId="0" fontId="28" fillId="0" borderId="0" xfId="0" applyFont="1"/>
    <xf numFmtId="0" fontId="15" fillId="0" borderId="0" xfId="0" applyFont="1" applyAlignment="1">
      <alignment horizontal="center" wrapText="1"/>
    </xf>
    <xf numFmtId="0" fontId="2" fillId="0" borderId="0" xfId="0" applyFont="1" applyAlignment="1">
      <alignment wrapText="1"/>
    </xf>
    <xf numFmtId="0" fontId="60" fillId="4" borderId="92" xfId="0" applyFont="1" applyFill="1" applyBorder="1" applyAlignment="1">
      <alignment horizontal="left" wrapText="1"/>
    </xf>
    <xf numFmtId="0" fontId="14" fillId="0" borderId="0" xfId="0" applyFont="1"/>
    <xf numFmtId="0" fontId="14" fillId="0" borderId="0" xfId="0" applyFont="1" applyAlignment="1">
      <alignment wrapText="1"/>
    </xf>
  </cellXfs>
  <cellStyles count="1">
    <cellStyle name="Normal" xfId="0" builtinId="0"/>
  </cellStyles>
  <dxfs count="1681">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Tabla Impacto-style" pivot="0" count="3">
      <tableStyleElement type="headerRow" dxfId="1680"/>
      <tableStyleElement type="firstRowStripe" dxfId="1679"/>
      <tableStyleElement type="secondRowStripe" dxfId="167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5</xdr:col>
      <xdr:colOff>296332</xdr:colOff>
      <xdr:row>0</xdr:row>
      <xdr:rowOff>0</xdr:rowOff>
    </xdr:from>
    <xdr:to>
      <xdr:col>6</xdr:col>
      <xdr:colOff>2328333</xdr:colOff>
      <xdr:row>3</xdr:row>
      <xdr:rowOff>85423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11332" y="0"/>
          <a:ext cx="4127501" cy="1228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2.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3.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6.png" title="Imagen">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12.png" title="Imagen">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11.png" title="Imagen">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4.png" title="Imagen">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5.png" title="Imagen">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0.png" title="Imagen">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8.png" title="Imagen">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7.png" title="Imagen">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9</xdr:col>
      <xdr:colOff>933450</xdr:colOff>
      <xdr:row>1</xdr:row>
      <xdr:rowOff>28575</xdr:rowOff>
    </xdr:from>
    <xdr:ext cx="4638675" cy="4295775"/>
    <xdr:pic>
      <xdr:nvPicPr>
        <xdr:cNvPr id="11" name="image9.png" title="Imagen">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dia.carrion/Desktop/RIESGOS/1.%20Matriz%20de%20Riesgos%20Gesti&#243;n%20Estrat&#233;gica%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nidia.carrion/AppData/Roaming/Microsoft/Excel/9%20(version%201).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nidia.carrion/Desktop/RIESGOS/10.%20Matriz%20de%20riesgos%20Proceso%20Gesti&#243;n%20de%20Compras%20y%20Contrataci&#243;n%202023_VF_Publica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nidia.carrion/Desktop/RIESGOS/11.%20Matriz%20de%20Riesgos%20Bienes%20e%20Infraestructura%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nidia.carrion/Desktop/RIESGOS/12.%20Matriz%20de%20Riesgos%20Gesti&#243;n%20Documental%20202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nidia.carrion/Desktop/RIESGOS/13.%20Matriz%20de%20riesgos%20Proceso%20Gesti&#243;n%20%20de%20Comunicaciones%202023%20Publicaci&#243;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nidia.carrion/Desktop/RIESGOS/14.%20Matriz%20Riesgos%20Proceso%20Gesti&#243;n%20de%20Recursos%20Tecnol&#243;gicos%202023%20CIC.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aribel/Downloads/Matriz%20Riesgos%20Seguridad%20Digital%20y%20Privacidad%20de%20la%20Informaci&#243;n%20202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nidia.carrion/Desktop/RIESGOS/15.%20Matriz%20de%20riesgos%20Proceso%20de%20Gesti&#243;n%20de%20Recursos%20Financieros%202023_VF_Publicar.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enado/Downloads/Proceso%20Gesti&#243;n%20de%20Talento%20Humano%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aribel/Downloads/17.%20Matriz%20de%20Riesgos%20Gesti&#243;n%20Jur&#237;dica%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idia.carrion/Desktop/RIESGOS/2.%20Matriz%20de%20riesgos%20Gesti&#243;n%20de%20Proyectos%20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Senado/Downloads/Matriz%20de%20riesgos%20gesti&#243;n%20de%20control%20intern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dia.carrion/Desktop/RIESGOS/3.%20Matriz%20de%20Riesgos%20Proceso%20Gesti&#243;n%20de%20Calidad%20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idia.carrion/Desktop/RIESGOS/4.%20Matriz%20de%20Riesgos%20Proceso%20Gesti&#243;n%20Tr&#225;mite%20Legislativo%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nidia.carrion/Desktop/RIESGOS/5.%20Matriz%20de%20Riesgos%20Proceso%20de%20Gesti&#243;n%20Electoral%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nidia.carrion/Desktop/RIESGOS/6.%20Matriz%20de%20Riesgos%20Control%20Pol&#237;tico%20Y%20Funci&#243;n%20Judicial%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idia.carrion/Desktop/RIESGOS/7.%20Matriz%20de%20Riesgos%20Proceso%20de%20Gesti&#243;n%20Protocolaria%20%20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nidia.carrion/Desktop/RIESGOS/8.%20Matriz%20de%20Riesgos%20Gesti&#243;n%20de%20Atenci&#243;n%20Ciudadana%20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Olga/Downloads/Matriz%202021%20Proceso%20De%20Gestion%20Administrativa%20del%20Legislativo%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sheetData sheetId="1"/>
      <sheetData sheetId="2"/>
      <sheetData sheetId="3"/>
      <sheetData sheetId="4"/>
      <sheetData sheetId="5"/>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sheetData>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triz Calor Residual"/>
      <sheetName val="Mapa final"/>
      <sheetName val="Matriz Calor Inherente"/>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Riezgos de corrupción prob- imp"/>
      <sheetName val="Matriz Calor Residual"/>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sgos Seguridad Digital "/>
      <sheetName val="Riezgos de corrupción prob- imp"/>
      <sheetName val="Tabla Impacto"/>
      <sheetName val="Tabla probabilidad"/>
      <sheetName val="Graficos"/>
      <sheetName val="Tabla Valoración controles"/>
      <sheetName val="Opciones Tratamiento"/>
      <sheetName val="Hoja1"/>
    </sheetNames>
    <sheetDataSet>
      <sheetData sheetId="0"/>
      <sheetData sheetId="1"/>
      <sheetData sheetId="2"/>
      <sheetData sheetId="3"/>
      <sheetData sheetId="4"/>
      <sheetData sheetId="5"/>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Amenazas y vulnerabilidades"/>
      <sheetName val="Opciones Tratamiento"/>
      <sheetName val="Hoja1"/>
    </sheetNames>
    <sheetDataSet>
      <sheetData sheetId="0"/>
      <sheetData sheetId="1"/>
      <sheetData sheetId="2"/>
      <sheetData sheetId="3"/>
      <sheetData sheetId="4"/>
      <sheetData sheetId="5"/>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directiva y accionistas y/o de proveedores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sheetData sheetId="9"/>
      <sheetData sheetId="10"/>
      <sheetData sheetId="1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Residual"/>
      <sheetName val="Matriz Calor Inherente"/>
      <sheetName val="Tabla probabilidad"/>
      <sheetName val="Riezgos de corrupción prob- imp"/>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Hoja 3"/>
      <sheetName val="Matriz Calor Inherente"/>
      <sheetName val="Matriz Calor Residual"/>
      <sheetName val="Riezgos de corrupción prob- imp"/>
      <sheetName val="Tabla Impacto"/>
      <sheetName val="Tabla probabilidad"/>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sheetData sheetId="9" refreshError="1"/>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1">
          <cell r="C11" t="str">
            <v xml:space="preserve">     Afectación menor a 10 SMLMV .</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Riezgos de corrupción prob- imp"/>
      <sheetName val="Matriz Calor Inherente"/>
      <sheetName val="Matriz Calor Residual"/>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Residual"/>
      <sheetName val="Matriz Calor Inherente"/>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Intructivo"/>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Residual"/>
      <sheetName val="Matriz Calor Inherente"/>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7"/>
      <sheetData sheetId="8" refreshError="1"/>
      <sheetData sheetId="9"/>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uctivo"/>
      <sheetName val="Mapa final"/>
      <sheetName val="Matriz Calor Inherente"/>
      <sheetName val="Matriz Calor Residual"/>
      <sheetName val="Riezgos de corrupción prob- imp"/>
      <sheetName val="Tabla probabilidad"/>
      <sheetName val="Tabla Impacto"/>
      <sheetName val="Tabla Valoración controles"/>
      <sheetName val="Graficos"/>
      <sheetName val="Opciones Tratamiento"/>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6" workbookViewId="0"/>
  </sheetViews>
  <sheetFormatPr baseColWidth="10" defaultColWidth="12.58203125" defaultRowHeight="15" customHeight="1"/>
  <cols>
    <col min="1" max="1" width="2.5" customWidth="1"/>
    <col min="2" max="3" width="21.58203125" customWidth="1"/>
    <col min="4" max="4" width="14" customWidth="1"/>
    <col min="5" max="5" width="21.58203125" customWidth="1"/>
    <col min="6" max="6" width="24.1640625" customWidth="1"/>
    <col min="7" max="8" width="21.582031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913" t="s">
        <v>0</v>
      </c>
      <c r="C2" s="914"/>
      <c r="D2" s="914"/>
      <c r="E2" s="914"/>
      <c r="F2" s="914"/>
      <c r="G2" s="914"/>
      <c r="H2" s="915"/>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916" t="s">
        <v>1</v>
      </c>
      <c r="C4" s="917"/>
      <c r="D4" s="917"/>
      <c r="E4" s="917"/>
      <c r="F4" s="917"/>
      <c r="G4" s="917"/>
      <c r="H4" s="918"/>
      <c r="I4" s="1"/>
      <c r="J4" s="1"/>
      <c r="K4" s="1"/>
      <c r="L4" s="1"/>
      <c r="M4" s="1"/>
      <c r="N4" s="1"/>
      <c r="O4" s="1"/>
      <c r="P4" s="1"/>
      <c r="Q4" s="1"/>
      <c r="R4" s="1"/>
      <c r="S4" s="1"/>
      <c r="T4" s="1"/>
      <c r="U4" s="1"/>
      <c r="V4" s="1"/>
      <c r="W4" s="1"/>
      <c r="X4" s="1"/>
      <c r="Y4" s="1"/>
      <c r="Z4" s="1"/>
    </row>
    <row r="5" spans="1:26" ht="63" customHeight="1">
      <c r="A5" s="1"/>
      <c r="B5" s="919"/>
      <c r="C5" s="920"/>
      <c r="D5" s="920"/>
      <c r="E5" s="920"/>
      <c r="F5" s="920"/>
      <c r="G5" s="920"/>
      <c r="H5" s="921"/>
      <c r="I5" s="1"/>
      <c r="J5" s="1"/>
      <c r="K5" s="1"/>
      <c r="L5" s="1"/>
      <c r="M5" s="1"/>
      <c r="N5" s="1"/>
      <c r="O5" s="1"/>
      <c r="P5" s="1"/>
      <c r="Q5" s="1"/>
      <c r="R5" s="1"/>
      <c r="S5" s="1"/>
      <c r="T5" s="1"/>
      <c r="U5" s="1"/>
      <c r="V5" s="1"/>
      <c r="W5" s="1"/>
      <c r="X5" s="1"/>
      <c r="Y5" s="1"/>
      <c r="Z5" s="1"/>
    </row>
    <row r="6" spans="1:26" ht="14.25" customHeight="1">
      <c r="A6" s="1"/>
      <c r="B6" s="922" t="s">
        <v>2</v>
      </c>
      <c r="C6" s="923"/>
      <c r="D6" s="923"/>
      <c r="E6" s="923"/>
      <c r="F6" s="923"/>
      <c r="G6" s="923"/>
      <c r="H6" s="924"/>
      <c r="I6" s="1"/>
      <c r="J6" s="1"/>
      <c r="K6" s="1"/>
      <c r="L6" s="1"/>
      <c r="M6" s="1"/>
      <c r="N6" s="1"/>
      <c r="O6" s="1"/>
      <c r="P6" s="1"/>
      <c r="Q6" s="1"/>
      <c r="R6" s="1"/>
      <c r="S6" s="1"/>
      <c r="T6" s="1"/>
      <c r="U6" s="1"/>
      <c r="V6" s="1"/>
      <c r="W6" s="1"/>
      <c r="X6" s="1"/>
      <c r="Y6" s="1"/>
      <c r="Z6" s="1"/>
    </row>
    <row r="7" spans="1:26" ht="95.25" customHeight="1">
      <c r="A7" s="1"/>
      <c r="B7" s="925" t="s">
        <v>3</v>
      </c>
      <c r="C7" s="926"/>
      <c r="D7" s="926"/>
      <c r="E7" s="926"/>
      <c r="F7" s="926"/>
      <c r="G7" s="926"/>
      <c r="H7" s="927"/>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928" t="s">
        <v>4</v>
      </c>
      <c r="C9" s="917"/>
      <c r="D9" s="917"/>
      <c r="E9" s="917"/>
      <c r="F9" s="917"/>
      <c r="G9" s="917"/>
      <c r="H9" s="918"/>
      <c r="I9" s="1"/>
      <c r="J9" s="1"/>
      <c r="K9" s="1"/>
      <c r="L9" s="1"/>
      <c r="M9" s="1"/>
      <c r="N9" s="1"/>
      <c r="O9" s="1"/>
      <c r="P9" s="1"/>
      <c r="Q9" s="1"/>
      <c r="R9" s="1"/>
      <c r="S9" s="1"/>
      <c r="T9" s="1"/>
      <c r="U9" s="1"/>
      <c r="V9" s="1"/>
      <c r="W9" s="1"/>
      <c r="X9" s="1"/>
      <c r="Y9" s="1"/>
      <c r="Z9" s="1"/>
    </row>
    <row r="10" spans="1:26" ht="44.25" customHeight="1">
      <c r="A10" s="1"/>
      <c r="B10" s="929"/>
      <c r="C10" s="917"/>
      <c r="D10" s="917"/>
      <c r="E10" s="917"/>
      <c r="F10" s="917"/>
      <c r="G10" s="917"/>
      <c r="H10" s="918"/>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909" t="s">
        <v>5</v>
      </c>
      <c r="D12" s="910"/>
      <c r="E12" s="911" t="s">
        <v>6</v>
      </c>
      <c r="F12" s="912"/>
      <c r="G12" s="9"/>
      <c r="H12" s="12"/>
      <c r="I12" s="1"/>
      <c r="J12" s="1"/>
      <c r="K12" s="1"/>
      <c r="L12" s="1"/>
      <c r="M12" s="1"/>
      <c r="N12" s="1"/>
      <c r="O12" s="1"/>
      <c r="P12" s="1"/>
      <c r="Q12" s="1"/>
      <c r="R12" s="1"/>
      <c r="S12" s="1"/>
      <c r="T12" s="1"/>
      <c r="U12" s="1"/>
      <c r="V12" s="1"/>
      <c r="W12" s="1"/>
      <c r="X12" s="1"/>
      <c r="Y12" s="1"/>
      <c r="Z12" s="1"/>
    </row>
    <row r="13" spans="1:26" ht="35.25" customHeight="1">
      <c r="A13" s="1"/>
      <c r="B13" s="8"/>
      <c r="C13" s="905" t="s">
        <v>7</v>
      </c>
      <c r="D13" s="906"/>
      <c r="E13" s="907" t="s">
        <v>8</v>
      </c>
      <c r="F13" s="908"/>
      <c r="G13" s="9"/>
      <c r="H13" s="12"/>
      <c r="I13" s="1"/>
      <c r="J13" s="1"/>
      <c r="K13" s="1"/>
      <c r="L13" s="1"/>
      <c r="M13" s="1"/>
      <c r="N13" s="1"/>
      <c r="O13" s="1"/>
      <c r="P13" s="1"/>
      <c r="Q13" s="1"/>
      <c r="R13" s="1"/>
      <c r="S13" s="1"/>
      <c r="T13" s="1"/>
      <c r="U13" s="1"/>
      <c r="V13" s="1"/>
      <c r="W13" s="1"/>
      <c r="X13" s="1"/>
      <c r="Y13" s="1"/>
      <c r="Z13" s="1"/>
    </row>
    <row r="14" spans="1:26" ht="17.25" customHeight="1">
      <c r="A14" s="1"/>
      <c r="B14" s="8"/>
      <c r="C14" s="905" t="s">
        <v>9</v>
      </c>
      <c r="D14" s="906"/>
      <c r="E14" s="907" t="s">
        <v>10</v>
      </c>
      <c r="F14" s="908"/>
      <c r="G14" s="9"/>
      <c r="H14" s="12"/>
      <c r="I14" s="1"/>
      <c r="J14" s="1"/>
      <c r="K14" s="1"/>
      <c r="L14" s="1"/>
      <c r="M14" s="1"/>
      <c r="N14" s="1"/>
      <c r="O14" s="1"/>
      <c r="P14" s="1"/>
      <c r="Q14" s="1"/>
      <c r="R14" s="1"/>
      <c r="S14" s="1"/>
      <c r="T14" s="1"/>
      <c r="U14" s="1"/>
      <c r="V14" s="1"/>
      <c r="W14" s="1"/>
      <c r="X14" s="1"/>
      <c r="Y14" s="1"/>
      <c r="Z14" s="1"/>
    </row>
    <row r="15" spans="1:26" ht="19.5" customHeight="1">
      <c r="A15" s="1"/>
      <c r="B15" s="8"/>
      <c r="C15" s="905" t="s">
        <v>11</v>
      </c>
      <c r="D15" s="906"/>
      <c r="E15" s="907" t="s">
        <v>12</v>
      </c>
      <c r="F15" s="908"/>
      <c r="G15" s="9"/>
      <c r="H15" s="12"/>
      <c r="I15" s="1"/>
      <c r="J15" s="1"/>
      <c r="K15" s="1"/>
      <c r="L15" s="1"/>
      <c r="M15" s="1"/>
      <c r="N15" s="1"/>
      <c r="O15" s="1"/>
      <c r="P15" s="1"/>
      <c r="Q15" s="1"/>
      <c r="R15" s="1"/>
      <c r="S15" s="1"/>
      <c r="T15" s="1"/>
      <c r="U15" s="1"/>
      <c r="V15" s="1"/>
      <c r="W15" s="1"/>
      <c r="X15" s="1"/>
      <c r="Y15" s="1"/>
      <c r="Z15" s="1"/>
    </row>
    <row r="16" spans="1:26" ht="69.75" customHeight="1">
      <c r="A16" s="1"/>
      <c r="B16" s="8"/>
      <c r="C16" s="905" t="s">
        <v>13</v>
      </c>
      <c r="D16" s="906"/>
      <c r="E16" s="907" t="s">
        <v>14</v>
      </c>
      <c r="F16" s="908"/>
      <c r="G16" s="9"/>
      <c r="H16" s="12"/>
      <c r="I16" s="1"/>
      <c r="J16" s="1"/>
      <c r="K16" s="1"/>
      <c r="L16" s="1"/>
      <c r="M16" s="1"/>
      <c r="N16" s="1"/>
      <c r="O16" s="1"/>
      <c r="P16" s="1"/>
      <c r="Q16" s="1"/>
      <c r="R16" s="1"/>
      <c r="S16" s="1"/>
      <c r="T16" s="1"/>
      <c r="U16" s="1"/>
      <c r="V16" s="1"/>
      <c r="W16" s="1"/>
      <c r="X16" s="1"/>
      <c r="Y16" s="1"/>
      <c r="Z16" s="1"/>
    </row>
    <row r="17" spans="1:26" ht="34.5" customHeight="1">
      <c r="A17" s="1"/>
      <c r="B17" s="8"/>
      <c r="C17" s="901" t="s">
        <v>15</v>
      </c>
      <c r="D17" s="902"/>
      <c r="E17" s="897" t="s">
        <v>16</v>
      </c>
      <c r="F17" s="898"/>
      <c r="G17" s="9"/>
      <c r="H17" s="12"/>
      <c r="I17" s="1"/>
      <c r="J17" s="1"/>
      <c r="K17" s="1"/>
      <c r="L17" s="1"/>
      <c r="M17" s="1"/>
      <c r="N17" s="1"/>
      <c r="O17" s="1"/>
      <c r="P17" s="1"/>
      <c r="Q17" s="1"/>
      <c r="R17" s="1"/>
      <c r="S17" s="1"/>
      <c r="T17" s="1"/>
      <c r="U17" s="1"/>
      <c r="V17" s="1"/>
      <c r="W17" s="1"/>
      <c r="X17" s="1"/>
      <c r="Y17" s="1"/>
      <c r="Z17" s="1"/>
    </row>
    <row r="18" spans="1:26" ht="27.75" customHeight="1">
      <c r="A18" s="1"/>
      <c r="B18" s="8"/>
      <c r="C18" s="901" t="s">
        <v>17</v>
      </c>
      <c r="D18" s="902"/>
      <c r="E18" s="897" t="s">
        <v>18</v>
      </c>
      <c r="F18" s="898"/>
      <c r="G18" s="9"/>
      <c r="H18" s="12"/>
      <c r="I18" s="1"/>
      <c r="J18" s="1"/>
      <c r="K18" s="1"/>
      <c r="L18" s="1"/>
      <c r="M18" s="1"/>
      <c r="N18" s="1"/>
      <c r="O18" s="1"/>
      <c r="P18" s="1"/>
      <c r="Q18" s="1"/>
      <c r="R18" s="1"/>
      <c r="S18" s="1"/>
      <c r="T18" s="1"/>
      <c r="U18" s="1"/>
      <c r="V18" s="1"/>
      <c r="W18" s="1"/>
      <c r="X18" s="1"/>
      <c r="Y18" s="1"/>
      <c r="Z18" s="1"/>
    </row>
    <row r="19" spans="1:26" ht="28.5" customHeight="1">
      <c r="A19" s="1"/>
      <c r="B19" s="8"/>
      <c r="C19" s="901" t="s">
        <v>19</v>
      </c>
      <c r="D19" s="902"/>
      <c r="E19" s="897" t="s">
        <v>20</v>
      </c>
      <c r="F19" s="898"/>
      <c r="G19" s="9"/>
      <c r="H19" s="12"/>
      <c r="I19" s="1"/>
      <c r="J19" s="1"/>
      <c r="K19" s="1"/>
      <c r="L19" s="1"/>
      <c r="M19" s="1"/>
      <c r="N19" s="1"/>
      <c r="O19" s="1"/>
      <c r="P19" s="1"/>
      <c r="Q19" s="1"/>
      <c r="R19" s="1"/>
      <c r="S19" s="1"/>
      <c r="T19" s="1"/>
      <c r="U19" s="1"/>
      <c r="V19" s="1"/>
      <c r="W19" s="1"/>
      <c r="X19" s="1"/>
      <c r="Y19" s="1"/>
      <c r="Z19" s="1"/>
    </row>
    <row r="20" spans="1:26" ht="72.75" customHeight="1">
      <c r="A20" s="1"/>
      <c r="B20" s="8"/>
      <c r="C20" s="901" t="s">
        <v>21</v>
      </c>
      <c r="D20" s="902"/>
      <c r="E20" s="897" t="s">
        <v>22</v>
      </c>
      <c r="F20" s="898"/>
      <c r="G20" s="9"/>
      <c r="H20" s="12"/>
      <c r="I20" s="1"/>
      <c r="J20" s="1"/>
      <c r="K20" s="1"/>
      <c r="L20" s="1"/>
      <c r="M20" s="1"/>
      <c r="N20" s="1"/>
      <c r="O20" s="1"/>
      <c r="P20" s="1"/>
      <c r="Q20" s="1"/>
      <c r="R20" s="1"/>
      <c r="S20" s="1"/>
      <c r="T20" s="1"/>
      <c r="U20" s="1"/>
      <c r="V20" s="1"/>
      <c r="W20" s="1"/>
      <c r="X20" s="1"/>
      <c r="Y20" s="1"/>
      <c r="Z20" s="1"/>
    </row>
    <row r="21" spans="1:26" ht="64.5" customHeight="1">
      <c r="A21" s="1"/>
      <c r="B21" s="8"/>
      <c r="C21" s="901" t="s">
        <v>23</v>
      </c>
      <c r="D21" s="902"/>
      <c r="E21" s="897" t="s">
        <v>24</v>
      </c>
      <c r="F21" s="898"/>
      <c r="G21" s="9"/>
      <c r="H21" s="12"/>
      <c r="I21" s="1"/>
      <c r="J21" s="1"/>
      <c r="K21" s="1"/>
      <c r="L21" s="1"/>
      <c r="M21" s="1"/>
      <c r="N21" s="1"/>
      <c r="O21" s="1"/>
      <c r="P21" s="1"/>
      <c r="Q21" s="1"/>
      <c r="R21" s="1"/>
      <c r="S21" s="1"/>
      <c r="T21" s="1"/>
      <c r="U21" s="1"/>
      <c r="V21" s="1"/>
      <c r="W21" s="1"/>
      <c r="X21" s="1"/>
      <c r="Y21" s="1"/>
      <c r="Z21" s="1"/>
    </row>
    <row r="22" spans="1:26" ht="71.25" customHeight="1">
      <c r="A22" s="1"/>
      <c r="B22" s="8"/>
      <c r="C22" s="901" t="s">
        <v>25</v>
      </c>
      <c r="D22" s="902"/>
      <c r="E22" s="897" t="s">
        <v>26</v>
      </c>
      <c r="F22" s="898"/>
      <c r="G22" s="9"/>
      <c r="H22" s="12"/>
      <c r="I22" s="1"/>
      <c r="J22" s="1"/>
      <c r="K22" s="1"/>
      <c r="L22" s="1"/>
      <c r="M22" s="1"/>
      <c r="N22" s="1"/>
      <c r="O22" s="1"/>
      <c r="P22" s="1"/>
      <c r="Q22" s="1"/>
      <c r="R22" s="1"/>
      <c r="S22" s="1"/>
      <c r="T22" s="1"/>
      <c r="U22" s="1"/>
      <c r="V22" s="1"/>
      <c r="W22" s="1"/>
      <c r="X22" s="1"/>
      <c r="Y22" s="1"/>
      <c r="Z22" s="1"/>
    </row>
    <row r="23" spans="1:26" ht="55.5" customHeight="1">
      <c r="A23" s="1"/>
      <c r="B23" s="8"/>
      <c r="C23" s="901" t="s">
        <v>27</v>
      </c>
      <c r="D23" s="902"/>
      <c r="E23" s="897" t="s">
        <v>28</v>
      </c>
      <c r="F23" s="898"/>
      <c r="G23" s="9"/>
      <c r="H23" s="12"/>
      <c r="I23" s="1"/>
      <c r="J23" s="1"/>
      <c r="K23" s="1"/>
      <c r="L23" s="1"/>
      <c r="M23" s="1"/>
      <c r="N23" s="1"/>
      <c r="O23" s="1"/>
      <c r="P23" s="1"/>
      <c r="Q23" s="1"/>
      <c r="R23" s="1"/>
      <c r="S23" s="1"/>
      <c r="T23" s="1"/>
      <c r="U23" s="1"/>
      <c r="V23" s="1"/>
      <c r="W23" s="1"/>
      <c r="X23" s="1"/>
      <c r="Y23" s="1"/>
      <c r="Z23" s="1"/>
    </row>
    <row r="24" spans="1:26" ht="42" customHeight="1">
      <c r="A24" s="1"/>
      <c r="B24" s="8"/>
      <c r="C24" s="901" t="s">
        <v>29</v>
      </c>
      <c r="D24" s="902"/>
      <c r="E24" s="897" t="s">
        <v>30</v>
      </c>
      <c r="F24" s="898"/>
      <c r="G24" s="9"/>
      <c r="H24" s="12"/>
      <c r="I24" s="1"/>
      <c r="J24" s="1"/>
      <c r="K24" s="1"/>
      <c r="L24" s="1"/>
      <c r="M24" s="1"/>
      <c r="N24" s="1"/>
      <c r="O24" s="1"/>
      <c r="P24" s="1"/>
      <c r="Q24" s="1"/>
      <c r="R24" s="1"/>
      <c r="S24" s="1"/>
      <c r="T24" s="1"/>
      <c r="U24" s="1"/>
      <c r="V24" s="1"/>
      <c r="W24" s="1"/>
      <c r="X24" s="1"/>
      <c r="Y24" s="1"/>
      <c r="Z24" s="1"/>
    </row>
    <row r="25" spans="1:26" ht="59.25" customHeight="1">
      <c r="A25" s="1"/>
      <c r="B25" s="8"/>
      <c r="C25" s="901" t="s">
        <v>31</v>
      </c>
      <c r="D25" s="902"/>
      <c r="E25" s="897" t="s">
        <v>32</v>
      </c>
      <c r="F25" s="898"/>
      <c r="G25" s="9"/>
      <c r="H25" s="12"/>
      <c r="I25" s="1"/>
      <c r="J25" s="1"/>
      <c r="K25" s="1"/>
      <c r="L25" s="1"/>
      <c r="M25" s="1"/>
      <c r="N25" s="1"/>
      <c r="O25" s="1"/>
      <c r="P25" s="1"/>
      <c r="Q25" s="1"/>
      <c r="R25" s="1"/>
      <c r="S25" s="1"/>
      <c r="T25" s="1"/>
      <c r="U25" s="1"/>
      <c r="V25" s="1"/>
      <c r="W25" s="1"/>
      <c r="X25" s="1"/>
      <c r="Y25" s="1"/>
      <c r="Z25" s="1"/>
    </row>
    <row r="26" spans="1:26" ht="23.25" customHeight="1">
      <c r="A26" s="1"/>
      <c r="B26" s="8"/>
      <c r="C26" s="901" t="s">
        <v>33</v>
      </c>
      <c r="D26" s="902"/>
      <c r="E26" s="897" t="s">
        <v>34</v>
      </c>
      <c r="F26" s="898"/>
      <c r="G26" s="9"/>
      <c r="H26" s="12"/>
      <c r="I26" s="1"/>
      <c r="J26" s="1"/>
      <c r="K26" s="1"/>
      <c r="L26" s="1"/>
      <c r="M26" s="1"/>
      <c r="N26" s="1"/>
      <c r="O26" s="1"/>
      <c r="P26" s="1"/>
      <c r="Q26" s="1"/>
      <c r="R26" s="1"/>
      <c r="S26" s="1"/>
      <c r="T26" s="1"/>
      <c r="U26" s="1"/>
      <c r="V26" s="1"/>
      <c r="W26" s="1"/>
      <c r="X26" s="1"/>
      <c r="Y26" s="1"/>
      <c r="Z26" s="1"/>
    </row>
    <row r="27" spans="1:26" ht="30.75" customHeight="1">
      <c r="A27" s="1"/>
      <c r="B27" s="8"/>
      <c r="C27" s="901" t="s">
        <v>35</v>
      </c>
      <c r="D27" s="902"/>
      <c r="E27" s="897" t="s">
        <v>36</v>
      </c>
      <c r="F27" s="898"/>
      <c r="G27" s="9"/>
      <c r="H27" s="12"/>
      <c r="I27" s="1"/>
      <c r="J27" s="1"/>
      <c r="K27" s="1"/>
      <c r="L27" s="1"/>
      <c r="M27" s="1"/>
      <c r="N27" s="1"/>
      <c r="O27" s="1"/>
      <c r="P27" s="1"/>
      <c r="Q27" s="1"/>
      <c r="R27" s="1"/>
      <c r="S27" s="1"/>
      <c r="T27" s="1"/>
      <c r="U27" s="1"/>
      <c r="V27" s="1"/>
      <c r="W27" s="1"/>
      <c r="X27" s="1"/>
      <c r="Y27" s="1"/>
      <c r="Z27" s="1"/>
    </row>
    <row r="28" spans="1:26" ht="35.25" customHeight="1">
      <c r="A28" s="1"/>
      <c r="B28" s="8"/>
      <c r="C28" s="901" t="s">
        <v>37</v>
      </c>
      <c r="D28" s="902"/>
      <c r="E28" s="897" t="s">
        <v>38</v>
      </c>
      <c r="F28" s="898"/>
      <c r="G28" s="9"/>
      <c r="H28" s="12"/>
      <c r="I28" s="1"/>
      <c r="J28" s="1"/>
      <c r="K28" s="1"/>
      <c r="L28" s="1"/>
      <c r="M28" s="1"/>
      <c r="N28" s="1"/>
      <c r="O28" s="1"/>
      <c r="P28" s="1"/>
      <c r="Q28" s="1"/>
      <c r="R28" s="1"/>
      <c r="S28" s="1"/>
      <c r="T28" s="1"/>
      <c r="U28" s="1"/>
      <c r="V28" s="1"/>
      <c r="W28" s="1"/>
      <c r="X28" s="1"/>
      <c r="Y28" s="1"/>
      <c r="Z28" s="1"/>
    </row>
    <row r="29" spans="1:26" ht="33" customHeight="1">
      <c r="A29" s="1"/>
      <c r="B29" s="8"/>
      <c r="C29" s="901" t="s">
        <v>39</v>
      </c>
      <c r="D29" s="902"/>
      <c r="E29" s="897" t="s">
        <v>38</v>
      </c>
      <c r="F29" s="898"/>
      <c r="G29" s="9"/>
      <c r="H29" s="12"/>
      <c r="I29" s="1"/>
      <c r="J29" s="1"/>
      <c r="K29" s="1"/>
      <c r="L29" s="1"/>
      <c r="M29" s="1"/>
      <c r="N29" s="1"/>
      <c r="O29" s="1"/>
      <c r="P29" s="1"/>
      <c r="Q29" s="1"/>
      <c r="R29" s="1"/>
      <c r="S29" s="1"/>
      <c r="T29" s="1"/>
      <c r="U29" s="1"/>
      <c r="V29" s="1"/>
      <c r="W29" s="1"/>
      <c r="X29" s="1"/>
      <c r="Y29" s="1"/>
      <c r="Z29" s="1"/>
    </row>
    <row r="30" spans="1:26" ht="30" customHeight="1">
      <c r="A30" s="1"/>
      <c r="B30" s="8"/>
      <c r="C30" s="901" t="s">
        <v>40</v>
      </c>
      <c r="D30" s="902"/>
      <c r="E30" s="897" t="s">
        <v>41</v>
      </c>
      <c r="F30" s="898"/>
      <c r="G30" s="9"/>
      <c r="H30" s="12"/>
      <c r="I30" s="1"/>
      <c r="J30" s="1"/>
      <c r="K30" s="1"/>
      <c r="L30" s="1"/>
      <c r="M30" s="1"/>
      <c r="N30" s="1"/>
      <c r="O30" s="1"/>
      <c r="P30" s="1"/>
      <c r="Q30" s="1"/>
      <c r="R30" s="1"/>
      <c r="S30" s="1"/>
      <c r="T30" s="1"/>
      <c r="U30" s="1"/>
      <c r="V30" s="1"/>
      <c r="W30" s="1"/>
      <c r="X30" s="1"/>
      <c r="Y30" s="1"/>
      <c r="Z30" s="1"/>
    </row>
    <row r="31" spans="1:26" ht="35.25" customHeight="1">
      <c r="A31" s="1"/>
      <c r="B31" s="8"/>
      <c r="C31" s="901" t="s">
        <v>42</v>
      </c>
      <c r="D31" s="902"/>
      <c r="E31" s="897" t="s">
        <v>43</v>
      </c>
      <c r="F31" s="898"/>
      <c r="G31" s="9"/>
      <c r="H31" s="12"/>
      <c r="I31" s="1"/>
      <c r="J31" s="1"/>
      <c r="K31" s="1"/>
      <c r="L31" s="1"/>
      <c r="M31" s="1"/>
      <c r="N31" s="1"/>
      <c r="O31" s="1"/>
      <c r="P31" s="1"/>
      <c r="Q31" s="1"/>
      <c r="R31" s="1"/>
      <c r="S31" s="1"/>
      <c r="T31" s="1"/>
      <c r="U31" s="1"/>
      <c r="V31" s="1"/>
      <c r="W31" s="1"/>
      <c r="X31" s="1"/>
      <c r="Y31" s="1"/>
      <c r="Z31" s="1"/>
    </row>
    <row r="32" spans="1:26" ht="31.5" customHeight="1">
      <c r="A32" s="1"/>
      <c r="B32" s="8"/>
      <c r="C32" s="901" t="s">
        <v>44</v>
      </c>
      <c r="D32" s="902"/>
      <c r="E32" s="897" t="s">
        <v>45</v>
      </c>
      <c r="F32" s="898"/>
      <c r="G32" s="9"/>
      <c r="H32" s="12"/>
      <c r="I32" s="1"/>
      <c r="J32" s="1"/>
      <c r="K32" s="1"/>
      <c r="L32" s="1"/>
      <c r="M32" s="1"/>
      <c r="N32" s="1"/>
      <c r="O32" s="1"/>
      <c r="P32" s="1"/>
      <c r="Q32" s="1"/>
      <c r="R32" s="1"/>
      <c r="S32" s="1"/>
      <c r="T32" s="1"/>
      <c r="U32" s="1"/>
      <c r="V32" s="1"/>
      <c r="W32" s="1"/>
      <c r="X32" s="1"/>
      <c r="Y32" s="1"/>
      <c r="Z32" s="1"/>
    </row>
    <row r="33" spans="1:26" ht="35.25" customHeight="1">
      <c r="A33" s="1"/>
      <c r="B33" s="8"/>
      <c r="C33" s="901" t="s">
        <v>46</v>
      </c>
      <c r="D33" s="902"/>
      <c r="E33" s="897" t="s">
        <v>47</v>
      </c>
      <c r="F33" s="898"/>
      <c r="G33" s="9"/>
      <c r="H33" s="12"/>
      <c r="I33" s="1"/>
      <c r="J33" s="1"/>
      <c r="K33" s="1"/>
      <c r="L33" s="1"/>
      <c r="M33" s="1"/>
      <c r="N33" s="1"/>
      <c r="O33" s="1"/>
      <c r="P33" s="1"/>
      <c r="Q33" s="1"/>
      <c r="R33" s="1"/>
      <c r="S33" s="1"/>
      <c r="T33" s="1"/>
      <c r="U33" s="1"/>
      <c r="V33" s="1"/>
      <c r="W33" s="1"/>
      <c r="X33" s="1"/>
      <c r="Y33" s="1"/>
      <c r="Z33" s="1"/>
    </row>
    <row r="34" spans="1:26" ht="59.25" customHeight="1">
      <c r="A34" s="1"/>
      <c r="B34" s="8"/>
      <c r="C34" s="901" t="s">
        <v>48</v>
      </c>
      <c r="D34" s="902"/>
      <c r="E34" s="897" t="s">
        <v>49</v>
      </c>
      <c r="F34" s="898"/>
      <c r="G34" s="9"/>
      <c r="H34" s="12"/>
      <c r="I34" s="1"/>
      <c r="J34" s="1"/>
      <c r="K34" s="1"/>
      <c r="L34" s="1"/>
      <c r="M34" s="1"/>
      <c r="N34" s="1"/>
      <c r="O34" s="1"/>
      <c r="P34" s="1"/>
      <c r="Q34" s="1"/>
      <c r="R34" s="1"/>
      <c r="S34" s="1"/>
      <c r="T34" s="1"/>
      <c r="U34" s="1"/>
      <c r="V34" s="1"/>
      <c r="W34" s="1"/>
      <c r="X34" s="1"/>
      <c r="Y34" s="1"/>
      <c r="Z34" s="1"/>
    </row>
    <row r="35" spans="1:26" ht="29.25" customHeight="1">
      <c r="A35" s="1"/>
      <c r="B35" s="8"/>
      <c r="C35" s="901" t="s">
        <v>50</v>
      </c>
      <c r="D35" s="902"/>
      <c r="E35" s="897" t="s">
        <v>51</v>
      </c>
      <c r="F35" s="898"/>
      <c r="G35" s="9"/>
      <c r="H35" s="12"/>
      <c r="I35" s="1"/>
      <c r="J35" s="1"/>
      <c r="K35" s="1"/>
      <c r="L35" s="1"/>
      <c r="M35" s="1"/>
      <c r="N35" s="1"/>
      <c r="O35" s="1"/>
      <c r="P35" s="1"/>
      <c r="Q35" s="1"/>
      <c r="R35" s="1"/>
      <c r="S35" s="1"/>
      <c r="T35" s="1"/>
      <c r="U35" s="1"/>
      <c r="V35" s="1"/>
      <c r="W35" s="1"/>
      <c r="X35" s="1"/>
      <c r="Y35" s="1"/>
      <c r="Z35" s="1"/>
    </row>
    <row r="36" spans="1:26" ht="82.5" customHeight="1">
      <c r="A36" s="1"/>
      <c r="B36" s="8"/>
      <c r="C36" s="901" t="s">
        <v>52</v>
      </c>
      <c r="D36" s="902"/>
      <c r="E36" s="897" t="s">
        <v>53</v>
      </c>
      <c r="F36" s="898"/>
      <c r="G36" s="9"/>
      <c r="H36" s="12"/>
      <c r="I36" s="1"/>
      <c r="J36" s="1"/>
      <c r="K36" s="1"/>
      <c r="L36" s="1"/>
      <c r="M36" s="1"/>
      <c r="N36" s="1"/>
      <c r="O36" s="1"/>
      <c r="P36" s="1"/>
      <c r="Q36" s="1"/>
      <c r="R36" s="1"/>
      <c r="S36" s="1"/>
      <c r="T36" s="1"/>
      <c r="U36" s="1"/>
      <c r="V36" s="1"/>
      <c r="W36" s="1"/>
      <c r="X36" s="1"/>
      <c r="Y36" s="1"/>
      <c r="Z36" s="1"/>
    </row>
    <row r="37" spans="1:26" ht="46.5" customHeight="1">
      <c r="A37" s="1"/>
      <c r="B37" s="8"/>
      <c r="C37" s="901" t="s">
        <v>54</v>
      </c>
      <c r="D37" s="902"/>
      <c r="E37" s="897" t="s">
        <v>55</v>
      </c>
      <c r="F37" s="898"/>
      <c r="G37" s="9"/>
      <c r="H37" s="12"/>
      <c r="I37" s="1"/>
      <c r="J37" s="1"/>
      <c r="K37" s="1"/>
      <c r="L37" s="1"/>
      <c r="M37" s="1"/>
      <c r="N37" s="1"/>
      <c r="O37" s="1"/>
      <c r="P37" s="1"/>
      <c r="Q37" s="1"/>
      <c r="R37" s="1"/>
      <c r="S37" s="1"/>
      <c r="T37" s="1"/>
      <c r="U37" s="1"/>
      <c r="V37" s="1"/>
      <c r="W37" s="1"/>
      <c r="X37" s="1"/>
      <c r="Y37" s="1"/>
      <c r="Z37" s="1"/>
    </row>
    <row r="38" spans="1:26" ht="6.75" customHeight="1">
      <c r="A38" s="1"/>
      <c r="B38" s="8"/>
      <c r="C38" s="903"/>
      <c r="D38" s="904"/>
      <c r="E38" s="899"/>
      <c r="F38" s="900"/>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894" t="s">
        <v>56</v>
      </c>
      <c r="C40" s="895"/>
      <c r="D40" s="895"/>
      <c r="E40" s="895"/>
      <c r="F40" s="895"/>
      <c r="G40" s="895"/>
      <c r="H40" s="896"/>
      <c r="I40" s="1"/>
      <c r="J40" s="1"/>
      <c r="K40" s="1"/>
      <c r="L40" s="1"/>
      <c r="M40" s="1"/>
      <c r="N40" s="1"/>
      <c r="O40" s="1"/>
      <c r="P40" s="1"/>
      <c r="Q40" s="1"/>
      <c r="R40" s="1"/>
      <c r="S40" s="1"/>
      <c r="T40" s="1"/>
      <c r="U40" s="1"/>
      <c r="V40" s="1"/>
      <c r="W40" s="1"/>
      <c r="X40" s="1"/>
      <c r="Y40" s="1"/>
      <c r="Z40" s="1"/>
    </row>
    <row r="41" spans="1:26" ht="20.25" customHeight="1">
      <c r="A41" s="1"/>
      <c r="B41" s="894" t="s">
        <v>57</v>
      </c>
      <c r="C41" s="895"/>
      <c r="D41" s="895"/>
      <c r="E41" s="895"/>
      <c r="F41" s="895"/>
      <c r="G41" s="895"/>
      <c r="H41" s="896"/>
      <c r="I41" s="1"/>
      <c r="J41" s="1"/>
      <c r="K41" s="1"/>
      <c r="L41" s="1"/>
      <c r="M41" s="1"/>
      <c r="N41" s="1"/>
      <c r="O41" s="1"/>
      <c r="P41" s="1"/>
      <c r="Q41" s="1"/>
      <c r="R41" s="1"/>
      <c r="S41" s="1"/>
      <c r="T41" s="1"/>
      <c r="U41" s="1"/>
      <c r="V41" s="1"/>
      <c r="W41" s="1"/>
      <c r="X41" s="1"/>
      <c r="Y41" s="1"/>
      <c r="Z41" s="1"/>
    </row>
    <row r="42" spans="1:26" ht="20.25" customHeight="1">
      <c r="A42" s="1"/>
      <c r="B42" s="894" t="s">
        <v>58</v>
      </c>
      <c r="C42" s="895"/>
      <c r="D42" s="895"/>
      <c r="E42" s="895"/>
      <c r="F42" s="895"/>
      <c r="G42" s="895"/>
      <c r="H42" s="896"/>
      <c r="I42" s="1"/>
      <c r="J42" s="1"/>
      <c r="K42" s="1"/>
      <c r="L42" s="1"/>
      <c r="M42" s="1"/>
      <c r="N42" s="1"/>
      <c r="O42" s="1"/>
      <c r="P42" s="1"/>
      <c r="Q42" s="1"/>
      <c r="R42" s="1"/>
      <c r="S42" s="1"/>
      <c r="T42" s="1"/>
      <c r="U42" s="1"/>
      <c r="V42" s="1"/>
      <c r="W42" s="1"/>
      <c r="X42" s="1"/>
      <c r="Y42" s="1"/>
      <c r="Z42" s="1"/>
    </row>
    <row r="43" spans="1:26" ht="20.25" customHeight="1">
      <c r="A43" s="1"/>
      <c r="B43" s="894" t="s">
        <v>59</v>
      </c>
      <c r="C43" s="895"/>
      <c r="D43" s="895"/>
      <c r="E43" s="895"/>
      <c r="F43" s="895"/>
      <c r="G43" s="895"/>
      <c r="H43" s="896"/>
      <c r="I43" s="1"/>
      <c r="J43" s="1"/>
      <c r="K43" s="1"/>
      <c r="L43" s="1"/>
      <c r="M43" s="1"/>
      <c r="N43" s="1"/>
      <c r="O43" s="1"/>
      <c r="P43" s="1"/>
      <c r="Q43" s="1"/>
      <c r="R43" s="1"/>
      <c r="S43" s="1"/>
      <c r="T43" s="1"/>
      <c r="U43" s="1"/>
      <c r="V43" s="1"/>
      <c r="W43" s="1"/>
      <c r="X43" s="1"/>
      <c r="Y43" s="1"/>
      <c r="Z43" s="1"/>
    </row>
    <row r="44" spans="1:26" ht="14.25" customHeight="1">
      <c r="A44" s="1"/>
      <c r="B44" s="894" t="s">
        <v>60</v>
      </c>
      <c r="C44" s="895"/>
      <c r="D44" s="895"/>
      <c r="E44" s="895"/>
      <c r="F44" s="895"/>
      <c r="G44" s="895"/>
      <c r="H44" s="896"/>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58203125" defaultRowHeight="15" customHeight="1"/>
  <cols>
    <col min="1" max="26" width="9.4140625" customWidth="1"/>
  </cols>
  <sheetData>
    <row r="1" spans="2:5" ht="14.25" customHeight="1"/>
    <row r="2" spans="2:5" ht="14.25" customHeight="1">
      <c r="B2" s="71" t="s">
        <v>137</v>
      </c>
      <c r="E2" s="71" t="s">
        <v>119</v>
      </c>
    </row>
    <row r="3" spans="2:5" ht="14.25" customHeight="1">
      <c r="B3" s="71" t="s">
        <v>348</v>
      </c>
      <c r="E3" s="71" t="s">
        <v>103</v>
      </c>
    </row>
    <row r="4" spans="2:5" ht="14.25" customHeight="1">
      <c r="B4" s="71" t="s">
        <v>166</v>
      </c>
      <c r="E4" s="71" t="s">
        <v>134</v>
      </c>
    </row>
    <row r="5" spans="2:5" ht="14.25" customHeight="1">
      <c r="B5" s="71" t="s">
        <v>116</v>
      </c>
    </row>
    <row r="6" spans="2:5" ht="14.25" customHeight="1"/>
    <row r="7" spans="2:5" ht="14.25" customHeight="1"/>
    <row r="8" spans="2:5" ht="14.25" customHeight="1">
      <c r="B8" s="71" t="s">
        <v>349</v>
      </c>
    </row>
    <row r="9" spans="2:5" ht="14.25" customHeight="1">
      <c r="B9" s="71" t="s">
        <v>350</v>
      </c>
    </row>
    <row r="10" spans="2:5" ht="14.25" customHeight="1">
      <c r="B10" s="71" t="s">
        <v>351</v>
      </c>
    </row>
    <row r="11" spans="2:5" ht="14.25" customHeight="1"/>
    <row r="12" spans="2:5" ht="14.25" customHeight="1"/>
    <row r="13" spans="2:5" ht="14.25" customHeight="1">
      <c r="B13" s="71" t="s">
        <v>352</v>
      </c>
    </row>
    <row r="14" spans="2:5" ht="14.25" customHeight="1">
      <c r="B14" s="71" t="s">
        <v>109</v>
      </c>
    </row>
    <row r="15" spans="2:5" ht="14.25" customHeight="1">
      <c r="B15" s="71" t="s">
        <v>156</v>
      </c>
    </row>
    <row r="16" spans="2:5" ht="14.25" customHeight="1">
      <c r="B16" s="71" t="s">
        <v>177</v>
      </c>
    </row>
    <row r="17" spans="2:2" ht="14.25" customHeight="1">
      <c r="B17" s="71" t="s">
        <v>163</v>
      </c>
    </row>
    <row r="18" spans="2:2" ht="14.25" customHeight="1">
      <c r="B18" s="71" t="s">
        <v>170</v>
      </c>
    </row>
    <row r="19" spans="2:2" ht="14.25" customHeight="1">
      <c r="B19" s="71" t="s">
        <v>167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58203125" defaultRowHeight="15" customHeight="1"/>
  <cols>
    <col min="1" max="1" width="28.6640625" customWidth="1"/>
    <col min="2" max="26" width="10" customWidth="1"/>
  </cols>
  <sheetData>
    <row r="1" spans="1:26" ht="12.75" customHeight="1">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row>
    <row r="2" spans="1:26" ht="12.75" customHeight="1">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row>
    <row r="3" spans="1:26" ht="12.75" customHeight="1">
      <c r="A3" s="137" t="s">
        <v>111</v>
      </c>
      <c r="B3" s="136"/>
      <c r="C3" s="136"/>
      <c r="D3" s="136"/>
      <c r="E3" s="136"/>
      <c r="F3" s="136"/>
      <c r="G3" s="136"/>
      <c r="H3" s="136"/>
      <c r="I3" s="136"/>
      <c r="J3" s="136"/>
      <c r="K3" s="136"/>
      <c r="L3" s="136"/>
      <c r="M3" s="136"/>
      <c r="N3" s="136"/>
      <c r="O3" s="136"/>
      <c r="P3" s="136"/>
      <c r="Q3" s="136"/>
      <c r="R3" s="136"/>
      <c r="S3" s="136"/>
      <c r="T3" s="136"/>
      <c r="U3" s="136"/>
      <c r="V3" s="136"/>
      <c r="W3" s="136"/>
      <c r="X3" s="136"/>
      <c r="Y3" s="136"/>
      <c r="Z3" s="136"/>
    </row>
    <row r="4" spans="1:26" ht="12.75" customHeight="1">
      <c r="A4" s="137" t="s">
        <v>138</v>
      </c>
      <c r="B4" s="136"/>
      <c r="C4" s="136"/>
      <c r="D4" s="136"/>
      <c r="E4" s="136"/>
      <c r="F4" s="136"/>
      <c r="G4" s="136"/>
      <c r="H4" s="136"/>
      <c r="I4" s="136"/>
      <c r="J4" s="136"/>
      <c r="K4" s="136"/>
      <c r="L4" s="136"/>
      <c r="M4" s="136"/>
      <c r="N4" s="136"/>
      <c r="O4" s="136"/>
      <c r="P4" s="136"/>
      <c r="Q4" s="136"/>
      <c r="R4" s="136"/>
      <c r="S4" s="136"/>
      <c r="T4" s="136"/>
      <c r="U4" s="136"/>
      <c r="V4" s="136"/>
      <c r="W4" s="136"/>
      <c r="X4" s="136"/>
      <c r="Y4" s="136"/>
      <c r="Z4" s="136"/>
    </row>
    <row r="5" spans="1:26" ht="12.75" customHeight="1">
      <c r="A5" s="137" t="s">
        <v>133</v>
      </c>
      <c r="B5" s="136"/>
      <c r="C5" s="136"/>
      <c r="D5" s="136"/>
      <c r="E5" s="136"/>
      <c r="F5" s="136"/>
      <c r="G5" s="136"/>
      <c r="H5" s="136"/>
      <c r="I5" s="136"/>
      <c r="J5" s="136"/>
      <c r="K5" s="136"/>
      <c r="L5" s="136"/>
      <c r="M5" s="136"/>
      <c r="N5" s="136"/>
      <c r="O5" s="136"/>
      <c r="P5" s="136"/>
      <c r="Q5" s="136"/>
      <c r="R5" s="136"/>
      <c r="S5" s="136"/>
      <c r="T5" s="136"/>
      <c r="U5" s="136"/>
      <c r="V5" s="136"/>
      <c r="W5" s="136"/>
      <c r="X5" s="136"/>
      <c r="Y5" s="136"/>
      <c r="Z5" s="136"/>
    </row>
    <row r="6" spans="1:26" ht="12.75" customHeight="1">
      <c r="A6" s="137" t="s">
        <v>175</v>
      </c>
      <c r="B6" s="136"/>
      <c r="C6" s="136"/>
      <c r="D6" s="136"/>
      <c r="E6" s="136"/>
      <c r="F6" s="136"/>
      <c r="G6" s="136"/>
      <c r="H6" s="136"/>
      <c r="I6" s="136"/>
      <c r="J6" s="136"/>
      <c r="K6" s="136"/>
      <c r="L6" s="136"/>
      <c r="M6" s="136"/>
      <c r="N6" s="136"/>
      <c r="O6" s="136"/>
      <c r="P6" s="136"/>
      <c r="Q6" s="136"/>
      <c r="R6" s="136"/>
      <c r="S6" s="136"/>
      <c r="T6" s="136"/>
      <c r="U6" s="136"/>
      <c r="V6" s="136"/>
      <c r="W6" s="136"/>
      <c r="X6" s="136"/>
      <c r="Y6" s="136"/>
      <c r="Z6" s="136"/>
    </row>
    <row r="7" spans="1:26" ht="12.75" customHeight="1">
      <c r="A7" s="137" t="s">
        <v>112</v>
      </c>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12.75" customHeight="1">
      <c r="A8" s="137" t="s">
        <v>113</v>
      </c>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2.75" customHeight="1">
      <c r="A9" s="137" t="s">
        <v>127</v>
      </c>
      <c r="B9" s="136"/>
      <c r="C9" s="136"/>
      <c r="D9" s="136"/>
      <c r="E9" s="136"/>
      <c r="F9" s="136"/>
      <c r="G9" s="136"/>
      <c r="H9" s="136"/>
      <c r="I9" s="136"/>
      <c r="J9" s="136"/>
      <c r="K9" s="136"/>
      <c r="L9" s="136"/>
      <c r="M9" s="136"/>
      <c r="N9" s="136"/>
      <c r="O9" s="136"/>
      <c r="P9" s="136"/>
      <c r="Q9" s="136"/>
      <c r="R9" s="136"/>
      <c r="S9" s="136"/>
      <c r="T9" s="136"/>
      <c r="U9" s="136"/>
      <c r="V9" s="136"/>
      <c r="W9" s="136"/>
      <c r="X9" s="136"/>
      <c r="Y9" s="136"/>
      <c r="Z9" s="136"/>
    </row>
    <row r="10" spans="1:26" ht="12.75" customHeight="1">
      <c r="A10" s="137" t="s">
        <v>114</v>
      </c>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row>
    <row r="11" spans="1:26" ht="12.75" customHeight="1">
      <c r="A11" s="137" t="s">
        <v>142</v>
      </c>
      <c r="B11" s="136"/>
      <c r="C11" s="136"/>
      <c r="D11" s="136"/>
      <c r="E11" s="136"/>
      <c r="F11" s="136"/>
      <c r="G11" s="136"/>
      <c r="H11" s="136"/>
      <c r="I11" s="136"/>
      <c r="J11" s="136"/>
      <c r="K11" s="136"/>
      <c r="L11" s="136"/>
      <c r="M11" s="136"/>
      <c r="N11" s="136"/>
      <c r="O11" s="136"/>
      <c r="P11" s="136"/>
      <c r="Q11" s="136"/>
      <c r="R11" s="136"/>
      <c r="S11" s="136"/>
      <c r="T11" s="136"/>
      <c r="U11" s="136"/>
      <c r="V11" s="136"/>
      <c r="W11" s="136"/>
      <c r="X11" s="136"/>
      <c r="Y11" s="136"/>
      <c r="Z11" s="136"/>
    </row>
    <row r="12" spans="1:26" ht="12.75" customHeight="1">
      <c r="A12" s="137" t="s">
        <v>353</v>
      </c>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row>
    <row r="13" spans="1:26" ht="12.75" customHeight="1">
      <c r="A13" s="137" t="s">
        <v>354</v>
      </c>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row>
    <row r="14" spans="1:26" ht="12.75" customHeight="1">
      <c r="A14" s="137" t="s">
        <v>355</v>
      </c>
      <c r="B14" s="136"/>
      <c r="C14" s="136"/>
      <c r="D14" s="136"/>
      <c r="E14" s="136"/>
      <c r="F14" s="136"/>
      <c r="G14" s="136"/>
      <c r="H14" s="136"/>
      <c r="I14" s="136"/>
      <c r="J14" s="136"/>
      <c r="K14" s="136"/>
      <c r="L14" s="136"/>
      <c r="M14" s="136"/>
      <c r="N14" s="136"/>
      <c r="O14" s="136"/>
      <c r="P14" s="136"/>
      <c r="Q14" s="136"/>
      <c r="R14" s="136"/>
      <c r="S14" s="136"/>
      <c r="T14" s="136"/>
      <c r="U14" s="136"/>
      <c r="V14" s="136"/>
      <c r="W14" s="136"/>
      <c r="X14" s="136"/>
      <c r="Y14" s="136"/>
      <c r="Z14" s="136"/>
    </row>
    <row r="15" spans="1:26" ht="12.75" customHeight="1">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c r="Z15" s="136"/>
    </row>
    <row r="16" spans="1:26" ht="12.75" customHeight="1">
      <c r="A16" s="137" t="s">
        <v>356</v>
      </c>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row>
    <row r="17" spans="1:26" ht="12.75" customHeight="1">
      <c r="A17" s="137" t="s">
        <v>137</v>
      </c>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row>
    <row r="18" spans="1:26" ht="12.75" customHeight="1">
      <c r="A18" s="137" t="s">
        <v>348</v>
      </c>
      <c r="B18" s="136"/>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Z18" s="136"/>
    </row>
    <row r="19" spans="1:26" ht="12.75" customHeight="1">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row>
    <row r="20" spans="1:26" ht="12.75" customHeight="1">
      <c r="A20" s="137" t="s">
        <v>350</v>
      </c>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row>
    <row r="21" spans="1:26" ht="12.75" customHeight="1">
      <c r="A21" s="137" t="s">
        <v>351</v>
      </c>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row>
    <row r="22" spans="1:26" ht="12.75" customHeight="1">
      <c r="A22" s="136"/>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row>
    <row r="23" spans="1:26"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row>
    <row r="24" spans="1:26" ht="12.75" customHeight="1">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row>
    <row r="25" spans="1:26" ht="12.75" customHeight="1">
      <c r="A25" s="136"/>
      <c r="B25" s="136"/>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row>
    <row r="26" spans="1:26" ht="12.75" customHeight="1">
      <c r="A26" s="136"/>
      <c r="B26" s="136"/>
      <c r="C26" s="136"/>
      <c r="D26" s="136"/>
      <c r="E26" s="136"/>
      <c r="F26" s="136"/>
      <c r="G26" s="136"/>
      <c r="H26" s="136"/>
      <c r="I26" s="136"/>
      <c r="J26" s="136"/>
      <c r="K26" s="136"/>
      <c r="L26" s="136"/>
      <c r="M26" s="136"/>
      <c r="N26" s="136"/>
      <c r="O26" s="136"/>
      <c r="P26" s="136"/>
      <c r="Q26" s="136"/>
      <c r="R26" s="136"/>
      <c r="S26" s="136"/>
      <c r="T26" s="136"/>
      <c r="U26" s="136"/>
      <c r="V26" s="136"/>
      <c r="W26" s="136"/>
      <c r="X26" s="136"/>
      <c r="Y26" s="136"/>
      <c r="Z26" s="136"/>
    </row>
    <row r="27" spans="1:26" ht="12.75" customHeight="1">
      <c r="A27" s="136"/>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row>
    <row r="28" spans="1:26" ht="12.75" customHeight="1">
      <c r="A28" s="136"/>
      <c r="B28" s="136"/>
      <c r="C28" s="136"/>
      <c r="D28" s="136"/>
      <c r="E28" s="136"/>
      <c r="F28" s="136"/>
      <c r="G28" s="136"/>
      <c r="H28" s="136"/>
      <c r="I28" s="136"/>
      <c r="J28" s="136"/>
      <c r="K28" s="136"/>
      <c r="L28" s="136"/>
      <c r="M28" s="136"/>
      <c r="N28" s="136"/>
      <c r="O28" s="136"/>
      <c r="P28" s="136"/>
      <c r="Q28" s="136"/>
      <c r="R28" s="136"/>
      <c r="S28" s="136"/>
      <c r="T28" s="136"/>
      <c r="U28" s="136"/>
      <c r="V28" s="136"/>
      <c r="W28" s="136"/>
      <c r="X28" s="136"/>
      <c r="Y28" s="136"/>
      <c r="Z28" s="136"/>
    </row>
    <row r="29" spans="1:26" ht="12.7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row>
    <row r="30" spans="1:26" ht="12.75" customHeight="1">
      <c r="A30" s="136"/>
      <c r="B30" s="136"/>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row>
    <row r="31" spans="1:26" ht="12.75" customHeight="1">
      <c r="A31" s="136"/>
      <c r="B31" s="136"/>
      <c r="C31" s="136"/>
      <c r="D31" s="136"/>
      <c r="E31" s="136"/>
      <c r="F31" s="136"/>
      <c r="G31" s="136"/>
      <c r="H31" s="136"/>
      <c r="I31" s="136"/>
      <c r="J31" s="136"/>
      <c r="K31" s="136"/>
      <c r="L31" s="136"/>
      <c r="M31" s="136"/>
      <c r="N31" s="136"/>
      <c r="O31" s="136"/>
      <c r="P31" s="136"/>
      <c r="Q31" s="136"/>
      <c r="R31" s="136"/>
      <c r="S31" s="136"/>
      <c r="T31" s="136"/>
      <c r="U31" s="136"/>
      <c r="V31" s="136"/>
      <c r="W31" s="136"/>
      <c r="X31" s="136"/>
      <c r="Y31" s="136"/>
      <c r="Z31" s="136"/>
    </row>
    <row r="32" spans="1:26" ht="12.75" customHeight="1">
      <c r="A32" s="136"/>
      <c r="B32" s="136"/>
      <c r="C32" s="136"/>
      <c r="D32" s="136"/>
      <c r="E32" s="136"/>
      <c r="F32" s="136"/>
      <c r="G32" s="136"/>
      <c r="H32" s="136"/>
      <c r="I32" s="136"/>
      <c r="J32" s="136"/>
      <c r="K32" s="136"/>
      <c r="L32" s="136"/>
      <c r="M32" s="136"/>
      <c r="N32" s="136"/>
      <c r="O32" s="136"/>
      <c r="P32" s="136"/>
      <c r="Q32" s="136"/>
      <c r="R32" s="136"/>
      <c r="S32" s="136"/>
      <c r="T32" s="136"/>
      <c r="U32" s="136"/>
      <c r="V32" s="136"/>
      <c r="W32" s="136"/>
      <c r="X32" s="136"/>
      <c r="Y32" s="136"/>
      <c r="Z32" s="136"/>
    </row>
    <row r="33" spans="1:26" ht="12.75"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row>
    <row r="34" spans="1:26" ht="12.75"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row>
    <row r="35" spans="1:26" ht="12.75" customHeight="1">
      <c r="A35" s="136"/>
      <c r="B35" s="136"/>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row>
    <row r="36" spans="1:26" ht="12.75"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row>
    <row r="37" spans="1:26" ht="12.7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row>
    <row r="38" spans="1:26" ht="12.7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row>
    <row r="39" spans="1:26" ht="12.75" customHeight="1">
      <c r="A39" s="136"/>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row>
    <row r="40" spans="1:26" ht="12.75" customHeight="1">
      <c r="A40" s="136"/>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row>
    <row r="41" spans="1:26" ht="12.75"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row>
    <row r="42" spans="1:26" ht="12.75" customHeight="1">
      <c r="A42" s="136"/>
      <c r="B42" s="136"/>
      <c r="C42" s="136"/>
      <c r="D42" s="136"/>
      <c r="E42" s="136"/>
      <c r="F42" s="136"/>
      <c r="G42" s="136"/>
      <c r="H42" s="136"/>
      <c r="I42" s="136"/>
      <c r="J42" s="136"/>
      <c r="K42" s="136"/>
      <c r="L42" s="136"/>
      <c r="M42" s="136"/>
      <c r="N42" s="136"/>
      <c r="O42" s="136"/>
      <c r="P42" s="136"/>
      <c r="Q42" s="136"/>
      <c r="R42" s="136"/>
      <c r="S42" s="136"/>
      <c r="T42" s="136"/>
      <c r="U42" s="136"/>
      <c r="V42" s="136"/>
      <c r="W42" s="136"/>
      <c r="X42" s="136"/>
      <c r="Y42" s="136"/>
      <c r="Z42" s="136"/>
    </row>
    <row r="43" spans="1:26" ht="12.75" customHeight="1">
      <c r="A43" s="136"/>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row>
    <row r="44" spans="1:26" ht="12.75"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row>
    <row r="45" spans="1:26" ht="12.75" customHeight="1">
      <c r="A45" s="136"/>
      <c r="B45" s="136"/>
      <c r="C45" s="136"/>
      <c r="D45" s="136"/>
      <c r="E45" s="136"/>
      <c r="F45" s="136"/>
      <c r="G45" s="136"/>
      <c r="H45" s="136"/>
      <c r="I45" s="136"/>
      <c r="J45" s="136"/>
      <c r="K45" s="136"/>
      <c r="L45" s="136"/>
      <c r="M45" s="136"/>
      <c r="N45" s="136"/>
      <c r="O45" s="136"/>
      <c r="P45" s="136"/>
      <c r="Q45" s="136"/>
      <c r="R45" s="136"/>
      <c r="S45" s="136"/>
      <c r="T45" s="136"/>
      <c r="U45" s="136"/>
      <c r="V45" s="136"/>
      <c r="W45" s="136"/>
      <c r="X45" s="136"/>
      <c r="Y45" s="136"/>
      <c r="Z45" s="136"/>
    </row>
    <row r="46" spans="1:26" ht="12.75" customHeight="1">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row>
    <row r="47" spans="1:26" ht="12.7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row>
    <row r="48" spans="1:26" ht="12.75" customHeight="1">
      <c r="A48" s="136"/>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c r="Z48" s="136"/>
    </row>
    <row r="49" spans="1:26" ht="12.75" customHeight="1">
      <c r="A49" s="136"/>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36"/>
    </row>
    <row r="50" spans="1:26" ht="12.75"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row>
    <row r="51" spans="1:26" ht="12.75" customHeight="1">
      <c r="A51" s="136"/>
      <c r="B51" s="136"/>
      <c r="C51" s="136"/>
      <c r="D51" s="136"/>
      <c r="E51" s="136"/>
      <c r="F51" s="136"/>
      <c r="G51" s="136"/>
      <c r="H51" s="136"/>
      <c r="I51" s="136"/>
      <c r="J51" s="136"/>
      <c r="K51" s="136"/>
      <c r="L51" s="136"/>
      <c r="M51" s="136"/>
      <c r="N51" s="136"/>
      <c r="O51" s="136"/>
      <c r="P51" s="136"/>
      <c r="Q51" s="136"/>
      <c r="R51" s="136"/>
      <c r="S51" s="136"/>
      <c r="T51" s="136"/>
      <c r="U51" s="136"/>
      <c r="V51" s="136"/>
      <c r="W51" s="136"/>
      <c r="X51" s="136"/>
      <c r="Y51" s="136"/>
      <c r="Z51" s="136"/>
    </row>
    <row r="52" spans="1:26" ht="12.75" customHeight="1">
      <c r="A52" s="136"/>
      <c r="B52" s="136"/>
      <c r="C52" s="136"/>
      <c r="D52" s="136"/>
      <c r="E52" s="136"/>
      <c r="F52" s="136"/>
      <c r="G52" s="136"/>
      <c r="H52" s="136"/>
      <c r="I52" s="136"/>
      <c r="J52" s="136"/>
      <c r="K52" s="136"/>
      <c r="L52" s="136"/>
      <c r="M52" s="136"/>
      <c r="N52" s="136"/>
      <c r="O52" s="136"/>
      <c r="P52" s="136"/>
      <c r="Q52" s="136"/>
      <c r="R52" s="136"/>
      <c r="S52" s="136"/>
      <c r="T52" s="136"/>
      <c r="U52" s="136"/>
      <c r="V52" s="136"/>
      <c r="W52" s="136"/>
      <c r="X52" s="136"/>
      <c r="Y52" s="136"/>
      <c r="Z52" s="136"/>
    </row>
    <row r="53" spans="1:26" ht="12.75"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row>
    <row r="54" spans="1:26" ht="12.7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row>
    <row r="55" spans="1:26" ht="12.75" customHeight="1">
      <c r="A55" s="136"/>
      <c r="B55" s="136"/>
      <c r="C55" s="136"/>
      <c r="D55" s="136"/>
      <c r="E55" s="136"/>
      <c r="F55" s="136"/>
      <c r="G55" s="136"/>
      <c r="H55" s="136"/>
      <c r="I55" s="136"/>
      <c r="J55" s="136"/>
      <c r="K55" s="136"/>
      <c r="L55" s="136"/>
      <c r="M55" s="136"/>
      <c r="N55" s="136"/>
      <c r="O55" s="136"/>
      <c r="P55" s="136"/>
      <c r="Q55" s="136"/>
      <c r="R55" s="136"/>
      <c r="S55" s="136"/>
      <c r="T55" s="136"/>
      <c r="U55" s="136"/>
      <c r="V55" s="136"/>
      <c r="W55" s="136"/>
      <c r="X55" s="136"/>
      <c r="Y55" s="136"/>
      <c r="Z55" s="136"/>
    </row>
    <row r="56" spans="1:26" ht="12.75"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row>
    <row r="57" spans="1:26" ht="12.75" customHeight="1">
      <c r="A57" s="136"/>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36"/>
    </row>
    <row r="58" spans="1:26" ht="12.75" customHeight="1">
      <c r="A58" s="136"/>
      <c r="B58" s="136"/>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row>
    <row r="59" spans="1:26" ht="12.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row>
    <row r="60" spans="1:26" ht="12.75" customHeight="1">
      <c r="A60" s="136"/>
      <c r="B60" s="136"/>
      <c r="C60" s="136"/>
      <c r="D60" s="136"/>
      <c r="E60" s="136"/>
      <c r="F60" s="136"/>
      <c r="G60" s="136"/>
      <c r="H60" s="136"/>
      <c r="I60" s="136"/>
      <c r="J60" s="136"/>
      <c r="K60" s="136"/>
      <c r="L60" s="136"/>
      <c r="M60" s="136"/>
      <c r="N60" s="136"/>
      <c r="O60" s="136"/>
      <c r="P60" s="136"/>
      <c r="Q60" s="136"/>
      <c r="R60" s="136"/>
      <c r="S60" s="136"/>
      <c r="T60" s="136"/>
      <c r="U60" s="136"/>
      <c r="V60" s="136"/>
      <c r="W60" s="136"/>
      <c r="X60" s="136"/>
      <c r="Y60" s="136"/>
      <c r="Z60" s="136"/>
    </row>
    <row r="61" spans="1:26" ht="12.75"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row>
    <row r="62" spans="1:26" ht="12.75" customHeight="1">
      <c r="A62" s="136"/>
      <c r="B62" s="136"/>
      <c r="C62" s="136"/>
      <c r="D62" s="136"/>
      <c r="E62" s="136"/>
      <c r="F62" s="136"/>
      <c r="G62" s="136"/>
      <c r="H62" s="136"/>
      <c r="I62" s="136"/>
      <c r="J62" s="136"/>
      <c r="K62" s="136"/>
      <c r="L62" s="136"/>
      <c r="M62" s="136"/>
      <c r="N62" s="136"/>
      <c r="O62" s="136"/>
      <c r="P62" s="136"/>
      <c r="Q62" s="136"/>
      <c r="R62" s="136"/>
      <c r="S62" s="136"/>
      <c r="T62" s="136"/>
      <c r="U62" s="136"/>
      <c r="V62" s="136"/>
      <c r="W62" s="136"/>
      <c r="X62" s="136"/>
      <c r="Y62" s="136"/>
      <c r="Z62" s="136"/>
    </row>
    <row r="63" spans="1:26" ht="12.75" customHeight="1">
      <c r="A63" s="136"/>
      <c r="B63" s="136"/>
      <c r="C63" s="136"/>
      <c r="D63" s="136"/>
      <c r="E63" s="136"/>
      <c r="F63" s="136"/>
      <c r="G63" s="136"/>
      <c r="H63" s="136"/>
      <c r="I63" s="136"/>
      <c r="J63" s="136"/>
      <c r="K63" s="136"/>
      <c r="L63" s="136"/>
      <c r="M63" s="136"/>
      <c r="N63" s="136"/>
      <c r="O63" s="136"/>
      <c r="P63" s="136"/>
      <c r="Q63" s="136"/>
      <c r="R63" s="136"/>
      <c r="S63" s="136"/>
      <c r="T63" s="136"/>
      <c r="U63" s="136"/>
      <c r="V63" s="136"/>
      <c r="W63" s="136"/>
      <c r="X63" s="136"/>
      <c r="Y63" s="136"/>
      <c r="Z63" s="136"/>
    </row>
    <row r="64" spans="1:26" ht="12.75" customHeight="1">
      <c r="A64" s="136"/>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row>
    <row r="65" spans="1:26" ht="12.75" customHeight="1">
      <c r="A65" s="136"/>
      <c r="B65" s="136"/>
      <c r="C65" s="136"/>
      <c r="D65" s="136"/>
      <c r="E65" s="136"/>
      <c r="F65" s="136"/>
      <c r="G65" s="136"/>
      <c r="H65" s="136"/>
      <c r="I65" s="136"/>
      <c r="J65" s="136"/>
      <c r="K65" s="136"/>
      <c r="L65" s="136"/>
      <c r="M65" s="136"/>
      <c r="N65" s="136"/>
      <c r="O65" s="136"/>
      <c r="P65" s="136"/>
      <c r="Q65" s="136"/>
      <c r="R65" s="136"/>
      <c r="S65" s="136"/>
      <c r="T65" s="136"/>
      <c r="U65" s="136"/>
      <c r="V65" s="136"/>
      <c r="W65" s="136"/>
      <c r="X65" s="136"/>
      <c r="Y65" s="136"/>
      <c r="Z65" s="136"/>
    </row>
    <row r="66" spans="1:26" ht="12.75" customHeight="1">
      <c r="A66" s="136"/>
      <c r="B66" s="136"/>
      <c r="C66" s="136"/>
      <c r="D66" s="136"/>
      <c r="E66" s="136"/>
      <c r="F66" s="136"/>
      <c r="G66" s="136"/>
      <c r="H66" s="136"/>
      <c r="I66" s="136"/>
      <c r="J66" s="136"/>
      <c r="K66" s="136"/>
      <c r="L66" s="136"/>
      <c r="M66" s="136"/>
      <c r="N66" s="136"/>
      <c r="O66" s="136"/>
      <c r="P66" s="136"/>
      <c r="Q66" s="136"/>
      <c r="R66" s="136"/>
      <c r="S66" s="136"/>
      <c r="T66" s="136"/>
      <c r="U66" s="136"/>
      <c r="V66" s="136"/>
      <c r="W66" s="136"/>
      <c r="X66" s="136"/>
      <c r="Y66" s="136"/>
      <c r="Z66" s="136"/>
    </row>
    <row r="67" spans="1:26" ht="12.75" customHeight="1">
      <c r="A67" s="136"/>
      <c r="B67" s="136"/>
      <c r="C67" s="136"/>
      <c r="D67" s="136"/>
      <c r="E67" s="136"/>
      <c r="F67" s="136"/>
      <c r="G67" s="136"/>
      <c r="H67" s="136"/>
      <c r="I67" s="136"/>
      <c r="J67" s="136"/>
      <c r="K67" s="136"/>
      <c r="L67" s="136"/>
      <c r="M67" s="136"/>
      <c r="N67" s="136"/>
      <c r="O67" s="136"/>
      <c r="P67" s="136"/>
      <c r="Q67" s="136"/>
      <c r="R67" s="136"/>
      <c r="S67" s="136"/>
      <c r="T67" s="136"/>
      <c r="U67" s="136"/>
      <c r="V67" s="136"/>
      <c r="W67" s="136"/>
      <c r="X67" s="136"/>
      <c r="Y67" s="136"/>
      <c r="Z67" s="136"/>
    </row>
    <row r="68" spans="1:26" ht="12.75" customHeight="1">
      <c r="A68" s="13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row>
    <row r="69" spans="1:26" ht="12.75" customHeight="1">
      <c r="A69" s="136"/>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row>
    <row r="70" spans="1:26" ht="12.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row>
    <row r="71" spans="1:26" ht="12.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row>
    <row r="72" spans="1:26" ht="12.75" customHeight="1">
      <c r="A72" s="136"/>
      <c r="B72" s="136"/>
      <c r="C72" s="136"/>
      <c r="D72" s="136"/>
      <c r="E72" s="136"/>
      <c r="F72" s="136"/>
      <c r="G72" s="136"/>
      <c r="H72" s="136"/>
      <c r="I72" s="136"/>
      <c r="J72" s="136"/>
      <c r="K72" s="136"/>
      <c r="L72" s="136"/>
      <c r="M72" s="136"/>
      <c r="N72" s="136"/>
      <c r="O72" s="136"/>
      <c r="P72" s="136"/>
      <c r="Q72" s="136"/>
      <c r="R72" s="136"/>
      <c r="S72" s="136"/>
      <c r="T72" s="136"/>
      <c r="U72" s="136"/>
      <c r="V72" s="136"/>
      <c r="W72" s="136"/>
      <c r="X72" s="136"/>
      <c r="Y72" s="136"/>
      <c r="Z72" s="136"/>
    </row>
    <row r="73" spans="1:26" ht="12.75"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row>
    <row r="74" spans="1:26" ht="12.75" customHeight="1">
      <c r="A74" s="136"/>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c r="Z74" s="136"/>
    </row>
    <row r="75" spans="1:26" ht="12.75" customHeight="1">
      <c r="A75" s="136"/>
      <c r="B75" s="136"/>
      <c r="C75" s="136"/>
      <c r="D75" s="136"/>
      <c r="E75" s="136"/>
      <c r="F75" s="136"/>
      <c r="G75" s="136"/>
      <c r="H75" s="136"/>
      <c r="I75" s="136"/>
      <c r="J75" s="136"/>
      <c r="K75" s="136"/>
      <c r="L75" s="136"/>
      <c r="M75" s="136"/>
      <c r="N75" s="136"/>
      <c r="O75" s="136"/>
      <c r="P75" s="136"/>
      <c r="Q75" s="136"/>
      <c r="R75" s="136"/>
      <c r="S75" s="136"/>
      <c r="T75" s="136"/>
      <c r="U75" s="136"/>
      <c r="V75" s="136"/>
      <c r="W75" s="136"/>
      <c r="X75" s="136"/>
      <c r="Y75" s="136"/>
      <c r="Z75" s="136"/>
    </row>
    <row r="76" spans="1:26" ht="12.75" customHeight="1">
      <c r="A76" s="136"/>
      <c r="B76" s="136"/>
      <c r="C76" s="136"/>
      <c r="D76" s="136"/>
      <c r="E76" s="136"/>
      <c r="F76" s="136"/>
      <c r="G76" s="136"/>
      <c r="H76" s="136"/>
      <c r="I76" s="136"/>
      <c r="J76" s="136"/>
      <c r="K76" s="136"/>
      <c r="L76" s="136"/>
      <c r="M76" s="136"/>
      <c r="N76" s="136"/>
      <c r="O76" s="136"/>
      <c r="P76" s="136"/>
      <c r="Q76" s="136"/>
      <c r="R76" s="136"/>
      <c r="S76" s="136"/>
      <c r="T76" s="136"/>
      <c r="U76" s="136"/>
      <c r="V76" s="136"/>
      <c r="W76" s="136"/>
      <c r="X76" s="136"/>
      <c r="Y76" s="136"/>
      <c r="Z76" s="136"/>
    </row>
    <row r="77" spans="1:26" ht="12.75" customHeight="1">
      <c r="A77" s="136"/>
      <c r="B77" s="136"/>
      <c r="C77" s="136"/>
      <c r="D77" s="136"/>
      <c r="E77" s="136"/>
      <c r="F77" s="136"/>
      <c r="G77" s="136"/>
      <c r="H77" s="136"/>
      <c r="I77" s="136"/>
      <c r="J77" s="136"/>
      <c r="K77" s="136"/>
      <c r="L77" s="136"/>
      <c r="M77" s="136"/>
      <c r="N77" s="136"/>
      <c r="O77" s="136"/>
      <c r="P77" s="136"/>
      <c r="Q77" s="136"/>
      <c r="R77" s="136"/>
      <c r="S77" s="136"/>
      <c r="T77" s="136"/>
      <c r="U77" s="136"/>
      <c r="V77" s="136"/>
      <c r="W77" s="136"/>
      <c r="X77" s="136"/>
      <c r="Y77" s="136"/>
      <c r="Z77" s="136"/>
    </row>
    <row r="78" spans="1:26" ht="12.7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row>
    <row r="79" spans="1:26" ht="12.75" customHeight="1">
      <c r="A79" s="136"/>
      <c r="B79" s="136"/>
      <c r="C79" s="136"/>
      <c r="D79" s="136"/>
      <c r="E79" s="136"/>
      <c r="F79" s="136"/>
      <c r="G79" s="136"/>
      <c r="H79" s="136"/>
      <c r="I79" s="136"/>
      <c r="J79" s="136"/>
      <c r="K79" s="136"/>
      <c r="L79" s="136"/>
      <c r="M79" s="136"/>
      <c r="N79" s="136"/>
      <c r="O79" s="136"/>
      <c r="P79" s="136"/>
      <c r="Q79" s="136"/>
      <c r="R79" s="136"/>
      <c r="S79" s="136"/>
      <c r="T79" s="136"/>
      <c r="U79" s="136"/>
      <c r="V79" s="136"/>
      <c r="W79" s="136"/>
      <c r="X79" s="136"/>
      <c r="Y79" s="136"/>
      <c r="Z79" s="136"/>
    </row>
    <row r="80" spans="1:26" ht="12.75"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row>
    <row r="81" spans="1:26" ht="12.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row>
    <row r="82" spans="1:26" ht="12.75" customHeight="1">
      <c r="A82" s="136"/>
      <c r="B82" s="136"/>
      <c r="C82" s="136"/>
      <c r="D82" s="136"/>
      <c r="E82" s="136"/>
      <c r="F82" s="136"/>
      <c r="G82" s="136"/>
      <c r="H82" s="136"/>
      <c r="I82" s="136"/>
      <c r="J82" s="136"/>
      <c r="K82" s="136"/>
      <c r="L82" s="136"/>
      <c r="M82" s="136"/>
      <c r="N82" s="136"/>
      <c r="O82" s="136"/>
      <c r="P82" s="136"/>
      <c r="Q82" s="136"/>
      <c r="R82" s="136"/>
      <c r="S82" s="136"/>
      <c r="T82" s="136"/>
      <c r="U82" s="136"/>
      <c r="V82" s="136"/>
      <c r="W82" s="136"/>
      <c r="X82" s="136"/>
      <c r="Y82" s="136"/>
      <c r="Z82" s="136"/>
    </row>
    <row r="83" spans="1:26" ht="12.75"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row>
    <row r="84" spans="1:26" ht="12.75" customHeight="1">
      <c r="A84" s="136"/>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row>
    <row r="85" spans="1:26" ht="12.75" customHeight="1">
      <c r="A85" s="136"/>
      <c r="B85" s="136"/>
      <c r="C85" s="136"/>
      <c r="D85" s="136"/>
      <c r="E85" s="136"/>
      <c r="F85" s="136"/>
      <c r="G85" s="136"/>
      <c r="H85" s="136"/>
      <c r="I85" s="136"/>
      <c r="J85" s="136"/>
      <c r="K85" s="136"/>
      <c r="L85" s="136"/>
      <c r="M85" s="136"/>
      <c r="N85" s="136"/>
      <c r="O85" s="136"/>
      <c r="P85" s="136"/>
      <c r="Q85" s="136"/>
      <c r="R85" s="136"/>
      <c r="S85" s="136"/>
      <c r="T85" s="136"/>
      <c r="U85" s="136"/>
      <c r="V85" s="136"/>
      <c r="W85" s="136"/>
      <c r="X85" s="136"/>
      <c r="Y85" s="136"/>
      <c r="Z85" s="136"/>
    </row>
    <row r="86" spans="1:26" ht="12.75"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row>
    <row r="87" spans="1:26" ht="12.75" customHeight="1">
      <c r="A87" s="136"/>
      <c r="B87" s="136"/>
      <c r="C87" s="136"/>
      <c r="D87" s="136"/>
      <c r="E87" s="136"/>
      <c r="F87" s="136"/>
      <c r="G87" s="136"/>
      <c r="H87" s="136"/>
      <c r="I87" s="136"/>
      <c r="J87" s="136"/>
      <c r="K87" s="136"/>
      <c r="L87" s="136"/>
      <c r="M87" s="136"/>
      <c r="N87" s="136"/>
      <c r="O87" s="136"/>
      <c r="P87" s="136"/>
      <c r="Q87" s="136"/>
      <c r="R87" s="136"/>
      <c r="S87" s="136"/>
      <c r="T87" s="136"/>
      <c r="U87" s="136"/>
      <c r="V87" s="136"/>
      <c r="W87" s="136"/>
      <c r="X87" s="136"/>
      <c r="Y87" s="136"/>
      <c r="Z87" s="136"/>
    </row>
    <row r="88" spans="1:26" ht="12.75" customHeight="1">
      <c r="A88" s="136"/>
      <c r="B88" s="136"/>
      <c r="C88" s="136"/>
      <c r="D88" s="136"/>
      <c r="E88" s="136"/>
      <c r="F88" s="136"/>
      <c r="G88" s="136"/>
      <c r="H88" s="136"/>
      <c r="I88" s="136"/>
      <c r="J88" s="136"/>
      <c r="K88" s="136"/>
      <c r="L88" s="136"/>
      <c r="M88" s="136"/>
      <c r="N88" s="136"/>
      <c r="O88" s="136"/>
      <c r="P88" s="136"/>
      <c r="Q88" s="136"/>
      <c r="R88" s="136"/>
      <c r="S88" s="136"/>
      <c r="T88" s="136"/>
      <c r="U88" s="136"/>
      <c r="V88" s="136"/>
      <c r="W88" s="136"/>
      <c r="X88" s="136"/>
      <c r="Y88" s="136"/>
      <c r="Z88" s="136"/>
    </row>
    <row r="89" spans="1:26" ht="12.75"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row>
    <row r="90" spans="1:26" ht="12.75" customHeight="1">
      <c r="A90" s="136"/>
      <c r="B90" s="136"/>
      <c r="C90" s="136"/>
      <c r="D90" s="136"/>
      <c r="E90" s="136"/>
      <c r="F90" s="136"/>
      <c r="G90" s="136"/>
      <c r="H90" s="136"/>
      <c r="I90" s="136"/>
      <c r="J90" s="136"/>
      <c r="K90" s="136"/>
      <c r="L90" s="136"/>
      <c r="M90" s="136"/>
      <c r="N90" s="136"/>
      <c r="O90" s="136"/>
      <c r="P90" s="136"/>
      <c r="Q90" s="136"/>
      <c r="R90" s="136"/>
      <c r="S90" s="136"/>
      <c r="T90" s="136"/>
      <c r="U90" s="136"/>
      <c r="V90" s="136"/>
      <c r="W90" s="136"/>
      <c r="X90" s="136"/>
      <c r="Y90" s="136"/>
      <c r="Z90" s="136"/>
    </row>
    <row r="91" spans="1:26" ht="12.75" customHeight="1">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row>
    <row r="92" spans="1:26" ht="12.75"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row>
    <row r="93" spans="1:26" ht="12.75" customHeight="1">
      <c r="A93" s="136"/>
      <c r="B93" s="136"/>
      <c r="C93" s="136"/>
      <c r="D93" s="136"/>
      <c r="E93" s="136"/>
      <c r="F93" s="136"/>
      <c r="G93" s="136"/>
      <c r="H93" s="136"/>
      <c r="I93" s="136"/>
      <c r="J93" s="136"/>
      <c r="K93" s="136"/>
      <c r="L93" s="136"/>
      <c r="M93" s="136"/>
      <c r="N93" s="136"/>
      <c r="O93" s="136"/>
      <c r="P93" s="136"/>
      <c r="Q93" s="136"/>
      <c r="R93" s="136"/>
      <c r="S93" s="136"/>
      <c r="T93" s="136"/>
      <c r="U93" s="136"/>
      <c r="V93" s="136"/>
      <c r="W93" s="136"/>
      <c r="X93" s="136"/>
      <c r="Y93" s="136"/>
      <c r="Z93" s="136"/>
    </row>
    <row r="94" spans="1:26" ht="12.7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row>
    <row r="95" spans="1:26" ht="12.75"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row>
    <row r="96" spans="1:26" ht="12.75" customHeight="1">
      <c r="A96" s="136"/>
      <c r="B96" s="136"/>
      <c r="C96" s="136"/>
      <c r="D96" s="136"/>
      <c r="E96" s="136"/>
      <c r="F96" s="136"/>
      <c r="G96" s="136"/>
      <c r="H96" s="136"/>
      <c r="I96" s="136"/>
      <c r="J96" s="136"/>
      <c r="K96" s="136"/>
      <c r="L96" s="136"/>
      <c r="M96" s="136"/>
      <c r="N96" s="136"/>
      <c r="O96" s="136"/>
      <c r="P96" s="136"/>
      <c r="Q96" s="136"/>
      <c r="R96" s="136"/>
      <c r="S96" s="136"/>
      <c r="T96" s="136"/>
      <c r="U96" s="136"/>
      <c r="V96" s="136"/>
      <c r="W96" s="136"/>
      <c r="X96" s="136"/>
      <c r="Y96" s="136"/>
      <c r="Z96" s="136"/>
    </row>
    <row r="97" spans="1:26" ht="12.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row>
    <row r="98" spans="1:26" ht="12.75" customHeight="1">
      <c r="A98" s="136"/>
      <c r="B98" s="136"/>
      <c r="C98" s="136"/>
      <c r="D98" s="136"/>
      <c r="E98" s="136"/>
      <c r="F98" s="136"/>
      <c r="G98" s="136"/>
      <c r="H98" s="136"/>
      <c r="I98" s="136"/>
      <c r="J98" s="136"/>
      <c r="K98" s="136"/>
      <c r="L98" s="136"/>
      <c r="M98" s="136"/>
      <c r="N98" s="136"/>
      <c r="O98" s="136"/>
      <c r="P98" s="136"/>
      <c r="Q98" s="136"/>
      <c r="R98" s="136"/>
      <c r="S98" s="136"/>
      <c r="T98" s="136"/>
      <c r="U98" s="136"/>
      <c r="V98" s="136"/>
      <c r="W98" s="136"/>
      <c r="X98" s="136"/>
      <c r="Y98" s="136"/>
      <c r="Z98" s="136"/>
    </row>
    <row r="99" spans="1:26" ht="12.75" customHeight="1">
      <c r="A99" s="136"/>
      <c r="B99" s="136"/>
      <c r="C99" s="136"/>
      <c r="D99" s="136"/>
      <c r="E99" s="136"/>
      <c r="F99" s="136"/>
      <c r="G99" s="136"/>
      <c r="H99" s="136"/>
      <c r="I99" s="136"/>
      <c r="J99" s="136"/>
      <c r="K99" s="136"/>
      <c r="L99" s="136"/>
      <c r="M99" s="136"/>
      <c r="N99" s="136"/>
      <c r="O99" s="136"/>
      <c r="P99" s="136"/>
      <c r="Q99" s="136"/>
      <c r="R99" s="136"/>
      <c r="S99" s="136"/>
      <c r="T99" s="136"/>
      <c r="U99" s="136"/>
      <c r="V99" s="136"/>
      <c r="W99" s="136"/>
      <c r="X99" s="136"/>
      <c r="Y99" s="136"/>
      <c r="Z99" s="136"/>
    </row>
    <row r="100" spans="1:26" ht="12.75"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row>
    <row r="101" spans="1:26" ht="12.75" customHeight="1">
      <c r="A101" s="136"/>
      <c r="B101" s="136"/>
      <c r="C101" s="136"/>
      <c r="D101" s="136"/>
      <c r="E101" s="136"/>
      <c r="F101" s="136"/>
      <c r="G101" s="136"/>
      <c r="H101" s="136"/>
      <c r="I101" s="136"/>
      <c r="J101" s="136"/>
      <c r="K101" s="136"/>
      <c r="L101" s="136"/>
      <c r="M101" s="136"/>
      <c r="N101" s="136"/>
      <c r="O101" s="136"/>
      <c r="P101" s="136"/>
      <c r="Q101" s="136"/>
      <c r="R101" s="136"/>
      <c r="S101" s="136"/>
      <c r="T101" s="136"/>
      <c r="U101" s="136"/>
      <c r="V101" s="136"/>
      <c r="W101" s="136"/>
      <c r="X101" s="136"/>
      <c r="Y101" s="136"/>
      <c r="Z101" s="136"/>
    </row>
    <row r="102" spans="1:26" ht="12.75" customHeight="1">
      <c r="A102" s="136"/>
      <c r="B102" s="136"/>
      <c r="C102" s="136"/>
      <c r="D102" s="136"/>
      <c r="E102" s="136"/>
      <c r="F102" s="136"/>
      <c r="G102" s="136"/>
      <c r="H102" s="136"/>
      <c r="I102" s="136"/>
      <c r="J102" s="136"/>
      <c r="K102" s="136"/>
      <c r="L102" s="136"/>
      <c r="M102" s="136"/>
      <c r="N102" s="136"/>
      <c r="O102" s="136"/>
      <c r="P102" s="136"/>
      <c r="Q102" s="136"/>
      <c r="R102" s="136"/>
      <c r="S102" s="136"/>
      <c r="T102" s="136"/>
      <c r="U102" s="136"/>
      <c r="V102" s="136"/>
      <c r="W102" s="136"/>
      <c r="X102" s="136"/>
      <c r="Y102" s="136"/>
      <c r="Z102" s="136"/>
    </row>
    <row r="103" spans="1:26" ht="12.7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row>
    <row r="104" spans="1:26" ht="12.75" customHeight="1">
      <c r="A104" s="136"/>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row>
    <row r="105" spans="1:26" ht="12.75" customHeight="1">
      <c r="A105" s="136"/>
      <c r="B105" s="136"/>
      <c r="C105" s="136"/>
      <c r="D105" s="136"/>
      <c r="E105" s="136"/>
      <c r="F105" s="136"/>
      <c r="G105" s="136"/>
      <c r="H105" s="136"/>
      <c r="I105" s="136"/>
      <c r="J105" s="136"/>
      <c r="K105" s="136"/>
      <c r="L105" s="136"/>
      <c r="M105" s="136"/>
      <c r="N105" s="136"/>
      <c r="O105" s="136"/>
      <c r="P105" s="136"/>
      <c r="Q105" s="136"/>
      <c r="R105" s="136"/>
      <c r="S105" s="136"/>
      <c r="T105" s="136"/>
      <c r="U105" s="136"/>
      <c r="V105" s="136"/>
      <c r="W105" s="136"/>
      <c r="X105" s="136"/>
      <c r="Y105" s="136"/>
      <c r="Z105" s="136"/>
    </row>
    <row r="106" spans="1:26" ht="12.75"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row>
    <row r="107" spans="1:26" ht="12.75" customHeight="1">
      <c r="A107" s="136"/>
      <c r="B107" s="136"/>
      <c r="C107" s="136"/>
      <c r="D107" s="136"/>
      <c r="E107" s="136"/>
      <c r="F107" s="136"/>
      <c r="G107" s="136"/>
      <c r="H107" s="136"/>
      <c r="I107" s="136"/>
      <c r="J107" s="136"/>
      <c r="K107" s="136"/>
      <c r="L107" s="136"/>
      <c r="M107" s="136"/>
      <c r="N107" s="136"/>
      <c r="O107" s="136"/>
      <c r="P107" s="136"/>
      <c r="Q107" s="136"/>
      <c r="R107" s="136"/>
      <c r="S107" s="136"/>
      <c r="T107" s="136"/>
      <c r="U107" s="136"/>
      <c r="V107" s="136"/>
      <c r="W107" s="136"/>
      <c r="X107" s="136"/>
      <c r="Y107" s="136"/>
      <c r="Z107" s="136"/>
    </row>
    <row r="108" spans="1:26" ht="12.75" customHeight="1">
      <c r="A108" s="136"/>
      <c r="B108" s="136"/>
      <c r="C108" s="136"/>
      <c r="D108" s="136"/>
      <c r="E108" s="136"/>
      <c r="F108" s="136"/>
      <c r="G108" s="136"/>
      <c r="H108" s="136"/>
      <c r="I108" s="136"/>
      <c r="J108" s="136"/>
      <c r="K108" s="136"/>
      <c r="L108" s="136"/>
      <c r="M108" s="136"/>
      <c r="N108" s="136"/>
      <c r="O108" s="136"/>
      <c r="P108" s="136"/>
      <c r="Q108" s="136"/>
      <c r="R108" s="136"/>
      <c r="S108" s="136"/>
      <c r="T108" s="136"/>
      <c r="U108" s="136"/>
      <c r="V108" s="136"/>
      <c r="W108" s="136"/>
      <c r="X108" s="136"/>
      <c r="Y108" s="136"/>
      <c r="Z108" s="136"/>
    </row>
    <row r="109" spans="1:26" ht="12.75"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row>
    <row r="110" spans="1:26" ht="12.7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row>
    <row r="111" spans="1:26" ht="12.75" customHeight="1">
      <c r="A111" s="136"/>
      <c r="B111" s="136"/>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row>
    <row r="112" spans="1:26" ht="12.75"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row>
    <row r="113" spans="1:26" ht="12.75" customHeight="1">
      <c r="A113" s="136"/>
      <c r="B113" s="136"/>
      <c r="C113" s="136"/>
      <c r="D113" s="136"/>
      <c r="E113" s="136"/>
      <c r="F113" s="136"/>
      <c r="G113" s="136"/>
      <c r="H113" s="136"/>
      <c r="I113" s="136"/>
      <c r="J113" s="136"/>
      <c r="K113" s="136"/>
      <c r="L113" s="136"/>
      <c r="M113" s="136"/>
      <c r="N113" s="136"/>
      <c r="O113" s="136"/>
      <c r="P113" s="136"/>
      <c r="Q113" s="136"/>
      <c r="R113" s="136"/>
      <c r="S113" s="136"/>
      <c r="T113" s="136"/>
      <c r="U113" s="136"/>
      <c r="V113" s="136"/>
      <c r="W113" s="136"/>
      <c r="X113" s="136"/>
      <c r="Y113" s="136"/>
      <c r="Z113" s="136"/>
    </row>
    <row r="114" spans="1:26" ht="12.75" customHeight="1">
      <c r="A114" s="136"/>
      <c r="B114" s="136"/>
      <c r="C114" s="136"/>
      <c r="D114" s="136"/>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row>
    <row r="115" spans="1:26" ht="12.75" customHeight="1">
      <c r="A115" s="136"/>
      <c r="B115" s="136"/>
      <c r="C115" s="136"/>
      <c r="D115" s="136"/>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row>
    <row r="116" spans="1:26" ht="12.75" customHeight="1">
      <c r="A116" s="136"/>
      <c r="B116" s="136"/>
      <c r="C116" s="136"/>
      <c r="D116" s="136"/>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row>
    <row r="117" spans="1:26" ht="12.75"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row>
    <row r="118" spans="1:26" ht="12.75" customHeight="1">
      <c r="A118" s="136"/>
      <c r="B118" s="136"/>
      <c r="C118" s="136"/>
      <c r="D118" s="136"/>
      <c r="E118" s="136"/>
      <c r="F118" s="136"/>
      <c r="G118" s="136"/>
      <c r="H118" s="136"/>
      <c r="I118" s="136"/>
      <c r="J118" s="136"/>
      <c r="K118" s="136"/>
      <c r="L118" s="136"/>
      <c r="M118" s="136"/>
      <c r="N118" s="136"/>
      <c r="O118" s="136"/>
      <c r="P118" s="136"/>
      <c r="Q118" s="136"/>
      <c r="R118" s="136"/>
      <c r="S118" s="136"/>
      <c r="T118" s="136"/>
      <c r="U118" s="136"/>
      <c r="V118" s="136"/>
      <c r="W118" s="136"/>
      <c r="X118" s="136"/>
      <c r="Y118" s="136"/>
      <c r="Z118" s="136"/>
    </row>
    <row r="119" spans="1:26" ht="12.75" customHeight="1">
      <c r="A119" s="136"/>
      <c r="B119" s="136"/>
      <c r="C119" s="136"/>
      <c r="D119" s="136"/>
      <c r="E119" s="136"/>
      <c r="F119" s="136"/>
      <c r="G119" s="136"/>
      <c r="H119" s="136"/>
      <c r="I119" s="136"/>
      <c r="J119" s="136"/>
      <c r="K119" s="136"/>
      <c r="L119" s="136"/>
      <c r="M119" s="136"/>
      <c r="N119" s="136"/>
      <c r="O119" s="136"/>
      <c r="P119" s="136"/>
      <c r="Q119" s="136"/>
      <c r="R119" s="136"/>
      <c r="S119" s="136"/>
      <c r="T119" s="136"/>
      <c r="U119" s="136"/>
      <c r="V119" s="136"/>
      <c r="W119" s="136"/>
      <c r="X119" s="136"/>
      <c r="Y119" s="136"/>
      <c r="Z119" s="136"/>
    </row>
    <row r="120" spans="1:26" ht="12.75"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row>
    <row r="121" spans="1:26" ht="12.7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row>
    <row r="122" spans="1:26" ht="12.75" customHeight="1">
      <c r="A122" s="136"/>
      <c r="B122" s="136"/>
      <c r="C122" s="136"/>
      <c r="D122" s="136"/>
      <c r="E122" s="136"/>
      <c r="F122" s="136"/>
      <c r="G122" s="136"/>
      <c r="H122" s="136"/>
      <c r="I122" s="136"/>
      <c r="J122" s="136"/>
      <c r="K122" s="136"/>
      <c r="L122" s="136"/>
      <c r="M122" s="136"/>
      <c r="N122" s="136"/>
      <c r="O122" s="136"/>
      <c r="P122" s="136"/>
      <c r="Q122" s="136"/>
      <c r="R122" s="136"/>
      <c r="S122" s="136"/>
      <c r="T122" s="136"/>
      <c r="U122" s="136"/>
      <c r="V122" s="136"/>
      <c r="W122" s="136"/>
      <c r="X122" s="136"/>
      <c r="Y122" s="136"/>
      <c r="Z122" s="136"/>
    </row>
    <row r="123" spans="1:26" ht="12.75"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row>
    <row r="124" spans="1:26" ht="12.75" customHeight="1">
      <c r="A124" s="136"/>
      <c r="B124" s="136"/>
      <c r="C124" s="136"/>
      <c r="D124" s="136"/>
      <c r="E124" s="136"/>
      <c r="F124" s="136"/>
      <c r="G124" s="136"/>
      <c r="H124" s="136"/>
      <c r="I124" s="136"/>
      <c r="J124" s="136"/>
      <c r="K124" s="136"/>
      <c r="L124" s="136"/>
      <c r="M124" s="136"/>
      <c r="N124" s="136"/>
      <c r="O124" s="136"/>
      <c r="P124" s="136"/>
      <c r="Q124" s="136"/>
      <c r="R124" s="136"/>
      <c r="S124" s="136"/>
      <c r="T124" s="136"/>
      <c r="U124" s="136"/>
      <c r="V124" s="136"/>
      <c r="W124" s="136"/>
      <c r="X124" s="136"/>
      <c r="Y124" s="136"/>
      <c r="Z124" s="136"/>
    </row>
    <row r="125" spans="1:26" ht="12.7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row>
    <row r="126" spans="1:26" ht="12.75"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row>
    <row r="127" spans="1:26" ht="12.75" customHeight="1">
      <c r="A127" s="136"/>
      <c r="B127" s="136"/>
      <c r="C127" s="136"/>
      <c r="D127" s="136"/>
      <c r="E127" s="136"/>
      <c r="F127" s="136"/>
      <c r="G127" s="136"/>
      <c r="H127" s="136"/>
      <c r="I127" s="136"/>
      <c r="J127" s="136"/>
      <c r="K127" s="136"/>
      <c r="L127" s="136"/>
      <c r="M127" s="136"/>
      <c r="N127" s="136"/>
      <c r="O127" s="136"/>
      <c r="P127" s="136"/>
      <c r="Q127" s="136"/>
      <c r="R127" s="136"/>
      <c r="S127" s="136"/>
      <c r="T127" s="136"/>
      <c r="U127" s="136"/>
      <c r="V127" s="136"/>
      <c r="W127" s="136"/>
      <c r="X127" s="136"/>
      <c r="Y127" s="136"/>
      <c r="Z127" s="136"/>
    </row>
    <row r="128" spans="1:26" ht="12.7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row>
    <row r="129" spans="1:26" ht="12.75"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row>
    <row r="130" spans="1:26" ht="12.75" customHeight="1">
      <c r="A130" s="136"/>
      <c r="B130" s="136"/>
      <c r="C130" s="136"/>
      <c r="D130" s="136"/>
      <c r="E130" s="136"/>
      <c r="F130" s="136"/>
      <c r="G130" s="136"/>
      <c r="H130" s="136"/>
      <c r="I130" s="136"/>
      <c r="J130" s="136"/>
      <c r="K130" s="136"/>
      <c r="L130" s="136"/>
      <c r="M130" s="136"/>
      <c r="N130" s="136"/>
      <c r="O130" s="136"/>
      <c r="P130" s="136"/>
      <c r="Q130" s="136"/>
      <c r="R130" s="136"/>
      <c r="S130" s="136"/>
      <c r="T130" s="136"/>
      <c r="U130" s="136"/>
      <c r="V130" s="136"/>
      <c r="W130" s="136"/>
      <c r="X130" s="136"/>
      <c r="Y130" s="136"/>
      <c r="Z130" s="136"/>
    </row>
    <row r="131" spans="1:26" ht="12.75" customHeight="1">
      <c r="A131" s="136"/>
      <c r="B131" s="136"/>
      <c r="C131" s="136"/>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6"/>
    </row>
    <row r="132" spans="1:26" ht="12.75"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row>
    <row r="133" spans="1:26" ht="12.75" customHeight="1">
      <c r="A133" s="136"/>
      <c r="B133" s="136"/>
      <c r="C133" s="136"/>
      <c r="D133" s="136"/>
      <c r="E133" s="136"/>
      <c r="F133" s="136"/>
      <c r="G133" s="136"/>
      <c r="H133" s="136"/>
      <c r="I133" s="136"/>
      <c r="J133" s="136"/>
      <c r="K133" s="136"/>
      <c r="L133" s="136"/>
      <c r="M133" s="136"/>
      <c r="N133" s="136"/>
      <c r="O133" s="136"/>
      <c r="P133" s="136"/>
      <c r="Q133" s="136"/>
      <c r="R133" s="136"/>
      <c r="S133" s="136"/>
      <c r="T133" s="136"/>
      <c r="U133" s="136"/>
      <c r="V133" s="136"/>
      <c r="W133" s="136"/>
      <c r="X133" s="136"/>
      <c r="Y133" s="136"/>
      <c r="Z133" s="136"/>
    </row>
    <row r="134" spans="1:26" ht="12.75" customHeight="1">
      <c r="A134" s="136"/>
      <c r="B134" s="136"/>
      <c r="C134" s="136"/>
      <c r="D134" s="136"/>
      <c r="E134" s="136"/>
      <c r="F134" s="136"/>
      <c r="G134" s="136"/>
      <c r="H134" s="136"/>
      <c r="I134" s="136"/>
      <c r="J134" s="136"/>
      <c r="K134" s="136"/>
      <c r="L134" s="136"/>
      <c r="M134" s="136"/>
      <c r="N134" s="136"/>
      <c r="O134" s="136"/>
      <c r="P134" s="136"/>
      <c r="Q134" s="136"/>
      <c r="R134" s="136"/>
      <c r="S134" s="136"/>
      <c r="T134" s="136"/>
      <c r="U134" s="136"/>
      <c r="V134" s="136"/>
      <c r="W134" s="136"/>
      <c r="X134" s="136"/>
      <c r="Y134" s="136"/>
      <c r="Z134" s="136"/>
    </row>
    <row r="135" spans="1:26" ht="12.75" customHeight="1">
      <c r="A135" s="136"/>
      <c r="B135" s="136"/>
      <c r="C135" s="136"/>
      <c r="D135" s="136"/>
      <c r="E135" s="136"/>
      <c r="F135" s="136"/>
      <c r="G135" s="136"/>
      <c r="H135" s="136"/>
      <c r="I135" s="136"/>
      <c r="J135" s="136"/>
      <c r="K135" s="136"/>
      <c r="L135" s="136"/>
      <c r="M135" s="136"/>
      <c r="N135" s="136"/>
      <c r="O135" s="136"/>
      <c r="P135" s="136"/>
      <c r="Q135" s="136"/>
      <c r="R135" s="136"/>
      <c r="S135" s="136"/>
      <c r="T135" s="136"/>
      <c r="U135" s="136"/>
      <c r="V135" s="136"/>
      <c r="W135" s="136"/>
      <c r="X135" s="136"/>
      <c r="Y135" s="136"/>
      <c r="Z135" s="136"/>
    </row>
    <row r="136" spans="1:26" ht="12.75" customHeight="1">
      <c r="A136" s="136"/>
      <c r="B136" s="136"/>
      <c r="C136" s="136"/>
      <c r="D136" s="136"/>
      <c r="E136" s="136"/>
      <c r="F136" s="136"/>
      <c r="G136" s="136"/>
      <c r="H136" s="136"/>
      <c r="I136" s="136"/>
      <c r="J136" s="136"/>
      <c r="K136" s="136"/>
      <c r="L136" s="136"/>
      <c r="M136" s="136"/>
      <c r="N136" s="136"/>
      <c r="O136" s="136"/>
      <c r="P136" s="136"/>
      <c r="Q136" s="136"/>
      <c r="R136" s="136"/>
      <c r="S136" s="136"/>
      <c r="T136" s="136"/>
      <c r="U136" s="136"/>
      <c r="V136" s="136"/>
      <c r="W136" s="136"/>
      <c r="X136" s="136"/>
      <c r="Y136" s="136"/>
      <c r="Z136" s="136"/>
    </row>
    <row r="137" spans="1:26" ht="12.75"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row>
    <row r="138" spans="1:26" ht="12.75" customHeight="1">
      <c r="A138" s="136"/>
      <c r="B138" s="136"/>
      <c r="C138" s="136"/>
      <c r="D138" s="136"/>
      <c r="E138" s="136"/>
      <c r="F138" s="136"/>
      <c r="G138" s="136"/>
      <c r="H138" s="136"/>
      <c r="I138" s="136"/>
      <c r="J138" s="136"/>
      <c r="K138" s="136"/>
      <c r="L138" s="136"/>
      <c r="M138" s="136"/>
      <c r="N138" s="136"/>
      <c r="O138" s="136"/>
      <c r="P138" s="136"/>
      <c r="Q138" s="136"/>
      <c r="R138" s="136"/>
      <c r="S138" s="136"/>
      <c r="T138" s="136"/>
      <c r="U138" s="136"/>
      <c r="V138" s="136"/>
      <c r="W138" s="136"/>
      <c r="X138" s="136"/>
      <c r="Y138" s="136"/>
      <c r="Z138" s="136"/>
    </row>
    <row r="139" spans="1:26" ht="12.75" customHeight="1">
      <c r="A139" s="136"/>
      <c r="B139" s="136"/>
      <c r="C139" s="136"/>
      <c r="D139" s="136"/>
      <c r="E139" s="136"/>
      <c r="F139" s="136"/>
      <c r="G139" s="136"/>
      <c r="H139" s="136"/>
      <c r="I139" s="136"/>
      <c r="J139" s="136"/>
      <c r="K139" s="136"/>
      <c r="L139" s="136"/>
      <c r="M139" s="136"/>
      <c r="N139" s="136"/>
      <c r="O139" s="136"/>
      <c r="P139" s="136"/>
      <c r="Q139" s="136"/>
      <c r="R139" s="136"/>
      <c r="S139" s="136"/>
      <c r="T139" s="136"/>
      <c r="U139" s="136"/>
      <c r="V139" s="136"/>
      <c r="W139" s="136"/>
      <c r="X139" s="136"/>
      <c r="Y139" s="136"/>
      <c r="Z139" s="136"/>
    </row>
    <row r="140" spans="1:26" ht="12.75" customHeight="1">
      <c r="A140" s="136"/>
      <c r="B140" s="136"/>
      <c r="C140" s="136"/>
      <c r="D140" s="136"/>
      <c r="E140" s="136"/>
      <c r="F140" s="136"/>
      <c r="G140" s="136"/>
      <c r="H140" s="136"/>
      <c r="I140" s="136"/>
      <c r="J140" s="136"/>
      <c r="K140" s="136"/>
      <c r="L140" s="136"/>
      <c r="M140" s="136"/>
      <c r="N140" s="136"/>
      <c r="O140" s="136"/>
      <c r="P140" s="136"/>
      <c r="Q140" s="136"/>
      <c r="R140" s="136"/>
      <c r="S140" s="136"/>
      <c r="T140" s="136"/>
      <c r="U140" s="136"/>
      <c r="V140" s="136"/>
      <c r="W140" s="136"/>
      <c r="X140" s="136"/>
      <c r="Y140" s="136"/>
      <c r="Z140" s="136"/>
    </row>
    <row r="141" spans="1:26" ht="12.75" customHeight="1">
      <c r="A141" s="136"/>
      <c r="B141" s="136"/>
      <c r="C141" s="136"/>
      <c r="D141" s="136"/>
      <c r="E141" s="136"/>
      <c r="F141" s="136"/>
      <c r="G141" s="136"/>
      <c r="H141" s="136"/>
      <c r="I141" s="136"/>
      <c r="J141" s="136"/>
      <c r="K141" s="136"/>
      <c r="L141" s="136"/>
      <c r="M141" s="136"/>
      <c r="N141" s="136"/>
      <c r="O141" s="136"/>
      <c r="P141" s="136"/>
      <c r="Q141" s="136"/>
      <c r="R141" s="136"/>
      <c r="S141" s="136"/>
      <c r="T141" s="136"/>
      <c r="U141" s="136"/>
      <c r="V141" s="136"/>
      <c r="W141" s="136"/>
      <c r="X141" s="136"/>
      <c r="Y141" s="136"/>
      <c r="Z141" s="136"/>
    </row>
    <row r="142" spans="1:26" ht="12.75" customHeight="1">
      <c r="A142" s="136"/>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row>
    <row r="143" spans="1:26" ht="12.75" customHeight="1">
      <c r="A143" s="136"/>
      <c r="B143" s="136"/>
      <c r="C143" s="136"/>
      <c r="D143" s="136"/>
      <c r="E143" s="136"/>
      <c r="F143" s="136"/>
      <c r="G143" s="136"/>
      <c r="H143" s="136"/>
      <c r="I143" s="136"/>
      <c r="J143" s="136"/>
      <c r="K143" s="136"/>
      <c r="L143" s="136"/>
      <c r="M143" s="136"/>
      <c r="N143" s="136"/>
      <c r="O143" s="136"/>
      <c r="P143" s="136"/>
      <c r="Q143" s="136"/>
      <c r="R143" s="136"/>
      <c r="S143" s="136"/>
      <c r="T143" s="136"/>
      <c r="U143" s="136"/>
      <c r="V143" s="136"/>
      <c r="W143" s="136"/>
      <c r="X143" s="136"/>
      <c r="Y143" s="136"/>
      <c r="Z143" s="136"/>
    </row>
    <row r="144" spans="1:26" ht="12.75" customHeight="1">
      <c r="A144" s="136"/>
      <c r="B144" s="136"/>
      <c r="C144" s="136"/>
      <c r="D144" s="136"/>
      <c r="E144" s="136"/>
      <c r="F144" s="136"/>
      <c r="G144" s="136"/>
      <c r="H144" s="136"/>
      <c r="I144" s="136"/>
      <c r="J144" s="136"/>
      <c r="K144" s="136"/>
      <c r="L144" s="136"/>
      <c r="M144" s="136"/>
      <c r="N144" s="136"/>
      <c r="O144" s="136"/>
      <c r="P144" s="136"/>
      <c r="Q144" s="136"/>
      <c r="R144" s="136"/>
      <c r="S144" s="136"/>
      <c r="T144" s="136"/>
      <c r="U144" s="136"/>
      <c r="V144" s="136"/>
      <c r="W144" s="136"/>
      <c r="X144" s="136"/>
      <c r="Y144" s="136"/>
      <c r="Z144" s="136"/>
    </row>
    <row r="145" spans="1:26" ht="12.75" customHeight="1">
      <c r="A145" s="136"/>
      <c r="B145" s="136"/>
      <c r="C145" s="136"/>
      <c r="D145" s="136"/>
      <c r="E145" s="136"/>
      <c r="F145" s="136"/>
      <c r="G145" s="136"/>
      <c r="H145" s="136"/>
      <c r="I145" s="136"/>
      <c r="J145" s="136"/>
      <c r="K145" s="136"/>
      <c r="L145" s="136"/>
      <c r="M145" s="136"/>
      <c r="N145" s="136"/>
      <c r="O145" s="136"/>
      <c r="P145" s="136"/>
      <c r="Q145" s="136"/>
      <c r="R145" s="136"/>
      <c r="S145" s="136"/>
      <c r="T145" s="136"/>
      <c r="U145" s="136"/>
      <c r="V145" s="136"/>
      <c r="W145" s="136"/>
      <c r="X145" s="136"/>
      <c r="Y145" s="136"/>
      <c r="Z145" s="136"/>
    </row>
    <row r="146" spans="1:26" ht="12.75"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row>
    <row r="147" spans="1:26" ht="12.7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row>
    <row r="148" spans="1:26" ht="12.75" customHeight="1">
      <c r="A148" s="136"/>
      <c r="B148" s="136"/>
      <c r="C148" s="136"/>
      <c r="D148" s="136"/>
      <c r="E148" s="136"/>
      <c r="F148" s="136"/>
      <c r="G148" s="136"/>
      <c r="H148" s="136"/>
      <c r="I148" s="136"/>
      <c r="J148" s="136"/>
      <c r="K148" s="136"/>
      <c r="L148" s="136"/>
      <c r="M148" s="136"/>
      <c r="N148" s="136"/>
      <c r="O148" s="136"/>
      <c r="P148" s="136"/>
      <c r="Q148" s="136"/>
      <c r="R148" s="136"/>
      <c r="S148" s="136"/>
      <c r="T148" s="136"/>
      <c r="U148" s="136"/>
      <c r="V148" s="136"/>
      <c r="W148" s="136"/>
      <c r="X148" s="136"/>
      <c r="Y148" s="136"/>
      <c r="Z148" s="136"/>
    </row>
    <row r="149" spans="1:26" ht="12.75"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row>
    <row r="150" spans="1:26" ht="12.75" customHeight="1">
      <c r="A150" s="136"/>
      <c r="B150" s="136"/>
      <c r="C150" s="136"/>
      <c r="D150" s="136"/>
      <c r="E150" s="136"/>
      <c r="F150" s="136"/>
      <c r="G150" s="136"/>
      <c r="H150" s="136"/>
      <c r="I150" s="136"/>
      <c r="J150" s="136"/>
      <c r="K150" s="136"/>
      <c r="L150" s="136"/>
      <c r="M150" s="136"/>
      <c r="N150" s="136"/>
      <c r="O150" s="136"/>
      <c r="P150" s="136"/>
      <c r="Q150" s="136"/>
      <c r="R150" s="136"/>
      <c r="S150" s="136"/>
      <c r="T150" s="136"/>
      <c r="U150" s="136"/>
      <c r="V150" s="136"/>
      <c r="W150" s="136"/>
      <c r="X150" s="136"/>
      <c r="Y150" s="136"/>
      <c r="Z150" s="136"/>
    </row>
    <row r="151" spans="1:26" ht="12.75" customHeight="1">
      <c r="A151" s="136"/>
      <c r="B151" s="136"/>
      <c r="C151" s="136"/>
      <c r="D151" s="136"/>
      <c r="E151" s="136"/>
      <c r="F151" s="136"/>
      <c r="G151" s="136"/>
      <c r="H151" s="136"/>
      <c r="I151" s="136"/>
      <c r="J151" s="136"/>
      <c r="K151" s="136"/>
      <c r="L151" s="136"/>
      <c r="M151" s="136"/>
      <c r="N151" s="136"/>
      <c r="O151" s="136"/>
      <c r="P151" s="136"/>
      <c r="Q151" s="136"/>
      <c r="R151" s="136"/>
      <c r="S151" s="136"/>
      <c r="T151" s="136"/>
      <c r="U151" s="136"/>
      <c r="V151" s="136"/>
      <c r="W151" s="136"/>
      <c r="X151" s="136"/>
      <c r="Y151" s="136"/>
      <c r="Z151" s="136"/>
    </row>
    <row r="152" spans="1:26" ht="12.75" customHeight="1">
      <c r="A152" s="136"/>
      <c r="B152" s="136"/>
      <c r="C152" s="136"/>
      <c r="D152" s="136"/>
      <c r="E152" s="136"/>
      <c r="F152" s="136"/>
      <c r="G152" s="136"/>
      <c r="H152" s="136"/>
      <c r="I152" s="136"/>
      <c r="J152" s="136"/>
      <c r="K152" s="136"/>
      <c r="L152" s="136"/>
      <c r="M152" s="136"/>
      <c r="N152" s="136"/>
      <c r="O152" s="136"/>
      <c r="P152" s="136"/>
      <c r="Q152" s="136"/>
      <c r="R152" s="136"/>
      <c r="S152" s="136"/>
      <c r="T152" s="136"/>
      <c r="U152" s="136"/>
      <c r="V152" s="136"/>
      <c r="W152" s="136"/>
      <c r="X152" s="136"/>
      <c r="Y152" s="136"/>
      <c r="Z152" s="136"/>
    </row>
    <row r="153" spans="1:26" ht="12.75" customHeight="1">
      <c r="A153" s="136"/>
      <c r="B153" s="136"/>
      <c r="C153" s="136"/>
      <c r="D153" s="136"/>
      <c r="E153" s="136"/>
      <c r="F153" s="136"/>
      <c r="G153" s="136"/>
      <c r="H153" s="136"/>
      <c r="I153" s="136"/>
      <c r="J153" s="136"/>
      <c r="K153" s="136"/>
      <c r="L153" s="136"/>
      <c r="M153" s="136"/>
      <c r="N153" s="136"/>
      <c r="O153" s="136"/>
      <c r="P153" s="136"/>
      <c r="Q153" s="136"/>
      <c r="R153" s="136"/>
      <c r="S153" s="136"/>
      <c r="T153" s="136"/>
      <c r="U153" s="136"/>
      <c r="V153" s="136"/>
      <c r="W153" s="136"/>
      <c r="X153" s="136"/>
      <c r="Y153" s="136"/>
      <c r="Z153" s="136"/>
    </row>
    <row r="154" spans="1:26" ht="12.75" customHeight="1">
      <c r="A154" s="136"/>
      <c r="B154" s="136"/>
      <c r="C154" s="136"/>
      <c r="D154" s="136"/>
      <c r="E154" s="136"/>
      <c r="F154" s="136"/>
      <c r="G154" s="136"/>
      <c r="H154" s="136"/>
      <c r="I154" s="136"/>
      <c r="J154" s="136"/>
      <c r="K154" s="136"/>
      <c r="L154" s="136"/>
      <c r="M154" s="136"/>
      <c r="N154" s="136"/>
      <c r="O154" s="136"/>
      <c r="P154" s="136"/>
      <c r="Q154" s="136"/>
      <c r="R154" s="136"/>
      <c r="S154" s="136"/>
      <c r="T154" s="136"/>
      <c r="U154" s="136"/>
      <c r="V154" s="136"/>
      <c r="W154" s="136"/>
      <c r="X154" s="136"/>
      <c r="Y154" s="136"/>
      <c r="Z154" s="136"/>
    </row>
    <row r="155" spans="1:26" ht="12.75" customHeight="1">
      <c r="A155" s="136"/>
      <c r="B155" s="136"/>
      <c r="C155" s="136"/>
      <c r="D155" s="136"/>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row>
    <row r="156" spans="1:26" ht="12.75"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row>
    <row r="157" spans="1:26" ht="12.75" customHeight="1">
      <c r="A157" s="136"/>
      <c r="B157" s="136"/>
      <c r="C157" s="136"/>
      <c r="D157" s="136"/>
      <c r="E157" s="136"/>
      <c r="F157" s="136"/>
      <c r="G157" s="136"/>
      <c r="H157" s="136"/>
      <c r="I157" s="136"/>
      <c r="J157" s="136"/>
      <c r="K157" s="136"/>
      <c r="L157" s="136"/>
      <c r="M157" s="136"/>
      <c r="N157" s="136"/>
      <c r="O157" s="136"/>
      <c r="P157" s="136"/>
      <c r="Q157" s="136"/>
      <c r="R157" s="136"/>
      <c r="S157" s="136"/>
      <c r="T157" s="136"/>
      <c r="U157" s="136"/>
      <c r="V157" s="136"/>
      <c r="W157" s="136"/>
      <c r="X157" s="136"/>
      <c r="Y157" s="136"/>
      <c r="Z157" s="136"/>
    </row>
    <row r="158" spans="1:26" ht="12.75" customHeight="1">
      <c r="A158" s="136"/>
      <c r="B158" s="136"/>
      <c r="C158" s="136"/>
      <c r="D158" s="136"/>
      <c r="E158" s="136"/>
      <c r="F158" s="136"/>
      <c r="G158" s="136"/>
      <c r="H158" s="136"/>
      <c r="I158" s="136"/>
      <c r="J158" s="136"/>
      <c r="K158" s="136"/>
      <c r="L158" s="136"/>
      <c r="M158" s="136"/>
      <c r="N158" s="136"/>
      <c r="O158" s="136"/>
      <c r="P158" s="136"/>
      <c r="Q158" s="136"/>
      <c r="R158" s="136"/>
      <c r="S158" s="136"/>
      <c r="T158" s="136"/>
      <c r="U158" s="136"/>
      <c r="V158" s="136"/>
      <c r="W158" s="136"/>
      <c r="X158" s="136"/>
      <c r="Y158" s="136"/>
      <c r="Z158" s="136"/>
    </row>
    <row r="159" spans="1:26" ht="12.75"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row>
    <row r="160" spans="1:26" ht="12.75" customHeight="1">
      <c r="A160" s="136"/>
      <c r="B160" s="136"/>
      <c r="C160" s="136"/>
      <c r="D160" s="136"/>
      <c r="E160" s="136"/>
      <c r="F160" s="136"/>
      <c r="G160" s="136"/>
      <c r="H160" s="136"/>
      <c r="I160" s="136"/>
      <c r="J160" s="136"/>
      <c r="K160" s="136"/>
      <c r="L160" s="136"/>
      <c r="M160" s="136"/>
      <c r="N160" s="136"/>
      <c r="O160" s="136"/>
      <c r="P160" s="136"/>
      <c r="Q160" s="136"/>
      <c r="R160" s="136"/>
      <c r="S160" s="136"/>
      <c r="T160" s="136"/>
      <c r="U160" s="136"/>
      <c r="V160" s="136"/>
      <c r="W160" s="136"/>
      <c r="X160" s="136"/>
      <c r="Y160" s="136"/>
      <c r="Z160" s="136"/>
    </row>
    <row r="161" spans="1:26" ht="12.75" customHeight="1">
      <c r="A161" s="136"/>
      <c r="B161" s="136"/>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row>
    <row r="162" spans="1:26" ht="12.75"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row>
    <row r="163" spans="1:26" ht="12.7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row>
    <row r="164" spans="1:26" ht="12.75" customHeight="1">
      <c r="A164" s="136"/>
      <c r="B164" s="136"/>
      <c r="C164" s="136"/>
      <c r="D164" s="136"/>
      <c r="E164" s="136"/>
      <c r="F164" s="136"/>
      <c r="G164" s="136"/>
      <c r="H164" s="136"/>
      <c r="I164" s="136"/>
      <c r="J164" s="136"/>
      <c r="K164" s="136"/>
      <c r="L164" s="136"/>
      <c r="M164" s="136"/>
      <c r="N164" s="136"/>
      <c r="O164" s="136"/>
      <c r="P164" s="136"/>
      <c r="Q164" s="136"/>
      <c r="R164" s="136"/>
      <c r="S164" s="136"/>
      <c r="T164" s="136"/>
      <c r="U164" s="136"/>
      <c r="V164" s="136"/>
      <c r="W164" s="136"/>
      <c r="X164" s="136"/>
      <c r="Y164" s="136"/>
      <c r="Z164" s="136"/>
    </row>
    <row r="165" spans="1:26" ht="12.75"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row>
    <row r="166" spans="1:26" ht="12.75" customHeight="1">
      <c r="A166" s="136"/>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row>
    <row r="167" spans="1:26" ht="12.75" customHeight="1">
      <c r="A167" s="136"/>
      <c r="B167" s="136"/>
      <c r="C167" s="136"/>
      <c r="D167" s="136"/>
      <c r="E167" s="136"/>
      <c r="F167" s="136"/>
      <c r="G167" s="136"/>
      <c r="H167" s="136"/>
      <c r="I167" s="136"/>
      <c r="J167" s="136"/>
      <c r="K167" s="136"/>
      <c r="L167" s="136"/>
      <c r="M167" s="136"/>
      <c r="N167" s="136"/>
      <c r="O167" s="136"/>
      <c r="P167" s="136"/>
      <c r="Q167" s="136"/>
      <c r="R167" s="136"/>
      <c r="S167" s="136"/>
      <c r="T167" s="136"/>
      <c r="U167" s="136"/>
      <c r="V167" s="136"/>
      <c r="W167" s="136"/>
      <c r="X167" s="136"/>
      <c r="Y167" s="136"/>
      <c r="Z167" s="136"/>
    </row>
    <row r="168" spans="1:26" ht="12.7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row>
    <row r="169" spans="1:26" ht="12.75" customHeight="1">
      <c r="A169" s="136"/>
      <c r="B169" s="136"/>
      <c r="C169" s="136"/>
      <c r="D169" s="136"/>
      <c r="E169" s="136"/>
      <c r="F169" s="136"/>
      <c r="G169" s="136"/>
      <c r="H169" s="136"/>
      <c r="I169" s="136"/>
      <c r="J169" s="136"/>
      <c r="K169" s="136"/>
      <c r="L169" s="136"/>
      <c r="M169" s="136"/>
      <c r="N169" s="136"/>
      <c r="O169" s="136"/>
      <c r="P169" s="136"/>
      <c r="Q169" s="136"/>
      <c r="R169" s="136"/>
      <c r="S169" s="136"/>
      <c r="T169" s="136"/>
      <c r="U169" s="136"/>
      <c r="V169" s="136"/>
      <c r="W169" s="136"/>
      <c r="X169" s="136"/>
      <c r="Y169" s="136"/>
      <c r="Z169" s="136"/>
    </row>
    <row r="170" spans="1:26" ht="12.75" customHeight="1">
      <c r="A170" s="136"/>
      <c r="B170" s="136"/>
      <c r="C170" s="136"/>
      <c r="D170" s="136"/>
      <c r="E170" s="136"/>
      <c r="F170" s="136"/>
      <c r="G170" s="136"/>
      <c r="H170" s="136"/>
      <c r="I170" s="136"/>
      <c r="J170" s="136"/>
      <c r="K170" s="136"/>
      <c r="L170" s="136"/>
      <c r="M170" s="136"/>
      <c r="N170" s="136"/>
      <c r="O170" s="136"/>
      <c r="P170" s="136"/>
      <c r="Q170" s="136"/>
      <c r="R170" s="136"/>
      <c r="S170" s="136"/>
      <c r="T170" s="136"/>
      <c r="U170" s="136"/>
      <c r="V170" s="136"/>
      <c r="W170" s="136"/>
      <c r="X170" s="136"/>
      <c r="Y170" s="136"/>
      <c r="Z170" s="136"/>
    </row>
    <row r="171" spans="1:26" ht="12.75"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row>
    <row r="172" spans="1:26" ht="12.75" customHeight="1">
      <c r="A172" s="136"/>
      <c r="B172" s="136"/>
      <c r="C172" s="136"/>
      <c r="D172" s="136"/>
      <c r="E172" s="136"/>
      <c r="F172" s="136"/>
      <c r="G172" s="136"/>
      <c r="H172" s="136"/>
      <c r="I172" s="136"/>
      <c r="J172" s="136"/>
      <c r="K172" s="136"/>
      <c r="L172" s="136"/>
      <c r="M172" s="136"/>
      <c r="N172" s="136"/>
      <c r="O172" s="136"/>
      <c r="P172" s="136"/>
      <c r="Q172" s="136"/>
      <c r="R172" s="136"/>
      <c r="S172" s="136"/>
      <c r="T172" s="136"/>
      <c r="U172" s="136"/>
      <c r="V172" s="136"/>
      <c r="W172" s="136"/>
      <c r="X172" s="136"/>
      <c r="Y172" s="136"/>
      <c r="Z172" s="136"/>
    </row>
    <row r="173" spans="1:26" ht="12.75" customHeight="1">
      <c r="A173" s="136"/>
      <c r="B173" s="136"/>
      <c r="C173" s="136"/>
      <c r="D173" s="136"/>
      <c r="E173" s="136"/>
      <c r="F173" s="136"/>
      <c r="G173" s="136"/>
      <c r="H173" s="136"/>
      <c r="I173" s="136"/>
      <c r="J173" s="136"/>
      <c r="K173" s="136"/>
      <c r="L173" s="136"/>
      <c r="M173" s="136"/>
      <c r="N173" s="136"/>
      <c r="O173" s="136"/>
      <c r="P173" s="136"/>
      <c r="Q173" s="136"/>
      <c r="R173" s="136"/>
      <c r="S173" s="136"/>
      <c r="T173" s="136"/>
      <c r="U173" s="136"/>
      <c r="V173" s="136"/>
      <c r="W173" s="136"/>
      <c r="X173" s="136"/>
      <c r="Y173" s="136"/>
      <c r="Z173" s="136"/>
    </row>
    <row r="174" spans="1:26" ht="12.75" customHeight="1">
      <c r="A174" s="136"/>
      <c r="B174" s="136"/>
      <c r="C174" s="136"/>
      <c r="D174" s="136"/>
      <c r="E174" s="136"/>
      <c r="F174" s="136"/>
      <c r="G174" s="136"/>
      <c r="H174" s="136"/>
      <c r="I174" s="136"/>
      <c r="J174" s="136"/>
      <c r="K174" s="136"/>
      <c r="L174" s="136"/>
      <c r="M174" s="136"/>
      <c r="N174" s="136"/>
      <c r="O174" s="136"/>
      <c r="P174" s="136"/>
      <c r="Q174" s="136"/>
      <c r="R174" s="136"/>
      <c r="S174" s="136"/>
      <c r="T174" s="136"/>
      <c r="U174" s="136"/>
      <c r="V174" s="136"/>
      <c r="W174" s="136"/>
      <c r="X174" s="136"/>
      <c r="Y174" s="136"/>
      <c r="Z174" s="136"/>
    </row>
    <row r="175" spans="1:26" ht="12.75" customHeight="1">
      <c r="A175" s="136"/>
      <c r="B175" s="136"/>
      <c r="C175" s="136"/>
      <c r="D175" s="136"/>
      <c r="E175" s="136"/>
      <c r="F175" s="136"/>
      <c r="G175" s="136"/>
      <c r="H175" s="136"/>
      <c r="I175" s="136"/>
      <c r="J175" s="136"/>
      <c r="K175" s="136"/>
      <c r="L175" s="136"/>
      <c r="M175" s="136"/>
      <c r="N175" s="136"/>
      <c r="O175" s="136"/>
      <c r="P175" s="136"/>
      <c r="Q175" s="136"/>
      <c r="R175" s="136"/>
      <c r="S175" s="136"/>
      <c r="T175" s="136"/>
      <c r="U175" s="136"/>
      <c r="V175" s="136"/>
      <c r="W175" s="136"/>
      <c r="X175" s="136"/>
      <c r="Y175" s="136"/>
      <c r="Z175" s="136"/>
    </row>
    <row r="176" spans="1:26" ht="12.75"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row>
    <row r="177" spans="1:26" ht="12.75" customHeight="1">
      <c r="A177" s="136"/>
      <c r="B177" s="136"/>
      <c r="C177" s="136"/>
      <c r="D177" s="136"/>
      <c r="E177" s="136"/>
      <c r="F177" s="136"/>
      <c r="G177" s="136"/>
      <c r="H177" s="136"/>
      <c r="I177" s="136"/>
      <c r="J177" s="136"/>
      <c r="K177" s="136"/>
      <c r="L177" s="136"/>
      <c r="M177" s="136"/>
      <c r="N177" s="136"/>
      <c r="O177" s="136"/>
      <c r="P177" s="136"/>
      <c r="Q177" s="136"/>
      <c r="R177" s="136"/>
      <c r="S177" s="136"/>
      <c r="T177" s="136"/>
      <c r="U177" s="136"/>
      <c r="V177" s="136"/>
      <c r="W177" s="136"/>
      <c r="X177" s="136"/>
      <c r="Y177" s="136"/>
      <c r="Z177" s="136"/>
    </row>
    <row r="178" spans="1:26" ht="12.75" customHeight="1">
      <c r="A178" s="136"/>
      <c r="B178" s="136"/>
      <c r="C178" s="136"/>
      <c r="D178" s="136"/>
      <c r="E178" s="136"/>
      <c r="F178" s="136"/>
      <c r="G178" s="136"/>
      <c r="H178" s="136"/>
      <c r="I178" s="136"/>
      <c r="J178" s="136"/>
      <c r="K178" s="136"/>
      <c r="L178" s="136"/>
      <c r="M178" s="136"/>
      <c r="N178" s="136"/>
      <c r="O178" s="136"/>
      <c r="P178" s="136"/>
      <c r="Q178" s="136"/>
      <c r="R178" s="136"/>
      <c r="S178" s="136"/>
      <c r="T178" s="136"/>
      <c r="U178" s="136"/>
      <c r="V178" s="136"/>
      <c r="W178" s="136"/>
      <c r="X178" s="136"/>
      <c r="Y178" s="136"/>
      <c r="Z178" s="136"/>
    </row>
    <row r="179" spans="1:26" ht="12.75" customHeight="1">
      <c r="A179" s="136"/>
      <c r="B179" s="136"/>
      <c r="C179" s="136"/>
      <c r="D179" s="136"/>
      <c r="E179" s="136"/>
      <c r="F179" s="136"/>
      <c r="G179" s="136"/>
      <c r="H179" s="136"/>
      <c r="I179" s="136"/>
      <c r="J179" s="136"/>
      <c r="K179" s="136"/>
      <c r="L179" s="136"/>
      <c r="M179" s="136"/>
      <c r="N179" s="136"/>
      <c r="O179" s="136"/>
      <c r="P179" s="136"/>
      <c r="Q179" s="136"/>
      <c r="R179" s="136"/>
      <c r="S179" s="136"/>
      <c r="T179" s="136"/>
      <c r="U179" s="136"/>
      <c r="V179" s="136"/>
      <c r="W179" s="136"/>
      <c r="X179" s="136"/>
      <c r="Y179" s="136"/>
      <c r="Z179" s="136"/>
    </row>
    <row r="180" spans="1:26" ht="12.75" customHeight="1">
      <c r="A180" s="136"/>
      <c r="B180" s="136"/>
      <c r="C180" s="136"/>
      <c r="D180" s="136"/>
      <c r="E180" s="136"/>
      <c r="F180" s="136"/>
      <c r="G180" s="136"/>
      <c r="H180" s="136"/>
      <c r="I180" s="136"/>
      <c r="J180" s="136"/>
      <c r="K180" s="136"/>
      <c r="L180" s="136"/>
      <c r="M180" s="136"/>
      <c r="N180" s="136"/>
      <c r="O180" s="136"/>
      <c r="P180" s="136"/>
      <c r="Q180" s="136"/>
      <c r="R180" s="136"/>
      <c r="S180" s="136"/>
      <c r="T180" s="136"/>
      <c r="U180" s="136"/>
      <c r="V180" s="136"/>
      <c r="W180" s="136"/>
      <c r="X180" s="136"/>
      <c r="Y180" s="136"/>
      <c r="Z180" s="136"/>
    </row>
    <row r="181" spans="1:26" ht="12.75" customHeight="1">
      <c r="A181" s="136"/>
      <c r="B181" s="136"/>
      <c r="C181" s="136"/>
      <c r="D181" s="136"/>
      <c r="E181" s="136"/>
      <c r="F181" s="136"/>
      <c r="G181" s="136"/>
      <c r="H181" s="136"/>
      <c r="I181" s="136"/>
      <c r="J181" s="136"/>
      <c r="K181" s="136"/>
      <c r="L181" s="136"/>
      <c r="M181" s="136"/>
      <c r="N181" s="136"/>
      <c r="O181" s="136"/>
      <c r="P181" s="136"/>
      <c r="Q181" s="136"/>
      <c r="R181" s="136"/>
      <c r="S181" s="136"/>
      <c r="T181" s="136"/>
      <c r="U181" s="136"/>
      <c r="V181" s="136"/>
      <c r="W181" s="136"/>
      <c r="X181" s="136"/>
      <c r="Y181" s="136"/>
      <c r="Z181" s="136"/>
    </row>
    <row r="182" spans="1:26" ht="12.75"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row>
    <row r="183" spans="1:26" ht="12.75" customHeight="1">
      <c r="A183" s="136"/>
      <c r="B183" s="136"/>
      <c r="C183" s="136"/>
      <c r="D183" s="136"/>
      <c r="E183" s="136"/>
      <c r="F183" s="136"/>
      <c r="G183" s="136"/>
      <c r="H183" s="136"/>
      <c r="I183" s="136"/>
      <c r="J183" s="136"/>
      <c r="K183" s="136"/>
      <c r="L183" s="136"/>
      <c r="M183" s="136"/>
      <c r="N183" s="136"/>
      <c r="O183" s="136"/>
      <c r="P183" s="136"/>
      <c r="Q183" s="136"/>
      <c r="R183" s="136"/>
      <c r="S183" s="136"/>
      <c r="T183" s="136"/>
      <c r="U183" s="136"/>
      <c r="V183" s="136"/>
      <c r="W183" s="136"/>
      <c r="X183" s="136"/>
      <c r="Y183" s="136"/>
      <c r="Z183" s="136"/>
    </row>
    <row r="184" spans="1:26" ht="12.75" customHeight="1">
      <c r="A184" s="136"/>
      <c r="B184" s="136"/>
      <c r="C184" s="136"/>
      <c r="D184" s="136"/>
      <c r="E184" s="136"/>
      <c r="F184" s="136"/>
      <c r="G184" s="136"/>
      <c r="H184" s="136"/>
      <c r="I184" s="136"/>
      <c r="J184" s="136"/>
      <c r="K184" s="136"/>
      <c r="L184" s="136"/>
      <c r="M184" s="136"/>
      <c r="N184" s="136"/>
      <c r="O184" s="136"/>
      <c r="P184" s="136"/>
      <c r="Q184" s="136"/>
      <c r="R184" s="136"/>
      <c r="S184" s="136"/>
      <c r="T184" s="136"/>
      <c r="U184" s="136"/>
      <c r="V184" s="136"/>
      <c r="W184" s="136"/>
      <c r="X184" s="136"/>
      <c r="Y184" s="136"/>
      <c r="Z184" s="136"/>
    </row>
    <row r="185" spans="1:26" ht="12.75"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row>
    <row r="186" spans="1:26" ht="12.75" customHeight="1">
      <c r="A186" s="136"/>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row>
    <row r="187" spans="1:26" ht="12.75" customHeight="1">
      <c r="A187" s="136"/>
      <c r="B187" s="136"/>
      <c r="C187" s="136"/>
      <c r="D187" s="136"/>
      <c r="E187" s="136"/>
      <c r="F187" s="136"/>
      <c r="G187" s="136"/>
      <c r="H187" s="136"/>
      <c r="I187" s="136"/>
      <c r="J187" s="136"/>
      <c r="K187" s="136"/>
      <c r="L187" s="136"/>
      <c r="M187" s="136"/>
      <c r="N187" s="136"/>
      <c r="O187" s="136"/>
      <c r="P187" s="136"/>
      <c r="Q187" s="136"/>
      <c r="R187" s="136"/>
      <c r="S187" s="136"/>
      <c r="T187" s="136"/>
      <c r="U187" s="136"/>
      <c r="V187" s="136"/>
      <c r="W187" s="136"/>
      <c r="X187" s="136"/>
      <c r="Y187" s="136"/>
      <c r="Z187" s="136"/>
    </row>
    <row r="188" spans="1:26" ht="12.75"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row>
    <row r="189" spans="1:26" ht="12.75" customHeight="1">
      <c r="A189" s="136"/>
      <c r="B189" s="136"/>
      <c r="C189" s="136"/>
      <c r="D189" s="136"/>
      <c r="E189" s="136"/>
      <c r="F189" s="136"/>
      <c r="G189" s="136"/>
      <c r="H189" s="136"/>
      <c r="I189" s="136"/>
      <c r="J189" s="136"/>
      <c r="K189" s="136"/>
      <c r="L189" s="136"/>
      <c r="M189" s="136"/>
      <c r="N189" s="136"/>
      <c r="O189" s="136"/>
      <c r="P189" s="136"/>
      <c r="Q189" s="136"/>
      <c r="R189" s="136"/>
      <c r="S189" s="136"/>
      <c r="T189" s="136"/>
      <c r="U189" s="136"/>
      <c r="V189" s="136"/>
      <c r="W189" s="136"/>
      <c r="X189" s="136"/>
      <c r="Y189" s="136"/>
      <c r="Z189" s="136"/>
    </row>
    <row r="190" spans="1:26" ht="12.75" customHeight="1">
      <c r="A190" s="136"/>
      <c r="B190" s="136"/>
      <c r="C190" s="136"/>
      <c r="D190" s="136"/>
      <c r="E190" s="136"/>
      <c r="F190" s="136"/>
      <c r="G190" s="136"/>
      <c r="H190" s="136"/>
      <c r="I190" s="136"/>
      <c r="J190" s="136"/>
      <c r="K190" s="136"/>
      <c r="L190" s="136"/>
      <c r="M190" s="136"/>
      <c r="N190" s="136"/>
      <c r="O190" s="136"/>
      <c r="P190" s="136"/>
      <c r="Q190" s="136"/>
      <c r="R190" s="136"/>
      <c r="S190" s="136"/>
      <c r="T190" s="136"/>
      <c r="U190" s="136"/>
      <c r="V190" s="136"/>
      <c r="W190" s="136"/>
      <c r="X190" s="136"/>
      <c r="Y190" s="136"/>
      <c r="Z190" s="136"/>
    </row>
    <row r="191" spans="1:26" ht="12.75" customHeight="1">
      <c r="A191" s="136"/>
      <c r="B191" s="136"/>
      <c r="C191" s="136"/>
      <c r="D191" s="136"/>
      <c r="E191" s="136"/>
      <c r="F191" s="136"/>
      <c r="G191" s="136"/>
      <c r="H191" s="136"/>
      <c r="I191" s="136"/>
      <c r="J191" s="136"/>
      <c r="K191" s="136"/>
      <c r="L191" s="136"/>
      <c r="M191" s="136"/>
      <c r="N191" s="136"/>
      <c r="O191" s="136"/>
      <c r="P191" s="136"/>
      <c r="Q191" s="136"/>
      <c r="R191" s="136"/>
      <c r="S191" s="136"/>
      <c r="T191" s="136"/>
      <c r="U191" s="136"/>
      <c r="V191" s="136"/>
      <c r="W191" s="136"/>
      <c r="X191" s="136"/>
      <c r="Y191" s="136"/>
      <c r="Z191" s="136"/>
    </row>
    <row r="192" spans="1:26" ht="12.75" customHeight="1">
      <c r="A192" s="136"/>
      <c r="B192" s="136"/>
      <c r="C192" s="136"/>
      <c r="D192" s="136"/>
      <c r="E192" s="136"/>
      <c r="F192" s="136"/>
      <c r="G192" s="136"/>
      <c r="H192" s="136"/>
      <c r="I192" s="136"/>
      <c r="J192" s="136"/>
      <c r="K192" s="136"/>
      <c r="L192" s="136"/>
      <c r="M192" s="136"/>
      <c r="N192" s="136"/>
      <c r="O192" s="136"/>
      <c r="P192" s="136"/>
      <c r="Q192" s="136"/>
      <c r="R192" s="136"/>
      <c r="S192" s="136"/>
      <c r="T192" s="136"/>
      <c r="U192" s="136"/>
      <c r="V192" s="136"/>
      <c r="W192" s="136"/>
      <c r="X192" s="136"/>
      <c r="Y192" s="136"/>
      <c r="Z192" s="136"/>
    </row>
    <row r="193" spans="1:26" ht="12.75"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row>
    <row r="194" spans="1:26" ht="12.75" customHeight="1">
      <c r="A194" s="136"/>
      <c r="B194" s="136"/>
      <c r="C194" s="136"/>
      <c r="D194" s="136"/>
      <c r="E194" s="136"/>
      <c r="F194" s="136"/>
      <c r="G194" s="136"/>
      <c r="H194" s="136"/>
      <c r="I194" s="136"/>
      <c r="J194" s="136"/>
      <c r="K194" s="136"/>
      <c r="L194" s="136"/>
      <c r="M194" s="136"/>
      <c r="N194" s="136"/>
      <c r="O194" s="136"/>
      <c r="P194" s="136"/>
      <c r="Q194" s="136"/>
      <c r="R194" s="136"/>
      <c r="S194" s="136"/>
      <c r="T194" s="136"/>
      <c r="U194" s="136"/>
      <c r="V194" s="136"/>
      <c r="W194" s="136"/>
      <c r="X194" s="136"/>
      <c r="Y194" s="136"/>
      <c r="Z194" s="136"/>
    </row>
    <row r="195" spans="1:26" ht="12.75"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row>
    <row r="196" spans="1:26" ht="12.75"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row>
    <row r="197" spans="1:26" ht="12.75" customHeight="1">
      <c r="A197" s="136"/>
      <c r="B197" s="136"/>
      <c r="C197" s="136"/>
      <c r="D197" s="136"/>
      <c r="E197" s="136"/>
      <c r="F197" s="136"/>
      <c r="G197" s="136"/>
      <c r="H197" s="136"/>
      <c r="I197" s="136"/>
      <c r="J197" s="136"/>
      <c r="K197" s="136"/>
      <c r="L197" s="136"/>
      <c r="M197" s="136"/>
      <c r="N197" s="136"/>
      <c r="O197" s="136"/>
      <c r="P197" s="136"/>
      <c r="Q197" s="136"/>
      <c r="R197" s="136"/>
      <c r="S197" s="136"/>
      <c r="T197" s="136"/>
      <c r="U197" s="136"/>
      <c r="V197" s="136"/>
      <c r="W197" s="136"/>
      <c r="X197" s="136"/>
      <c r="Y197" s="136"/>
      <c r="Z197" s="136"/>
    </row>
    <row r="198" spans="1:26" ht="12.75"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row>
    <row r="199" spans="1:26" ht="12.75"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row>
    <row r="200" spans="1:26" ht="12.75" customHeight="1">
      <c r="A200" s="136"/>
      <c r="B200" s="136"/>
      <c r="C200" s="136"/>
      <c r="D200" s="136"/>
      <c r="E200" s="136"/>
      <c r="F200" s="136"/>
      <c r="G200" s="136"/>
      <c r="H200" s="136"/>
      <c r="I200" s="136"/>
      <c r="J200" s="136"/>
      <c r="K200" s="136"/>
      <c r="L200" s="136"/>
      <c r="M200" s="136"/>
      <c r="N200" s="136"/>
      <c r="O200" s="136"/>
      <c r="P200" s="136"/>
      <c r="Q200" s="136"/>
      <c r="R200" s="136"/>
      <c r="S200" s="136"/>
      <c r="T200" s="136"/>
      <c r="U200" s="136"/>
      <c r="V200" s="136"/>
      <c r="W200" s="136"/>
      <c r="X200" s="136"/>
      <c r="Y200" s="136"/>
      <c r="Z200" s="136"/>
    </row>
    <row r="201" spans="1:26" ht="12.75"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row>
    <row r="202" spans="1:26" ht="12.75"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row>
    <row r="203" spans="1:26" ht="12.75" customHeight="1">
      <c r="A203" s="136"/>
      <c r="B203" s="136"/>
      <c r="C203" s="136"/>
      <c r="D203" s="136"/>
      <c r="E203" s="136"/>
      <c r="F203" s="136"/>
      <c r="G203" s="136"/>
      <c r="H203" s="136"/>
      <c r="I203" s="136"/>
      <c r="J203" s="136"/>
      <c r="K203" s="136"/>
      <c r="L203" s="136"/>
      <c r="M203" s="136"/>
      <c r="N203" s="136"/>
      <c r="O203" s="136"/>
      <c r="P203" s="136"/>
      <c r="Q203" s="136"/>
      <c r="R203" s="136"/>
      <c r="S203" s="136"/>
      <c r="T203" s="136"/>
      <c r="U203" s="136"/>
      <c r="V203" s="136"/>
      <c r="W203" s="136"/>
      <c r="X203" s="136"/>
      <c r="Y203" s="136"/>
      <c r="Z203" s="136"/>
    </row>
    <row r="204" spans="1:26" ht="12.7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row>
    <row r="205" spans="1:26" ht="12.75"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row>
    <row r="206" spans="1:26" ht="12.75" customHeight="1">
      <c r="A206" s="136"/>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row>
    <row r="207" spans="1:26" ht="12.7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row>
    <row r="208" spans="1:26" ht="12.75"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row>
    <row r="209" spans="1:26" ht="12.75" customHeight="1">
      <c r="A209" s="136"/>
      <c r="B209" s="136"/>
      <c r="C209" s="136"/>
      <c r="D209" s="136"/>
      <c r="E209" s="136"/>
      <c r="F209" s="136"/>
      <c r="G209" s="136"/>
      <c r="H209" s="136"/>
      <c r="I209" s="136"/>
      <c r="J209" s="136"/>
      <c r="K209" s="136"/>
      <c r="L209" s="136"/>
      <c r="M209" s="136"/>
      <c r="N209" s="136"/>
      <c r="O209" s="136"/>
      <c r="P209" s="136"/>
      <c r="Q209" s="136"/>
      <c r="R209" s="136"/>
      <c r="S209" s="136"/>
      <c r="T209" s="136"/>
      <c r="U209" s="136"/>
      <c r="V209" s="136"/>
      <c r="W209" s="136"/>
      <c r="X209" s="136"/>
      <c r="Y209" s="136"/>
      <c r="Z209" s="136"/>
    </row>
    <row r="210" spans="1:26" ht="12.75"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row>
    <row r="211" spans="1:26" ht="12.75" customHeight="1">
      <c r="A211" s="136"/>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row>
    <row r="212" spans="1:26" ht="12.75" customHeight="1">
      <c r="A212" s="136"/>
      <c r="B212" s="136"/>
      <c r="C212" s="136"/>
      <c r="D212" s="136"/>
      <c r="E212" s="136"/>
      <c r="F212" s="136"/>
      <c r="G212" s="136"/>
      <c r="H212" s="136"/>
      <c r="I212" s="136"/>
      <c r="J212" s="136"/>
      <c r="K212" s="136"/>
      <c r="L212" s="136"/>
      <c r="M212" s="136"/>
      <c r="N212" s="136"/>
      <c r="O212" s="136"/>
      <c r="P212" s="136"/>
      <c r="Q212" s="136"/>
      <c r="R212" s="136"/>
      <c r="S212" s="136"/>
      <c r="T212" s="136"/>
      <c r="U212" s="136"/>
      <c r="V212" s="136"/>
      <c r="W212" s="136"/>
      <c r="X212" s="136"/>
      <c r="Y212" s="136"/>
      <c r="Z212" s="136"/>
    </row>
    <row r="213" spans="1:26" ht="12.75"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row>
    <row r="214" spans="1:26" ht="12.7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row>
    <row r="215" spans="1:26" ht="12.75" customHeight="1">
      <c r="A215" s="136"/>
      <c r="B215" s="136"/>
      <c r="C215" s="136"/>
      <c r="D215" s="136"/>
      <c r="E215" s="136"/>
      <c r="F215" s="136"/>
      <c r="G215" s="136"/>
      <c r="H215" s="136"/>
      <c r="I215" s="136"/>
      <c r="J215" s="136"/>
      <c r="K215" s="136"/>
      <c r="L215" s="136"/>
      <c r="M215" s="136"/>
      <c r="N215" s="136"/>
      <c r="O215" s="136"/>
      <c r="P215" s="136"/>
      <c r="Q215" s="136"/>
      <c r="R215" s="136"/>
      <c r="S215" s="136"/>
      <c r="T215" s="136"/>
      <c r="U215" s="136"/>
      <c r="V215" s="136"/>
      <c r="W215" s="136"/>
      <c r="X215" s="136"/>
      <c r="Y215" s="136"/>
      <c r="Z215" s="136"/>
    </row>
    <row r="216" spans="1:26" ht="12.75" customHeight="1">
      <c r="A216" s="136"/>
      <c r="B216" s="136"/>
      <c r="C216" s="136"/>
      <c r="D216" s="136"/>
      <c r="E216" s="136"/>
      <c r="F216" s="136"/>
      <c r="G216" s="136"/>
      <c r="H216" s="136"/>
      <c r="I216" s="136"/>
      <c r="J216" s="136"/>
      <c r="K216" s="136"/>
      <c r="L216" s="136"/>
      <c r="M216" s="136"/>
      <c r="N216" s="136"/>
      <c r="O216" s="136"/>
      <c r="P216" s="136"/>
      <c r="Q216" s="136"/>
      <c r="R216" s="136"/>
      <c r="S216" s="136"/>
      <c r="T216" s="136"/>
      <c r="U216" s="136"/>
      <c r="V216" s="136"/>
      <c r="W216" s="136"/>
      <c r="X216" s="136"/>
      <c r="Y216" s="136"/>
      <c r="Z216" s="136"/>
    </row>
    <row r="217" spans="1:26" ht="12.75" customHeight="1">
      <c r="A217" s="136"/>
      <c r="B217" s="136"/>
      <c r="C217" s="136"/>
      <c r="D217" s="136"/>
      <c r="E217" s="136"/>
      <c r="F217" s="136"/>
      <c r="G217" s="136"/>
      <c r="H217" s="136"/>
      <c r="I217" s="136"/>
      <c r="J217" s="136"/>
      <c r="K217" s="136"/>
      <c r="L217" s="136"/>
      <c r="M217" s="136"/>
      <c r="N217" s="136"/>
      <c r="O217" s="136"/>
      <c r="P217" s="136"/>
      <c r="Q217" s="136"/>
      <c r="R217" s="136"/>
      <c r="S217" s="136"/>
      <c r="T217" s="136"/>
      <c r="U217" s="136"/>
      <c r="V217" s="136"/>
      <c r="W217" s="136"/>
      <c r="X217" s="136"/>
      <c r="Y217" s="136"/>
      <c r="Z217" s="136"/>
    </row>
    <row r="218" spans="1:26" ht="12.75" customHeight="1">
      <c r="A218" s="136"/>
      <c r="B218" s="136"/>
      <c r="C218" s="136"/>
      <c r="D218" s="136"/>
      <c r="E218" s="136"/>
      <c r="F218" s="136"/>
      <c r="G218" s="136"/>
      <c r="H218" s="136"/>
      <c r="I218" s="136"/>
      <c r="J218" s="136"/>
      <c r="K218" s="136"/>
      <c r="L218" s="136"/>
      <c r="M218" s="136"/>
      <c r="N218" s="136"/>
      <c r="O218" s="136"/>
      <c r="P218" s="136"/>
      <c r="Q218" s="136"/>
      <c r="R218" s="136"/>
      <c r="S218" s="136"/>
      <c r="T218" s="136"/>
      <c r="U218" s="136"/>
      <c r="V218" s="136"/>
      <c r="W218" s="136"/>
      <c r="X218" s="136"/>
      <c r="Y218" s="136"/>
      <c r="Z218" s="136"/>
    </row>
    <row r="219" spans="1:26" ht="12.75" customHeight="1">
      <c r="A219" s="136"/>
      <c r="B219" s="136"/>
      <c r="C219" s="136"/>
      <c r="D219" s="136"/>
      <c r="E219" s="136"/>
      <c r="F219" s="136"/>
      <c r="G219" s="136"/>
      <c r="H219" s="136"/>
      <c r="I219" s="136"/>
      <c r="J219" s="136"/>
      <c r="K219" s="136"/>
      <c r="L219" s="136"/>
      <c r="M219" s="136"/>
      <c r="N219" s="136"/>
      <c r="O219" s="136"/>
      <c r="P219" s="136"/>
      <c r="Q219" s="136"/>
      <c r="R219" s="136"/>
      <c r="S219" s="136"/>
      <c r="T219" s="136"/>
      <c r="U219" s="136"/>
      <c r="V219" s="136"/>
      <c r="W219" s="136"/>
      <c r="X219" s="136"/>
      <c r="Y219" s="136"/>
      <c r="Z219" s="136"/>
    </row>
    <row r="220" spans="1:26" ht="12.75" customHeight="1">
      <c r="A220" s="136"/>
      <c r="B220" s="136"/>
      <c r="C220" s="136"/>
      <c r="D220" s="136"/>
      <c r="E220" s="136"/>
      <c r="F220" s="136"/>
      <c r="G220" s="136"/>
      <c r="H220" s="136"/>
      <c r="I220" s="136"/>
      <c r="J220" s="136"/>
      <c r="K220" s="136"/>
      <c r="L220" s="136"/>
      <c r="M220" s="136"/>
      <c r="N220" s="136"/>
      <c r="O220" s="136"/>
      <c r="P220" s="136"/>
      <c r="Q220" s="136"/>
      <c r="R220" s="136"/>
      <c r="S220" s="136"/>
      <c r="T220" s="136"/>
      <c r="U220" s="136"/>
      <c r="V220" s="136"/>
      <c r="W220" s="136"/>
      <c r="X220" s="136"/>
      <c r="Y220" s="136"/>
      <c r="Z220" s="136"/>
    </row>
    <row r="221" spans="1:26" ht="12.75" customHeight="1">
      <c r="A221" s="136"/>
      <c r="B221" s="136"/>
      <c r="C221" s="136"/>
      <c r="D221" s="136"/>
      <c r="E221" s="136"/>
      <c r="F221" s="136"/>
      <c r="G221" s="136"/>
      <c r="H221" s="136"/>
      <c r="I221" s="136"/>
      <c r="J221" s="136"/>
      <c r="K221" s="136"/>
      <c r="L221" s="136"/>
      <c r="M221" s="136"/>
      <c r="N221" s="136"/>
      <c r="O221" s="136"/>
      <c r="P221" s="136"/>
      <c r="Q221" s="136"/>
      <c r="R221" s="136"/>
      <c r="S221" s="136"/>
      <c r="T221" s="136"/>
      <c r="U221" s="136"/>
      <c r="V221" s="136"/>
      <c r="W221" s="136"/>
      <c r="X221" s="136"/>
      <c r="Y221" s="136"/>
      <c r="Z221" s="136"/>
    </row>
    <row r="222" spans="1:26" ht="12.75"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row>
    <row r="223" spans="1:26" ht="12.75" customHeight="1">
      <c r="A223" s="136"/>
      <c r="B223" s="136"/>
      <c r="C223" s="136"/>
      <c r="D223" s="136"/>
      <c r="E223" s="136"/>
      <c r="F223" s="136"/>
      <c r="G223" s="136"/>
      <c r="H223" s="136"/>
      <c r="I223" s="136"/>
      <c r="J223" s="136"/>
      <c r="K223" s="136"/>
      <c r="L223" s="136"/>
      <c r="M223" s="136"/>
      <c r="N223" s="136"/>
      <c r="O223" s="136"/>
      <c r="P223" s="136"/>
      <c r="Q223" s="136"/>
      <c r="R223" s="136"/>
      <c r="S223" s="136"/>
      <c r="T223" s="136"/>
      <c r="U223" s="136"/>
      <c r="V223" s="136"/>
      <c r="W223" s="136"/>
      <c r="X223" s="136"/>
      <c r="Y223" s="136"/>
      <c r="Z223" s="136"/>
    </row>
    <row r="224" spans="1:26" ht="12.75" customHeight="1">
      <c r="A224" s="136"/>
      <c r="B224" s="136"/>
      <c r="C224" s="136"/>
      <c r="D224" s="136"/>
      <c r="E224" s="136"/>
      <c r="F224" s="136"/>
      <c r="G224" s="136"/>
      <c r="H224" s="136"/>
      <c r="I224" s="136"/>
      <c r="J224" s="136"/>
      <c r="K224" s="136"/>
      <c r="L224" s="136"/>
      <c r="M224" s="136"/>
      <c r="N224" s="136"/>
      <c r="O224" s="136"/>
      <c r="P224" s="136"/>
      <c r="Q224" s="136"/>
      <c r="R224" s="136"/>
      <c r="S224" s="136"/>
      <c r="T224" s="136"/>
      <c r="U224" s="136"/>
      <c r="V224" s="136"/>
      <c r="W224" s="136"/>
      <c r="X224" s="136"/>
      <c r="Y224" s="136"/>
      <c r="Z224" s="136"/>
    </row>
    <row r="225" spans="1:26" ht="12.75"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row>
    <row r="226" spans="1:26" ht="12.75" customHeight="1">
      <c r="A226" s="136"/>
      <c r="B226" s="136"/>
      <c r="C226" s="136"/>
      <c r="D226" s="136"/>
      <c r="E226" s="136"/>
      <c r="F226" s="136"/>
      <c r="G226" s="136"/>
      <c r="H226" s="136"/>
      <c r="I226" s="136"/>
      <c r="J226" s="136"/>
      <c r="K226" s="136"/>
      <c r="L226" s="136"/>
      <c r="M226" s="136"/>
      <c r="N226" s="136"/>
      <c r="O226" s="136"/>
      <c r="P226" s="136"/>
      <c r="Q226" s="136"/>
      <c r="R226" s="136"/>
      <c r="S226" s="136"/>
      <c r="T226" s="136"/>
      <c r="U226" s="136"/>
      <c r="V226" s="136"/>
      <c r="W226" s="136"/>
      <c r="X226" s="136"/>
      <c r="Y226" s="136"/>
      <c r="Z226" s="136"/>
    </row>
    <row r="227" spans="1:26" ht="12.75" customHeight="1">
      <c r="A227" s="136"/>
      <c r="B227" s="136"/>
      <c r="C227" s="136"/>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6"/>
    </row>
    <row r="228" spans="1:26" ht="12.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row>
    <row r="229" spans="1:26" ht="12.75" customHeight="1">
      <c r="A229" s="136"/>
      <c r="B229" s="136"/>
      <c r="C229" s="136"/>
      <c r="D229" s="136"/>
      <c r="E229" s="136"/>
      <c r="F229" s="136"/>
      <c r="G229" s="136"/>
      <c r="H229" s="136"/>
      <c r="I229" s="136"/>
      <c r="J229" s="136"/>
      <c r="K229" s="136"/>
      <c r="L229" s="136"/>
      <c r="M229" s="136"/>
      <c r="N229" s="136"/>
      <c r="O229" s="136"/>
      <c r="P229" s="136"/>
      <c r="Q229" s="136"/>
      <c r="R229" s="136"/>
      <c r="S229" s="136"/>
      <c r="T229" s="136"/>
      <c r="U229" s="136"/>
      <c r="V229" s="136"/>
      <c r="W229" s="136"/>
      <c r="X229" s="136"/>
      <c r="Y229" s="136"/>
      <c r="Z229" s="136"/>
    </row>
    <row r="230" spans="1:26" ht="12.75" customHeight="1">
      <c r="A230" s="136"/>
      <c r="B230" s="136"/>
      <c r="C230" s="136"/>
      <c r="D230" s="136"/>
      <c r="E230" s="136"/>
      <c r="F230" s="136"/>
      <c r="G230" s="136"/>
      <c r="H230" s="136"/>
      <c r="I230" s="136"/>
      <c r="J230" s="136"/>
      <c r="K230" s="136"/>
      <c r="L230" s="136"/>
      <c r="M230" s="136"/>
      <c r="N230" s="136"/>
      <c r="O230" s="136"/>
      <c r="P230" s="136"/>
      <c r="Q230" s="136"/>
      <c r="R230" s="136"/>
      <c r="S230" s="136"/>
      <c r="T230" s="136"/>
      <c r="U230" s="136"/>
      <c r="V230" s="136"/>
      <c r="W230" s="136"/>
      <c r="X230" s="136"/>
      <c r="Y230" s="136"/>
      <c r="Z230" s="136"/>
    </row>
    <row r="231" spans="1:26" ht="12.75" customHeight="1">
      <c r="A231" s="136"/>
      <c r="B231" s="136"/>
      <c r="C231" s="136"/>
      <c r="D231" s="136"/>
      <c r="E231" s="136"/>
      <c r="F231" s="136"/>
      <c r="G231" s="136"/>
      <c r="H231" s="136"/>
      <c r="I231" s="136"/>
      <c r="J231" s="136"/>
      <c r="K231" s="136"/>
      <c r="L231" s="136"/>
      <c r="M231" s="136"/>
      <c r="N231" s="136"/>
      <c r="O231" s="136"/>
      <c r="P231" s="136"/>
      <c r="Q231" s="136"/>
      <c r="R231" s="136"/>
      <c r="S231" s="136"/>
      <c r="T231" s="136"/>
      <c r="U231" s="136"/>
      <c r="V231" s="136"/>
      <c r="W231" s="136"/>
      <c r="X231" s="136"/>
      <c r="Y231" s="136"/>
      <c r="Z231" s="136"/>
    </row>
    <row r="232" spans="1:26" ht="12.7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row>
    <row r="233" spans="1:26" ht="12.7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row>
    <row r="234" spans="1:26" ht="12.75" customHeight="1">
      <c r="A234" s="136"/>
      <c r="B234" s="136"/>
      <c r="C234" s="136"/>
      <c r="D234" s="136"/>
      <c r="E234" s="136"/>
      <c r="F234" s="136"/>
      <c r="G234" s="136"/>
      <c r="H234" s="136"/>
      <c r="I234" s="136"/>
      <c r="J234" s="136"/>
      <c r="K234" s="136"/>
      <c r="L234" s="136"/>
      <c r="M234" s="136"/>
      <c r="N234" s="136"/>
      <c r="O234" s="136"/>
      <c r="P234" s="136"/>
      <c r="Q234" s="136"/>
      <c r="R234" s="136"/>
      <c r="S234" s="136"/>
      <c r="T234" s="136"/>
      <c r="U234" s="136"/>
      <c r="V234" s="136"/>
      <c r="W234" s="136"/>
      <c r="X234" s="136"/>
      <c r="Y234" s="136"/>
      <c r="Z234" s="136"/>
    </row>
    <row r="235" spans="1:26" ht="12.75"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row>
    <row r="236" spans="1:26" ht="12.75" customHeight="1">
      <c r="A236" s="136"/>
      <c r="B236" s="136"/>
      <c r="C236" s="136"/>
      <c r="D236" s="136"/>
      <c r="E236" s="136"/>
      <c r="F236" s="136"/>
      <c r="G236" s="136"/>
      <c r="H236" s="136"/>
      <c r="I236" s="136"/>
      <c r="J236" s="136"/>
      <c r="K236" s="136"/>
      <c r="L236" s="136"/>
      <c r="M236" s="136"/>
      <c r="N236" s="136"/>
      <c r="O236" s="136"/>
      <c r="P236" s="136"/>
      <c r="Q236" s="136"/>
      <c r="R236" s="136"/>
      <c r="S236" s="136"/>
      <c r="T236" s="136"/>
      <c r="U236" s="136"/>
      <c r="V236" s="136"/>
      <c r="W236" s="136"/>
      <c r="X236" s="136"/>
      <c r="Y236" s="136"/>
      <c r="Z236" s="136"/>
    </row>
    <row r="237" spans="1:26" ht="12.7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row>
    <row r="238" spans="1:26" ht="12.75"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row>
    <row r="239" spans="1:26" ht="12.75" customHeight="1">
      <c r="A239" s="136"/>
      <c r="B239" s="136"/>
      <c r="C239" s="136"/>
      <c r="D239" s="136"/>
      <c r="E239" s="136"/>
      <c r="F239" s="136"/>
      <c r="G239" s="136"/>
      <c r="H239" s="136"/>
      <c r="I239" s="136"/>
      <c r="J239" s="136"/>
      <c r="K239" s="136"/>
      <c r="L239" s="136"/>
      <c r="M239" s="136"/>
      <c r="N239" s="136"/>
      <c r="O239" s="136"/>
      <c r="P239" s="136"/>
      <c r="Q239" s="136"/>
      <c r="R239" s="136"/>
      <c r="S239" s="136"/>
      <c r="T239" s="136"/>
      <c r="U239" s="136"/>
      <c r="V239" s="136"/>
      <c r="W239" s="136"/>
      <c r="X239" s="136"/>
      <c r="Y239" s="136"/>
      <c r="Z239" s="136"/>
    </row>
    <row r="240" spans="1:26" ht="12.7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row>
    <row r="241" spans="1:26" ht="12.75"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row>
    <row r="242" spans="1:26" ht="12.75" customHeight="1">
      <c r="A242" s="136"/>
      <c r="B242" s="136"/>
      <c r="C242" s="136"/>
      <c r="D242" s="136"/>
      <c r="E242" s="136"/>
      <c r="F242" s="136"/>
      <c r="G242" s="136"/>
      <c r="H242" s="136"/>
      <c r="I242" s="136"/>
      <c r="J242" s="136"/>
      <c r="K242" s="136"/>
      <c r="L242" s="136"/>
      <c r="M242" s="136"/>
      <c r="N242" s="136"/>
      <c r="O242" s="136"/>
      <c r="P242" s="136"/>
      <c r="Q242" s="136"/>
      <c r="R242" s="136"/>
      <c r="S242" s="136"/>
      <c r="T242" s="136"/>
      <c r="U242" s="136"/>
      <c r="V242" s="136"/>
      <c r="W242" s="136"/>
      <c r="X242" s="136"/>
      <c r="Y242" s="136"/>
      <c r="Z242" s="136"/>
    </row>
    <row r="243" spans="1:26" ht="12.75" customHeight="1">
      <c r="A243" s="136"/>
      <c r="B243" s="136"/>
      <c r="C243" s="136"/>
      <c r="D243" s="136"/>
      <c r="E243" s="136"/>
      <c r="F243" s="136"/>
      <c r="G243" s="136"/>
      <c r="H243" s="136"/>
      <c r="I243" s="136"/>
      <c r="J243" s="136"/>
      <c r="K243" s="136"/>
      <c r="L243" s="136"/>
      <c r="M243" s="136"/>
      <c r="N243" s="136"/>
      <c r="O243" s="136"/>
      <c r="P243" s="136"/>
      <c r="Q243" s="136"/>
      <c r="R243" s="136"/>
      <c r="S243" s="136"/>
      <c r="T243" s="136"/>
      <c r="U243" s="136"/>
      <c r="V243" s="136"/>
      <c r="W243" s="136"/>
      <c r="X243" s="136"/>
      <c r="Y243" s="136"/>
      <c r="Z243" s="136"/>
    </row>
    <row r="244" spans="1:26" ht="12.75"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row>
    <row r="245" spans="1:26" ht="12.75" customHeight="1">
      <c r="A245" s="136"/>
      <c r="B245" s="136"/>
      <c r="C245" s="136"/>
      <c r="D245" s="136"/>
      <c r="E245" s="136"/>
      <c r="F245" s="136"/>
      <c r="G245" s="136"/>
      <c r="H245" s="136"/>
      <c r="I245" s="136"/>
      <c r="J245" s="136"/>
      <c r="K245" s="136"/>
      <c r="L245" s="136"/>
      <c r="M245" s="136"/>
      <c r="N245" s="136"/>
      <c r="O245" s="136"/>
      <c r="P245" s="136"/>
      <c r="Q245" s="136"/>
      <c r="R245" s="136"/>
      <c r="S245" s="136"/>
      <c r="T245" s="136"/>
      <c r="U245" s="136"/>
      <c r="V245" s="136"/>
      <c r="W245" s="136"/>
      <c r="X245" s="136"/>
      <c r="Y245" s="136"/>
      <c r="Z245" s="136"/>
    </row>
    <row r="246" spans="1:26" ht="12.75" customHeight="1">
      <c r="A246" s="136"/>
      <c r="B246" s="136"/>
      <c r="C246" s="136"/>
      <c r="D246" s="136"/>
      <c r="E246" s="136"/>
      <c r="F246" s="136"/>
      <c r="G246" s="136"/>
      <c r="H246" s="136"/>
      <c r="I246" s="136"/>
      <c r="J246" s="136"/>
      <c r="K246" s="136"/>
      <c r="L246" s="136"/>
      <c r="M246" s="136"/>
      <c r="N246" s="136"/>
      <c r="O246" s="136"/>
      <c r="P246" s="136"/>
      <c r="Q246" s="136"/>
      <c r="R246" s="136"/>
      <c r="S246" s="136"/>
      <c r="T246" s="136"/>
      <c r="U246" s="136"/>
      <c r="V246" s="136"/>
      <c r="W246" s="136"/>
      <c r="X246" s="136"/>
      <c r="Y246" s="136"/>
      <c r="Z246" s="136"/>
    </row>
    <row r="247" spans="1:26" ht="12.75"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row>
    <row r="248" spans="1:26" ht="12.75" customHeight="1">
      <c r="A248" s="136"/>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row>
    <row r="249" spans="1:26" ht="12.75" customHeight="1">
      <c r="A249" s="136"/>
      <c r="B249" s="136"/>
      <c r="C249" s="136"/>
      <c r="D249" s="136"/>
      <c r="E249" s="136"/>
      <c r="F249" s="136"/>
      <c r="G249" s="136"/>
      <c r="H249" s="136"/>
      <c r="I249" s="136"/>
      <c r="J249" s="136"/>
      <c r="K249" s="136"/>
      <c r="L249" s="136"/>
      <c r="M249" s="136"/>
      <c r="N249" s="136"/>
      <c r="O249" s="136"/>
      <c r="P249" s="136"/>
      <c r="Q249" s="136"/>
      <c r="R249" s="136"/>
      <c r="S249" s="136"/>
      <c r="T249" s="136"/>
      <c r="U249" s="136"/>
      <c r="V249" s="136"/>
      <c r="W249" s="136"/>
      <c r="X249" s="136"/>
      <c r="Y249" s="136"/>
      <c r="Z249" s="136"/>
    </row>
    <row r="250" spans="1:26" ht="12.75"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row>
    <row r="251" spans="1:26" ht="12.75" customHeight="1">
      <c r="A251" s="136"/>
      <c r="B251" s="136"/>
      <c r="C251" s="136"/>
      <c r="D251" s="136"/>
      <c r="E251" s="136"/>
      <c r="F251" s="136"/>
      <c r="G251" s="136"/>
      <c r="H251" s="136"/>
      <c r="I251" s="136"/>
      <c r="J251" s="136"/>
      <c r="K251" s="136"/>
      <c r="L251" s="136"/>
      <c r="M251" s="136"/>
      <c r="N251" s="136"/>
      <c r="O251" s="136"/>
      <c r="P251" s="136"/>
      <c r="Q251" s="136"/>
      <c r="R251" s="136"/>
      <c r="S251" s="136"/>
      <c r="T251" s="136"/>
      <c r="U251" s="136"/>
      <c r="V251" s="136"/>
      <c r="W251" s="136"/>
      <c r="X251" s="136"/>
      <c r="Y251" s="136"/>
      <c r="Z251" s="136"/>
    </row>
    <row r="252" spans="1:26" ht="12.75"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row>
    <row r="253" spans="1:26" ht="12.75" customHeight="1">
      <c r="A253" s="136"/>
      <c r="B253" s="136"/>
      <c r="C253" s="136"/>
      <c r="D253" s="136"/>
      <c r="E253" s="136"/>
      <c r="F253" s="136"/>
      <c r="G253" s="136"/>
      <c r="H253" s="136"/>
      <c r="I253" s="136"/>
      <c r="J253" s="136"/>
      <c r="K253" s="136"/>
      <c r="L253" s="136"/>
      <c r="M253" s="136"/>
      <c r="N253" s="136"/>
      <c r="O253" s="136"/>
      <c r="P253" s="136"/>
      <c r="Q253" s="136"/>
      <c r="R253" s="136"/>
      <c r="S253" s="136"/>
      <c r="T253" s="136"/>
      <c r="U253" s="136"/>
      <c r="V253" s="136"/>
      <c r="W253" s="136"/>
      <c r="X253" s="136"/>
      <c r="Y253" s="136"/>
      <c r="Z253" s="136"/>
    </row>
    <row r="254" spans="1:26" ht="12.75" customHeight="1">
      <c r="A254" s="136"/>
      <c r="B254" s="136"/>
      <c r="C254" s="136"/>
      <c r="D254" s="136"/>
      <c r="E254" s="136"/>
      <c r="F254" s="136"/>
      <c r="G254" s="136"/>
      <c r="H254" s="136"/>
      <c r="I254" s="136"/>
      <c r="J254" s="136"/>
      <c r="K254" s="136"/>
      <c r="L254" s="136"/>
      <c r="M254" s="136"/>
      <c r="N254" s="136"/>
      <c r="O254" s="136"/>
      <c r="P254" s="136"/>
      <c r="Q254" s="136"/>
      <c r="R254" s="136"/>
      <c r="S254" s="136"/>
      <c r="T254" s="136"/>
      <c r="U254" s="136"/>
      <c r="V254" s="136"/>
      <c r="W254" s="136"/>
      <c r="X254" s="136"/>
      <c r="Y254" s="136"/>
      <c r="Z254" s="136"/>
    </row>
    <row r="255" spans="1:26" ht="12.75"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row>
    <row r="256" spans="1:26" ht="12.75" customHeight="1">
      <c r="A256" s="136"/>
      <c r="B256" s="136"/>
      <c r="C256" s="136"/>
      <c r="D256" s="136"/>
      <c r="E256" s="136"/>
      <c r="F256" s="136"/>
      <c r="G256" s="136"/>
      <c r="H256" s="136"/>
      <c r="I256" s="136"/>
      <c r="J256" s="136"/>
      <c r="K256" s="136"/>
      <c r="L256" s="136"/>
      <c r="M256" s="136"/>
      <c r="N256" s="136"/>
      <c r="O256" s="136"/>
      <c r="P256" s="136"/>
      <c r="Q256" s="136"/>
      <c r="R256" s="136"/>
      <c r="S256" s="136"/>
      <c r="T256" s="136"/>
      <c r="U256" s="136"/>
      <c r="V256" s="136"/>
      <c r="W256" s="136"/>
      <c r="X256" s="136"/>
      <c r="Y256" s="136"/>
      <c r="Z256" s="136"/>
    </row>
    <row r="257" spans="1:26" ht="12.75" customHeight="1">
      <c r="A257" s="136"/>
      <c r="B257" s="136"/>
      <c r="C257" s="136"/>
      <c r="D257" s="136"/>
      <c r="E257" s="136"/>
      <c r="F257" s="136"/>
      <c r="G257" s="136"/>
      <c r="H257" s="136"/>
      <c r="I257" s="136"/>
      <c r="J257" s="136"/>
      <c r="K257" s="136"/>
      <c r="L257" s="136"/>
      <c r="M257" s="136"/>
      <c r="N257" s="136"/>
      <c r="O257" s="136"/>
      <c r="P257" s="136"/>
      <c r="Q257" s="136"/>
      <c r="R257" s="136"/>
      <c r="S257" s="136"/>
      <c r="T257" s="136"/>
      <c r="U257" s="136"/>
      <c r="V257" s="136"/>
      <c r="W257" s="136"/>
      <c r="X257" s="136"/>
      <c r="Y257" s="136"/>
      <c r="Z257" s="136"/>
    </row>
    <row r="258" spans="1:26" ht="12.75" customHeight="1">
      <c r="A258" s="136"/>
      <c r="B258" s="136"/>
      <c r="C258" s="136"/>
      <c r="D258" s="136"/>
      <c r="E258" s="136"/>
      <c r="F258" s="136"/>
      <c r="G258" s="136"/>
      <c r="H258" s="136"/>
      <c r="I258" s="136"/>
      <c r="J258" s="136"/>
      <c r="K258" s="136"/>
      <c r="L258" s="136"/>
      <c r="M258" s="136"/>
      <c r="N258" s="136"/>
      <c r="O258" s="136"/>
      <c r="P258" s="136"/>
      <c r="Q258" s="136"/>
      <c r="R258" s="136"/>
      <c r="S258" s="136"/>
      <c r="T258" s="136"/>
      <c r="U258" s="136"/>
      <c r="V258" s="136"/>
      <c r="W258" s="136"/>
      <c r="X258" s="136"/>
      <c r="Y258" s="136"/>
      <c r="Z258" s="136"/>
    </row>
    <row r="259" spans="1:26" ht="12.7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row>
    <row r="260" spans="1:26" ht="12.75"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row>
    <row r="261" spans="1:26" ht="12.75"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row>
    <row r="262" spans="1:26" ht="12.75" customHeight="1">
      <c r="A262" s="136"/>
      <c r="B262" s="136"/>
      <c r="C262" s="136"/>
      <c r="D262" s="136"/>
      <c r="E262" s="136"/>
      <c r="F262" s="136"/>
      <c r="G262" s="136"/>
      <c r="H262" s="136"/>
      <c r="I262" s="136"/>
      <c r="J262" s="136"/>
      <c r="K262" s="136"/>
      <c r="L262" s="136"/>
      <c r="M262" s="136"/>
      <c r="N262" s="136"/>
      <c r="O262" s="136"/>
      <c r="P262" s="136"/>
      <c r="Q262" s="136"/>
      <c r="R262" s="136"/>
      <c r="S262" s="136"/>
      <c r="T262" s="136"/>
      <c r="U262" s="136"/>
      <c r="V262" s="136"/>
      <c r="W262" s="136"/>
      <c r="X262" s="136"/>
      <c r="Y262" s="136"/>
      <c r="Z262" s="136"/>
    </row>
    <row r="263" spans="1:26" ht="12.75" customHeight="1">
      <c r="A263" s="136"/>
      <c r="B263" s="136"/>
      <c r="C263" s="136"/>
      <c r="D263" s="136"/>
      <c r="E263" s="136"/>
      <c r="F263" s="136"/>
      <c r="G263" s="136"/>
      <c r="H263" s="136"/>
      <c r="I263" s="136"/>
      <c r="J263" s="136"/>
      <c r="K263" s="136"/>
      <c r="L263" s="136"/>
      <c r="M263" s="136"/>
      <c r="N263" s="136"/>
      <c r="O263" s="136"/>
      <c r="P263" s="136"/>
      <c r="Q263" s="136"/>
      <c r="R263" s="136"/>
      <c r="S263" s="136"/>
      <c r="T263" s="136"/>
      <c r="U263" s="136"/>
      <c r="V263" s="136"/>
      <c r="W263" s="136"/>
      <c r="X263" s="136"/>
      <c r="Y263" s="136"/>
      <c r="Z263" s="136"/>
    </row>
    <row r="264" spans="1:26" ht="12.75"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row>
    <row r="265" spans="1:26" ht="12.75"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row>
    <row r="266" spans="1:26" ht="12.75" customHeight="1">
      <c r="A266" s="136"/>
      <c r="B266" s="136"/>
      <c r="C266" s="136"/>
      <c r="D266" s="136"/>
      <c r="E266" s="136"/>
      <c r="F266" s="136"/>
      <c r="G266" s="136"/>
      <c r="H266" s="136"/>
      <c r="I266" s="136"/>
      <c r="J266" s="136"/>
      <c r="K266" s="136"/>
      <c r="L266" s="136"/>
      <c r="M266" s="136"/>
      <c r="N266" s="136"/>
      <c r="O266" s="136"/>
      <c r="P266" s="136"/>
      <c r="Q266" s="136"/>
      <c r="R266" s="136"/>
      <c r="S266" s="136"/>
      <c r="T266" s="136"/>
      <c r="U266" s="136"/>
      <c r="V266" s="136"/>
      <c r="W266" s="136"/>
      <c r="X266" s="136"/>
      <c r="Y266" s="136"/>
      <c r="Z266" s="136"/>
    </row>
    <row r="267" spans="1:26" ht="12.75" customHeight="1">
      <c r="A267" s="136"/>
      <c r="B267" s="136"/>
      <c r="C267" s="136"/>
      <c r="D267" s="136"/>
      <c r="E267" s="136"/>
      <c r="F267" s="136"/>
      <c r="G267" s="136"/>
      <c r="H267" s="136"/>
      <c r="I267" s="136"/>
      <c r="J267" s="136"/>
      <c r="K267" s="136"/>
      <c r="L267" s="136"/>
      <c r="M267" s="136"/>
      <c r="N267" s="136"/>
      <c r="O267" s="136"/>
      <c r="P267" s="136"/>
      <c r="Q267" s="136"/>
      <c r="R267" s="136"/>
      <c r="S267" s="136"/>
      <c r="T267" s="136"/>
      <c r="U267" s="136"/>
      <c r="V267" s="136"/>
      <c r="W267" s="136"/>
      <c r="X267" s="136"/>
      <c r="Y267" s="136"/>
      <c r="Z267" s="136"/>
    </row>
    <row r="268" spans="1:26" ht="12.7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row>
    <row r="269" spans="1:26" ht="12.75"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row>
    <row r="270" spans="1:26" ht="12.75" customHeight="1">
      <c r="A270" s="136"/>
      <c r="B270" s="136"/>
      <c r="C270" s="136"/>
      <c r="D270" s="136"/>
      <c r="E270" s="136"/>
      <c r="F270" s="136"/>
      <c r="G270" s="136"/>
      <c r="H270" s="136"/>
      <c r="I270" s="136"/>
      <c r="J270" s="136"/>
      <c r="K270" s="136"/>
      <c r="L270" s="136"/>
      <c r="M270" s="136"/>
      <c r="N270" s="136"/>
      <c r="O270" s="136"/>
      <c r="P270" s="136"/>
      <c r="Q270" s="136"/>
      <c r="R270" s="136"/>
      <c r="S270" s="136"/>
      <c r="T270" s="136"/>
      <c r="U270" s="136"/>
      <c r="V270" s="136"/>
      <c r="W270" s="136"/>
      <c r="X270" s="136"/>
      <c r="Y270" s="136"/>
      <c r="Z270" s="136"/>
    </row>
    <row r="271" spans="1:26" ht="12.75" customHeight="1">
      <c r="A271" s="136"/>
      <c r="B271" s="136"/>
      <c r="C271" s="136"/>
      <c r="D271" s="136"/>
      <c r="E271" s="136"/>
      <c r="F271" s="136"/>
      <c r="G271" s="136"/>
      <c r="H271" s="136"/>
      <c r="I271" s="136"/>
      <c r="J271" s="136"/>
      <c r="K271" s="136"/>
      <c r="L271" s="136"/>
      <c r="M271" s="136"/>
      <c r="N271" s="136"/>
      <c r="O271" s="136"/>
      <c r="P271" s="136"/>
      <c r="Q271" s="136"/>
      <c r="R271" s="136"/>
      <c r="S271" s="136"/>
      <c r="T271" s="136"/>
      <c r="U271" s="136"/>
      <c r="V271" s="136"/>
      <c r="W271" s="136"/>
      <c r="X271" s="136"/>
      <c r="Y271" s="136"/>
      <c r="Z271" s="136"/>
    </row>
    <row r="272" spans="1:26" ht="12.75"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row>
    <row r="273" spans="1:26" ht="12.75" customHeight="1">
      <c r="A273" s="136"/>
      <c r="B273" s="136"/>
      <c r="C273" s="136"/>
      <c r="D273" s="136"/>
      <c r="E273" s="136"/>
      <c r="F273" s="136"/>
      <c r="G273" s="136"/>
      <c r="H273" s="136"/>
      <c r="I273" s="136"/>
      <c r="J273" s="136"/>
      <c r="K273" s="136"/>
      <c r="L273" s="136"/>
      <c r="M273" s="136"/>
      <c r="N273" s="136"/>
      <c r="O273" s="136"/>
      <c r="P273" s="136"/>
      <c r="Q273" s="136"/>
      <c r="R273" s="136"/>
      <c r="S273" s="136"/>
      <c r="T273" s="136"/>
      <c r="U273" s="136"/>
      <c r="V273" s="136"/>
      <c r="W273" s="136"/>
      <c r="X273" s="136"/>
      <c r="Y273" s="136"/>
      <c r="Z273" s="136"/>
    </row>
    <row r="274" spans="1:26" ht="12.75" customHeight="1">
      <c r="A274" s="136"/>
      <c r="B274" s="136"/>
      <c r="C274" s="136"/>
      <c r="D274" s="136"/>
      <c r="E274" s="136"/>
      <c r="F274" s="136"/>
      <c r="G274" s="136"/>
      <c r="H274" s="136"/>
      <c r="I274" s="136"/>
      <c r="J274" s="136"/>
      <c r="K274" s="136"/>
      <c r="L274" s="136"/>
      <c r="M274" s="136"/>
      <c r="N274" s="136"/>
      <c r="O274" s="136"/>
      <c r="P274" s="136"/>
      <c r="Q274" s="136"/>
      <c r="R274" s="136"/>
      <c r="S274" s="136"/>
      <c r="T274" s="136"/>
      <c r="U274" s="136"/>
      <c r="V274" s="136"/>
      <c r="W274" s="136"/>
      <c r="X274" s="136"/>
      <c r="Y274" s="136"/>
      <c r="Z274" s="136"/>
    </row>
    <row r="275" spans="1:26" ht="12.7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row>
    <row r="276" spans="1:26" ht="12.75" customHeight="1">
      <c r="A276" s="136"/>
      <c r="B276" s="136"/>
      <c r="C276" s="136"/>
      <c r="D276" s="136"/>
      <c r="E276" s="136"/>
      <c r="F276" s="136"/>
      <c r="G276" s="136"/>
      <c r="H276" s="136"/>
      <c r="I276" s="136"/>
      <c r="J276" s="136"/>
      <c r="K276" s="136"/>
      <c r="L276" s="136"/>
      <c r="M276" s="136"/>
      <c r="N276" s="136"/>
      <c r="O276" s="136"/>
      <c r="P276" s="136"/>
      <c r="Q276" s="136"/>
      <c r="R276" s="136"/>
      <c r="S276" s="136"/>
      <c r="T276" s="136"/>
      <c r="U276" s="136"/>
      <c r="V276" s="136"/>
      <c r="W276" s="136"/>
      <c r="X276" s="136"/>
      <c r="Y276" s="136"/>
      <c r="Z276" s="136"/>
    </row>
    <row r="277" spans="1:26" ht="12.75" customHeight="1">
      <c r="A277" s="136"/>
      <c r="B277" s="136"/>
      <c r="C277" s="136"/>
      <c r="D277" s="136"/>
      <c r="E277" s="136"/>
      <c r="F277" s="136"/>
      <c r="G277" s="136"/>
      <c r="H277" s="136"/>
      <c r="I277" s="136"/>
      <c r="J277" s="136"/>
      <c r="K277" s="136"/>
      <c r="L277" s="136"/>
      <c r="M277" s="136"/>
      <c r="N277" s="136"/>
      <c r="O277" s="136"/>
      <c r="P277" s="136"/>
      <c r="Q277" s="136"/>
      <c r="R277" s="136"/>
      <c r="S277" s="136"/>
      <c r="T277" s="136"/>
      <c r="U277" s="136"/>
      <c r="V277" s="136"/>
      <c r="W277" s="136"/>
      <c r="X277" s="136"/>
      <c r="Y277" s="136"/>
      <c r="Z277" s="136"/>
    </row>
    <row r="278" spans="1:26" ht="12.75"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row>
    <row r="279" spans="1:26" ht="12.75" customHeight="1">
      <c r="A279" s="136"/>
      <c r="B279" s="136"/>
      <c r="C279" s="136"/>
      <c r="D279" s="136"/>
      <c r="E279" s="136"/>
      <c r="F279" s="136"/>
      <c r="G279" s="136"/>
      <c r="H279" s="136"/>
      <c r="I279" s="136"/>
      <c r="J279" s="136"/>
      <c r="K279" s="136"/>
      <c r="L279" s="136"/>
      <c r="M279" s="136"/>
      <c r="N279" s="136"/>
      <c r="O279" s="136"/>
      <c r="P279" s="136"/>
      <c r="Q279" s="136"/>
      <c r="R279" s="136"/>
      <c r="S279" s="136"/>
      <c r="T279" s="136"/>
      <c r="U279" s="136"/>
      <c r="V279" s="136"/>
      <c r="W279" s="136"/>
      <c r="X279" s="136"/>
      <c r="Y279" s="136"/>
      <c r="Z279" s="136"/>
    </row>
    <row r="280" spans="1:26" ht="12.7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row>
    <row r="281" spans="1:26" ht="12.75"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row>
    <row r="282" spans="1:26" ht="12.75" customHeight="1">
      <c r="A282" s="136"/>
      <c r="B282" s="136"/>
      <c r="C282" s="136"/>
      <c r="D282" s="136"/>
      <c r="E282" s="136"/>
      <c r="F282" s="136"/>
      <c r="G282" s="136"/>
      <c r="H282" s="136"/>
      <c r="I282" s="136"/>
      <c r="J282" s="136"/>
      <c r="K282" s="136"/>
      <c r="L282" s="136"/>
      <c r="M282" s="136"/>
      <c r="N282" s="136"/>
      <c r="O282" s="136"/>
      <c r="P282" s="136"/>
      <c r="Q282" s="136"/>
      <c r="R282" s="136"/>
      <c r="S282" s="136"/>
      <c r="T282" s="136"/>
      <c r="U282" s="136"/>
      <c r="V282" s="136"/>
      <c r="W282" s="136"/>
      <c r="X282" s="136"/>
      <c r="Y282" s="136"/>
      <c r="Z282" s="136"/>
    </row>
    <row r="283" spans="1:26" ht="12.7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row>
    <row r="284" spans="1:26" ht="12.75"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row>
    <row r="285" spans="1:26" ht="12.75" customHeight="1">
      <c r="A285" s="136"/>
      <c r="B285" s="136"/>
      <c r="C285" s="136"/>
      <c r="D285" s="136"/>
      <c r="E285" s="136"/>
      <c r="F285" s="136"/>
      <c r="G285" s="136"/>
      <c r="H285" s="136"/>
      <c r="I285" s="136"/>
      <c r="J285" s="136"/>
      <c r="K285" s="136"/>
      <c r="L285" s="136"/>
      <c r="M285" s="136"/>
      <c r="N285" s="136"/>
      <c r="O285" s="136"/>
      <c r="P285" s="136"/>
      <c r="Q285" s="136"/>
      <c r="R285" s="136"/>
      <c r="S285" s="136"/>
      <c r="T285" s="136"/>
      <c r="U285" s="136"/>
      <c r="V285" s="136"/>
      <c r="W285" s="136"/>
      <c r="X285" s="136"/>
      <c r="Y285" s="136"/>
      <c r="Z285" s="136"/>
    </row>
    <row r="286" spans="1:26" ht="12.75" customHeight="1">
      <c r="A286" s="136"/>
      <c r="B286" s="136"/>
      <c r="C286" s="136"/>
      <c r="D286" s="136"/>
      <c r="E286" s="136"/>
      <c r="F286" s="136"/>
      <c r="G286" s="136"/>
      <c r="H286" s="136"/>
      <c r="I286" s="136"/>
      <c r="J286" s="136"/>
      <c r="K286" s="136"/>
      <c r="L286" s="136"/>
      <c r="M286" s="136"/>
      <c r="N286" s="136"/>
      <c r="O286" s="136"/>
      <c r="P286" s="136"/>
      <c r="Q286" s="136"/>
      <c r="R286" s="136"/>
      <c r="S286" s="136"/>
      <c r="T286" s="136"/>
      <c r="U286" s="136"/>
      <c r="V286" s="136"/>
      <c r="W286" s="136"/>
      <c r="X286" s="136"/>
      <c r="Y286" s="136"/>
      <c r="Z286" s="136"/>
    </row>
    <row r="287" spans="1:26" ht="12.75"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row>
    <row r="288" spans="1:26" ht="12.75" customHeight="1">
      <c r="A288" s="136"/>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row>
    <row r="289" spans="1:26" ht="12.75"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row>
    <row r="290" spans="1:26" ht="12.75" customHeight="1">
      <c r="A290" s="136"/>
      <c r="B290" s="136"/>
      <c r="C290" s="136"/>
      <c r="D290" s="136"/>
      <c r="E290" s="136"/>
      <c r="F290" s="136"/>
      <c r="G290" s="136"/>
      <c r="H290" s="136"/>
      <c r="I290" s="136"/>
      <c r="J290" s="136"/>
      <c r="K290" s="136"/>
      <c r="L290" s="136"/>
      <c r="M290" s="136"/>
      <c r="N290" s="136"/>
      <c r="O290" s="136"/>
      <c r="P290" s="136"/>
      <c r="Q290" s="136"/>
      <c r="R290" s="136"/>
      <c r="S290" s="136"/>
      <c r="T290" s="136"/>
      <c r="U290" s="136"/>
      <c r="V290" s="136"/>
      <c r="W290" s="136"/>
      <c r="X290" s="136"/>
      <c r="Y290" s="136"/>
      <c r="Z290" s="136"/>
    </row>
    <row r="291" spans="1:26" ht="12.75" customHeight="1">
      <c r="A291" s="136"/>
      <c r="B291" s="136"/>
      <c r="C291" s="136"/>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6"/>
    </row>
    <row r="292" spans="1:26" ht="12.75" customHeight="1">
      <c r="A292" s="136"/>
      <c r="B292" s="136"/>
      <c r="C292" s="136"/>
      <c r="D292" s="136"/>
      <c r="E292" s="136"/>
      <c r="F292" s="136"/>
      <c r="G292" s="136"/>
      <c r="H292" s="136"/>
      <c r="I292" s="136"/>
      <c r="J292" s="136"/>
      <c r="K292" s="136"/>
      <c r="L292" s="136"/>
      <c r="M292" s="136"/>
      <c r="N292" s="136"/>
      <c r="O292" s="136"/>
      <c r="P292" s="136"/>
      <c r="Q292" s="136"/>
      <c r="R292" s="136"/>
      <c r="S292" s="136"/>
      <c r="T292" s="136"/>
      <c r="U292" s="136"/>
      <c r="V292" s="136"/>
      <c r="W292" s="136"/>
      <c r="X292" s="136"/>
      <c r="Y292" s="136"/>
      <c r="Z292" s="136"/>
    </row>
    <row r="293" spans="1:26" ht="12.75" customHeight="1">
      <c r="A293" s="136"/>
      <c r="B293" s="136"/>
      <c r="C293" s="136"/>
      <c r="D293" s="136"/>
      <c r="E293" s="136"/>
      <c r="F293" s="136"/>
      <c r="G293" s="136"/>
      <c r="H293" s="136"/>
      <c r="I293" s="136"/>
      <c r="J293" s="136"/>
      <c r="K293" s="136"/>
      <c r="L293" s="136"/>
      <c r="M293" s="136"/>
      <c r="N293" s="136"/>
      <c r="O293" s="136"/>
      <c r="P293" s="136"/>
      <c r="Q293" s="136"/>
      <c r="R293" s="136"/>
      <c r="S293" s="136"/>
      <c r="T293" s="136"/>
      <c r="U293" s="136"/>
      <c r="V293" s="136"/>
      <c r="W293" s="136"/>
      <c r="X293" s="136"/>
      <c r="Y293" s="136"/>
      <c r="Z293" s="136"/>
    </row>
    <row r="294" spans="1:26" ht="12.7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row>
    <row r="295" spans="1:26" ht="12.7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row>
    <row r="296" spans="1:26" ht="12.75" customHeight="1">
      <c r="A296" s="136"/>
      <c r="B296" s="136"/>
      <c r="C296" s="136"/>
      <c r="D296" s="136"/>
      <c r="E296" s="136"/>
      <c r="F296" s="136"/>
      <c r="G296" s="136"/>
      <c r="H296" s="136"/>
      <c r="I296" s="136"/>
      <c r="J296" s="136"/>
      <c r="K296" s="136"/>
      <c r="L296" s="136"/>
      <c r="M296" s="136"/>
      <c r="N296" s="136"/>
      <c r="O296" s="136"/>
      <c r="P296" s="136"/>
      <c r="Q296" s="136"/>
      <c r="R296" s="136"/>
      <c r="S296" s="136"/>
      <c r="T296" s="136"/>
      <c r="U296" s="136"/>
      <c r="V296" s="136"/>
      <c r="W296" s="136"/>
      <c r="X296" s="136"/>
      <c r="Y296" s="136"/>
      <c r="Z296" s="136"/>
    </row>
    <row r="297" spans="1:26" ht="12.75" customHeight="1">
      <c r="A297" s="136"/>
      <c r="B297" s="136"/>
      <c r="C297" s="136"/>
      <c r="D297" s="136"/>
      <c r="E297" s="136"/>
      <c r="F297" s="136"/>
      <c r="G297" s="136"/>
      <c r="H297" s="136"/>
      <c r="I297" s="136"/>
      <c r="J297" s="136"/>
      <c r="K297" s="136"/>
      <c r="L297" s="136"/>
      <c r="M297" s="136"/>
      <c r="N297" s="136"/>
      <c r="O297" s="136"/>
      <c r="P297" s="136"/>
      <c r="Q297" s="136"/>
      <c r="R297" s="136"/>
      <c r="S297" s="136"/>
      <c r="T297" s="136"/>
      <c r="U297" s="136"/>
      <c r="V297" s="136"/>
      <c r="W297" s="136"/>
      <c r="X297" s="136"/>
      <c r="Y297" s="136"/>
      <c r="Z297" s="136"/>
    </row>
    <row r="298" spans="1:26" ht="12.75"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row>
    <row r="299" spans="1:26" ht="12.75" customHeight="1">
      <c r="A299" s="136"/>
      <c r="B299" s="136"/>
      <c r="C299" s="136"/>
      <c r="D299" s="136"/>
      <c r="E299" s="136"/>
      <c r="F299" s="136"/>
      <c r="G299" s="136"/>
      <c r="H299" s="136"/>
      <c r="I299" s="136"/>
      <c r="J299" s="136"/>
      <c r="K299" s="136"/>
      <c r="L299" s="136"/>
      <c r="M299" s="136"/>
      <c r="N299" s="136"/>
      <c r="O299" s="136"/>
      <c r="P299" s="136"/>
      <c r="Q299" s="136"/>
      <c r="R299" s="136"/>
      <c r="S299" s="136"/>
      <c r="T299" s="136"/>
      <c r="U299" s="136"/>
      <c r="V299" s="136"/>
      <c r="W299" s="136"/>
      <c r="X299" s="136"/>
      <c r="Y299" s="136"/>
      <c r="Z299" s="136"/>
    </row>
    <row r="300" spans="1:26" ht="12.75" customHeight="1">
      <c r="A300" s="136"/>
      <c r="B300" s="136"/>
      <c r="C300" s="136"/>
      <c r="D300" s="136"/>
      <c r="E300" s="136"/>
      <c r="F300" s="136"/>
      <c r="G300" s="136"/>
      <c r="H300" s="136"/>
      <c r="I300" s="136"/>
      <c r="J300" s="136"/>
      <c r="K300" s="136"/>
      <c r="L300" s="136"/>
      <c r="M300" s="136"/>
      <c r="N300" s="136"/>
      <c r="O300" s="136"/>
      <c r="P300" s="136"/>
      <c r="Q300" s="136"/>
      <c r="R300" s="136"/>
      <c r="S300" s="136"/>
      <c r="T300" s="136"/>
      <c r="U300" s="136"/>
      <c r="V300" s="136"/>
      <c r="W300" s="136"/>
      <c r="X300" s="136"/>
      <c r="Y300" s="136"/>
      <c r="Z300" s="136"/>
    </row>
    <row r="301" spans="1:26" ht="12.75"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row>
    <row r="302" spans="1:26" ht="12.75" customHeight="1">
      <c r="A302" s="136"/>
      <c r="B302" s="136"/>
      <c r="C302" s="136"/>
      <c r="D302" s="136"/>
      <c r="E302" s="136"/>
      <c r="F302" s="136"/>
      <c r="G302" s="136"/>
      <c r="H302" s="136"/>
      <c r="I302" s="136"/>
      <c r="J302" s="136"/>
      <c r="K302" s="136"/>
      <c r="L302" s="136"/>
      <c r="M302" s="136"/>
      <c r="N302" s="136"/>
      <c r="O302" s="136"/>
      <c r="P302" s="136"/>
      <c r="Q302" s="136"/>
      <c r="R302" s="136"/>
      <c r="S302" s="136"/>
      <c r="T302" s="136"/>
      <c r="U302" s="136"/>
      <c r="V302" s="136"/>
      <c r="W302" s="136"/>
      <c r="X302" s="136"/>
      <c r="Y302" s="136"/>
      <c r="Z302" s="136"/>
    </row>
    <row r="303" spans="1:26" ht="12.75" customHeight="1">
      <c r="A303" s="136"/>
      <c r="B303" s="136"/>
      <c r="C303" s="136"/>
      <c r="D303" s="136"/>
      <c r="E303" s="136"/>
      <c r="F303" s="136"/>
      <c r="G303" s="136"/>
      <c r="H303" s="136"/>
      <c r="I303" s="136"/>
      <c r="J303" s="136"/>
      <c r="K303" s="136"/>
      <c r="L303" s="136"/>
      <c r="M303" s="136"/>
      <c r="N303" s="136"/>
      <c r="O303" s="136"/>
      <c r="P303" s="136"/>
      <c r="Q303" s="136"/>
      <c r="R303" s="136"/>
      <c r="S303" s="136"/>
      <c r="T303" s="136"/>
      <c r="U303" s="136"/>
      <c r="V303" s="136"/>
      <c r="W303" s="136"/>
      <c r="X303" s="136"/>
      <c r="Y303" s="136"/>
      <c r="Z303" s="136"/>
    </row>
    <row r="304" spans="1:26" ht="12.75" customHeight="1">
      <c r="A304" s="136"/>
      <c r="B304" s="136"/>
      <c r="C304" s="136"/>
      <c r="D304" s="136"/>
      <c r="E304" s="136"/>
      <c r="F304" s="136"/>
      <c r="G304" s="136"/>
      <c r="H304" s="136"/>
      <c r="I304" s="136"/>
      <c r="J304" s="136"/>
      <c r="K304" s="136"/>
      <c r="L304" s="136"/>
      <c r="M304" s="136"/>
      <c r="N304" s="136"/>
      <c r="O304" s="136"/>
      <c r="P304" s="136"/>
      <c r="Q304" s="136"/>
      <c r="R304" s="136"/>
      <c r="S304" s="136"/>
      <c r="T304" s="136"/>
      <c r="U304" s="136"/>
      <c r="V304" s="136"/>
      <c r="W304" s="136"/>
      <c r="X304" s="136"/>
      <c r="Y304" s="136"/>
      <c r="Z304" s="136"/>
    </row>
    <row r="305" spans="1:26" ht="12.75" customHeight="1">
      <c r="A305" s="136"/>
      <c r="B305" s="136"/>
      <c r="C305" s="136"/>
      <c r="D305" s="136"/>
      <c r="E305" s="136"/>
      <c r="F305" s="136"/>
      <c r="G305" s="136"/>
      <c r="H305" s="136"/>
      <c r="I305" s="136"/>
      <c r="J305" s="136"/>
      <c r="K305" s="136"/>
      <c r="L305" s="136"/>
      <c r="M305" s="136"/>
      <c r="N305" s="136"/>
      <c r="O305" s="136"/>
      <c r="P305" s="136"/>
      <c r="Q305" s="136"/>
      <c r="R305" s="136"/>
      <c r="S305" s="136"/>
      <c r="T305" s="136"/>
      <c r="U305" s="136"/>
      <c r="V305" s="136"/>
      <c r="W305" s="136"/>
      <c r="X305" s="136"/>
      <c r="Y305" s="136"/>
      <c r="Z305" s="136"/>
    </row>
    <row r="306" spans="1:26" ht="12.75" customHeight="1">
      <c r="A306" s="136"/>
      <c r="B306" s="136"/>
      <c r="C306" s="136"/>
      <c r="D306" s="136"/>
      <c r="E306" s="136"/>
      <c r="F306" s="136"/>
      <c r="G306" s="136"/>
      <c r="H306" s="136"/>
      <c r="I306" s="136"/>
      <c r="J306" s="136"/>
      <c r="K306" s="136"/>
      <c r="L306" s="136"/>
      <c r="M306" s="136"/>
      <c r="N306" s="136"/>
      <c r="O306" s="136"/>
      <c r="P306" s="136"/>
      <c r="Q306" s="136"/>
      <c r="R306" s="136"/>
      <c r="S306" s="136"/>
      <c r="T306" s="136"/>
      <c r="U306" s="136"/>
      <c r="V306" s="136"/>
      <c r="W306" s="136"/>
      <c r="X306" s="136"/>
      <c r="Y306" s="136"/>
      <c r="Z306" s="136"/>
    </row>
    <row r="307" spans="1:26" ht="12.75" customHeight="1">
      <c r="A307" s="136"/>
      <c r="B307" s="136"/>
      <c r="C307" s="136"/>
      <c r="D307" s="136"/>
      <c r="E307" s="136"/>
      <c r="F307" s="136"/>
      <c r="G307" s="136"/>
      <c r="H307" s="136"/>
      <c r="I307" s="136"/>
      <c r="J307" s="136"/>
      <c r="K307" s="136"/>
      <c r="L307" s="136"/>
      <c r="M307" s="136"/>
      <c r="N307" s="136"/>
      <c r="O307" s="136"/>
      <c r="P307" s="136"/>
      <c r="Q307" s="136"/>
      <c r="R307" s="136"/>
      <c r="S307" s="136"/>
      <c r="T307" s="136"/>
      <c r="U307" s="136"/>
      <c r="V307" s="136"/>
      <c r="W307" s="136"/>
      <c r="X307" s="136"/>
      <c r="Y307" s="136"/>
      <c r="Z307" s="136"/>
    </row>
    <row r="308" spans="1:26" ht="12.7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row>
    <row r="309" spans="1:26" ht="12.75" customHeight="1">
      <c r="A309" s="136"/>
      <c r="B309" s="136"/>
      <c r="C309" s="136"/>
      <c r="D309" s="136"/>
      <c r="E309" s="136"/>
      <c r="F309" s="136"/>
      <c r="G309" s="136"/>
      <c r="H309" s="136"/>
      <c r="I309" s="136"/>
      <c r="J309" s="136"/>
      <c r="K309" s="136"/>
      <c r="L309" s="136"/>
      <c r="M309" s="136"/>
      <c r="N309" s="136"/>
      <c r="O309" s="136"/>
      <c r="P309" s="136"/>
      <c r="Q309" s="136"/>
      <c r="R309" s="136"/>
      <c r="S309" s="136"/>
      <c r="T309" s="136"/>
      <c r="U309" s="136"/>
      <c r="V309" s="136"/>
      <c r="W309" s="136"/>
      <c r="X309" s="136"/>
      <c r="Y309" s="136"/>
      <c r="Z309" s="136"/>
    </row>
    <row r="310" spans="1:26" ht="12.75" customHeight="1">
      <c r="A310" s="136"/>
      <c r="B310" s="136"/>
      <c r="C310" s="136"/>
      <c r="D310" s="136"/>
      <c r="E310" s="136"/>
      <c r="F310" s="136"/>
      <c r="G310" s="136"/>
      <c r="H310" s="136"/>
      <c r="I310" s="136"/>
      <c r="J310" s="136"/>
      <c r="K310" s="136"/>
      <c r="L310" s="136"/>
      <c r="M310" s="136"/>
      <c r="N310" s="136"/>
      <c r="O310" s="136"/>
      <c r="P310" s="136"/>
      <c r="Q310" s="136"/>
      <c r="R310" s="136"/>
      <c r="S310" s="136"/>
      <c r="T310" s="136"/>
      <c r="U310" s="136"/>
      <c r="V310" s="136"/>
      <c r="W310" s="136"/>
      <c r="X310" s="136"/>
      <c r="Y310" s="136"/>
      <c r="Z310" s="136"/>
    </row>
    <row r="311" spans="1:26" ht="12.7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row>
    <row r="312" spans="1:26" ht="12.75" customHeight="1">
      <c r="A312" s="136"/>
      <c r="B312" s="136"/>
      <c r="C312" s="136"/>
      <c r="D312" s="136"/>
      <c r="E312" s="136"/>
      <c r="F312" s="136"/>
      <c r="G312" s="136"/>
      <c r="H312" s="136"/>
      <c r="I312" s="136"/>
      <c r="J312" s="136"/>
      <c r="K312" s="136"/>
      <c r="L312" s="136"/>
      <c r="M312" s="136"/>
      <c r="N312" s="136"/>
      <c r="O312" s="136"/>
      <c r="P312" s="136"/>
      <c r="Q312" s="136"/>
      <c r="R312" s="136"/>
      <c r="S312" s="136"/>
      <c r="T312" s="136"/>
      <c r="U312" s="136"/>
      <c r="V312" s="136"/>
      <c r="W312" s="136"/>
      <c r="X312" s="136"/>
      <c r="Y312" s="136"/>
      <c r="Z312" s="136"/>
    </row>
    <row r="313" spans="1:26" ht="12.75" customHeight="1">
      <c r="A313" s="136"/>
      <c r="B313" s="136"/>
      <c r="C313" s="136"/>
      <c r="D313" s="136"/>
      <c r="E313" s="136"/>
      <c r="F313" s="136"/>
      <c r="G313" s="136"/>
      <c r="H313" s="136"/>
      <c r="I313" s="136"/>
      <c r="J313" s="136"/>
      <c r="K313" s="136"/>
      <c r="L313" s="136"/>
      <c r="M313" s="136"/>
      <c r="N313" s="136"/>
      <c r="O313" s="136"/>
      <c r="P313" s="136"/>
      <c r="Q313" s="136"/>
      <c r="R313" s="136"/>
      <c r="S313" s="136"/>
      <c r="T313" s="136"/>
      <c r="U313" s="136"/>
      <c r="V313" s="136"/>
      <c r="W313" s="136"/>
      <c r="X313" s="136"/>
      <c r="Y313" s="136"/>
      <c r="Z313" s="136"/>
    </row>
    <row r="314" spans="1:26" ht="12.75"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row>
    <row r="315" spans="1:26" ht="12.75" customHeight="1">
      <c r="A315" s="136"/>
      <c r="B315" s="136"/>
      <c r="C315" s="136"/>
      <c r="D315" s="136"/>
      <c r="E315" s="136"/>
      <c r="F315" s="136"/>
      <c r="G315" s="136"/>
      <c r="H315" s="136"/>
      <c r="I315" s="136"/>
      <c r="J315" s="136"/>
      <c r="K315" s="136"/>
      <c r="L315" s="136"/>
      <c r="M315" s="136"/>
      <c r="N315" s="136"/>
      <c r="O315" s="136"/>
      <c r="P315" s="136"/>
      <c r="Q315" s="136"/>
      <c r="R315" s="136"/>
      <c r="S315" s="136"/>
      <c r="T315" s="136"/>
      <c r="U315" s="136"/>
      <c r="V315" s="136"/>
      <c r="W315" s="136"/>
      <c r="X315" s="136"/>
      <c r="Y315" s="136"/>
      <c r="Z315" s="136"/>
    </row>
    <row r="316" spans="1:26" ht="12.75" customHeight="1">
      <c r="A316" s="136"/>
      <c r="B316" s="136"/>
      <c r="C316" s="136"/>
      <c r="D316" s="136"/>
      <c r="E316" s="136"/>
      <c r="F316" s="136"/>
      <c r="G316" s="136"/>
      <c r="H316" s="136"/>
      <c r="I316" s="136"/>
      <c r="J316" s="136"/>
      <c r="K316" s="136"/>
      <c r="L316" s="136"/>
      <c r="M316" s="136"/>
      <c r="N316" s="136"/>
      <c r="O316" s="136"/>
      <c r="P316" s="136"/>
      <c r="Q316" s="136"/>
      <c r="R316" s="136"/>
      <c r="S316" s="136"/>
      <c r="T316" s="136"/>
      <c r="U316" s="136"/>
      <c r="V316" s="136"/>
      <c r="W316" s="136"/>
      <c r="X316" s="136"/>
      <c r="Y316" s="136"/>
      <c r="Z316" s="136"/>
    </row>
    <row r="317" spans="1:26" ht="12.7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row>
    <row r="318" spans="1:26" ht="12.75" customHeight="1">
      <c r="A318" s="136"/>
      <c r="B318" s="136"/>
      <c r="C318" s="136"/>
      <c r="D318" s="136"/>
      <c r="E318" s="136"/>
      <c r="F318" s="136"/>
      <c r="G318" s="136"/>
      <c r="H318" s="136"/>
      <c r="I318" s="136"/>
      <c r="J318" s="136"/>
      <c r="K318" s="136"/>
      <c r="L318" s="136"/>
      <c r="M318" s="136"/>
      <c r="N318" s="136"/>
      <c r="O318" s="136"/>
      <c r="P318" s="136"/>
      <c r="Q318" s="136"/>
      <c r="R318" s="136"/>
      <c r="S318" s="136"/>
      <c r="T318" s="136"/>
      <c r="U318" s="136"/>
      <c r="V318" s="136"/>
      <c r="W318" s="136"/>
      <c r="X318" s="136"/>
      <c r="Y318" s="136"/>
      <c r="Z318" s="136"/>
    </row>
    <row r="319" spans="1:26" ht="12.75" customHeight="1">
      <c r="A319" s="136"/>
      <c r="B319" s="136"/>
      <c r="C319" s="136"/>
      <c r="D319" s="136"/>
      <c r="E319" s="136"/>
      <c r="F319" s="136"/>
      <c r="G319" s="136"/>
      <c r="H319" s="136"/>
      <c r="I319" s="136"/>
      <c r="J319" s="136"/>
      <c r="K319" s="136"/>
      <c r="L319" s="136"/>
      <c r="M319" s="136"/>
      <c r="N319" s="136"/>
      <c r="O319" s="136"/>
      <c r="P319" s="136"/>
      <c r="Q319" s="136"/>
      <c r="R319" s="136"/>
      <c r="S319" s="136"/>
      <c r="T319" s="136"/>
      <c r="U319" s="136"/>
      <c r="V319" s="136"/>
      <c r="W319" s="136"/>
      <c r="X319" s="136"/>
      <c r="Y319" s="136"/>
      <c r="Z319" s="136"/>
    </row>
    <row r="320" spans="1:26" ht="12.75"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row>
    <row r="321" spans="1:26" ht="12.75" customHeight="1">
      <c r="A321" s="136"/>
      <c r="B321" s="136"/>
      <c r="C321" s="136"/>
      <c r="D321" s="136"/>
      <c r="E321" s="136"/>
      <c r="F321" s="136"/>
      <c r="G321" s="136"/>
      <c r="H321" s="136"/>
      <c r="I321" s="136"/>
      <c r="J321" s="136"/>
      <c r="K321" s="136"/>
      <c r="L321" s="136"/>
      <c r="M321" s="136"/>
      <c r="N321" s="136"/>
      <c r="O321" s="136"/>
      <c r="P321" s="136"/>
      <c r="Q321" s="136"/>
      <c r="R321" s="136"/>
      <c r="S321" s="136"/>
      <c r="T321" s="136"/>
      <c r="U321" s="136"/>
      <c r="V321" s="136"/>
      <c r="W321" s="136"/>
      <c r="X321" s="136"/>
      <c r="Y321" s="136"/>
      <c r="Z321" s="136"/>
    </row>
    <row r="322" spans="1:26" ht="12.7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row>
    <row r="323" spans="1:26" ht="12.7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row>
    <row r="324" spans="1:26" ht="12.75" customHeight="1">
      <c r="A324" s="136"/>
      <c r="B324" s="136"/>
      <c r="C324" s="136"/>
      <c r="D324" s="136"/>
      <c r="E324" s="136"/>
      <c r="F324" s="136"/>
      <c r="G324" s="136"/>
      <c r="H324" s="136"/>
      <c r="I324" s="136"/>
      <c r="J324" s="136"/>
      <c r="K324" s="136"/>
      <c r="L324" s="136"/>
      <c r="M324" s="136"/>
      <c r="N324" s="136"/>
      <c r="O324" s="136"/>
      <c r="P324" s="136"/>
      <c r="Q324" s="136"/>
      <c r="R324" s="136"/>
      <c r="S324" s="136"/>
      <c r="T324" s="136"/>
      <c r="U324" s="136"/>
      <c r="V324" s="136"/>
      <c r="W324" s="136"/>
      <c r="X324" s="136"/>
      <c r="Y324" s="136"/>
      <c r="Z324" s="136"/>
    </row>
    <row r="325" spans="1:26" ht="12.75" customHeight="1">
      <c r="A325" s="136"/>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row>
    <row r="326" spans="1:26" ht="12.75" customHeight="1">
      <c r="A326" s="136"/>
      <c r="B326" s="136"/>
      <c r="C326" s="136"/>
      <c r="D326" s="136"/>
      <c r="E326" s="136"/>
      <c r="F326" s="136"/>
      <c r="G326" s="136"/>
      <c r="H326" s="136"/>
      <c r="I326" s="136"/>
      <c r="J326" s="136"/>
      <c r="K326" s="136"/>
      <c r="L326" s="136"/>
      <c r="M326" s="136"/>
      <c r="N326" s="136"/>
      <c r="O326" s="136"/>
      <c r="P326" s="136"/>
      <c r="Q326" s="136"/>
      <c r="R326" s="136"/>
      <c r="S326" s="136"/>
      <c r="T326" s="136"/>
      <c r="U326" s="136"/>
      <c r="V326" s="136"/>
      <c r="W326" s="136"/>
      <c r="X326" s="136"/>
      <c r="Y326" s="136"/>
      <c r="Z326" s="136"/>
    </row>
    <row r="327" spans="1:26" ht="12.7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row>
    <row r="328" spans="1:26" ht="12.75"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row>
    <row r="329" spans="1:26" ht="12.75" customHeight="1">
      <c r="A329" s="136"/>
      <c r="B329" s="136"/>
      <c r="C329" s="136"/>
      <c r="D329" s="136"/>
      <c r="E329" s="136"/>
      <c r="F329" s="136"/>
      <c r="G329" s="136"/>
      <c r="H329" s="136"/>
      <c r="I329" s="136"/>
      <c r="J329" s="136"/>
      <c r="K329" s="136"/>
      <c r="L329" s="136"/>
      <c r="M329" s="136"/>
      <c r="N329" s="136"/>
      <c r="O329" s="136"/>
      <c r="P329" s="136"/>
      <c r="Q329" s="136"/>
      <c r="R329" s="136"/>
      <c r="S329" s="136"/>
      <c r="T329" s="136"/>
      <c r="U329" s="136"/>
      <c r="V329" s="136"/>
      <c r="W329" s="136"/>
      <c r="X329" s="136"/>
      <c r="Y329" s="136"/>
      <c r="Z329" s="136"/>
    </row>
    <row r="330" spans="1:26" ht="12.75" customHeight="1">
      <c r="A330" s="136"/>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row>
    <row r="331" spans="1:26" ht="12.75" customHeight="1">
      <c r="A331" s="136"/>
      <c r="B331" s="136"/>
      <c r="C331" s="136"/>
      <c r="D331" s="136"/>
      <c r="E331" s="136"/>
      <c r="F331" s="136"/>
      <c r="G331" s="136"/>
      <c r="H331" s="136"/>
      <c r="I331" s="136"/>
      <c r="J331" s="136"/>
      <c r="K331" s="136"/>
      <c r="L331" s="136"/>
      <c r="M331" s="136"/>
      <c r="N331" s="136"/>
      <c r="O331" s="136"/>
      <c r="P331" s="136"/>
      <c r="Q331" s="136"/>
      <c r="R331" s="136"/>
      <c r="S331" s="136"/>
      <c r="T331" s="136"/>
      <c r="U331" s="136"/>
      <c r="V331" s="136"/>
      <c r="W331" s="136"/>
      <c r="X331" s="136"/>
      <c r="Y331" s="136"/>
      <c r="Z331" s="136"/>
    </row>
    <row r="332" spans="1:26" ht="12.7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row>
    <row r="333" spans="1:26" ht="12.75" customHeight="1">
      <c r="A333" s="136"/>
      <c r="B333" s="136"/>
      <c r="C333" s="136"/>
      <c r="D333" s="136"/>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row>
    <row r="334" spans="1:26" ht="12.75" customHeight="1">
      <c r="A334" s="136"/>
      <c r="B334" s="136"/>
      <c r="C334" s="136"/>
      <c r="D334" s="136"/>
      <c r="E334" s="136"/>
      <c r="F334" s="136"/>
      <c r="G334" s="136"/>
      <c r="H334" s="136"/>
      <c r="I334" s="136"/>
      <c r="J334" s="136"/>
      <c r="K334" s="136"/>
      <c r="L334" s="136"/>
      <c r="M334" s="136"/>
      <c r="N334" s="136"/>
      <c r="O334" s="136"/>
      <c r="P334" s="136"/>
      <c r="Q334" s="136"/>
      <c r="R334" s="136"/>
      <c r="S334" s="136"/>
      <c r="T334" s="136"/>
      <c r="U334" s="136"/>
      <c r="V334" s="136"/>
      <c r="W334" s="136"/>
      <c r="X334" s="136"/>
      <c r="Y334" s="136"/>
      <c r="Z334" s="136"/>
    </row>
    <row r="335" spans="1:26" ht="12.75" customHeight="1">
      <c r="A335" s="136"/>
      <c r="B335" s="136"/>
      <c r="C335" s="136"/>
      <c r="D335" s="136"/>
      <c r="E335" s="136"/>
      <c r="F335" s="136"/>
      <c r="G335" s="136"/>
      <c r="H335" s="136"/>
      <c r="I335" s="136"/>
      <c r="J335" s="136"/>
      <c r="K335" s="136"/>
      <c r="L335" s="136"/>
      <c r="M335" s="136"/>
      <c r="N335" s="136"/>
      <c r="O335" s="136"/>
      <c r="P335" s="136"/>
      <c r="Q335" s="136"/>
      <c r="R335" s="136"/>
      <c r="S335" s="136"/>
      <c r="T335" s="136"/>
      <c r="U335" s="136"/>
      <c r="V335" s="136"/>
      <c r="W335" s="136"/>
      <c r="X335" s="136"/>
      <c r="Y335" s="136"/>
      <c r="Z335" s="136"/>
    </row>
    <row r="336" spans="1:26" ht="12.75" customHeight="1">
      <c r="A336" s="136"/>
      <c r="B336" s="136"/>
      <c r="C336" s="136"/>
      <c r="D336" s="136"/>
      <c r="E336" s="136"/>
      <c r="F336" s="136"/>
      <c r="G336" s="136"/>
      <c r="H336" s="136"/>
      <c r="I336" s="136"/>
      <c r="J336" s="136"/>
      <c r="K336" s="136"/>
      <c r="L336" s="136"/>
      <c r="M336" s="136"/>
      <c r="N336" s="136"/>
      <c r="O336" s="136"/>
      <c r="P336" s="136"/>
      <c r="Q336" s="136"/>
      <c r="R336" s="136"/>
      <c r="S336" s="136"/>
      <c r="T336" s="136"/>
      <c r="U336" s="136"/>
      <c r="V336" s="136"/>
      <c r="W336" s="136"/>
      <c r="X336" s="136"/>
      <c r="Y336" s="136"/>
      <c r="Z336" s="136"/>
    </row>
    <row r="337" spans="1:26" ht="12.75"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row>
    <row r="338" spans="1:26" ht="12.75"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row>
    <row r="339" spans="1:26" ht="12.7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row>
    <row r="340" spans="1:26" ht="12.75"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row>
    <row r="341" spans="1:26" ht="12.75" customHeight="1">
      <c r="A341" s="136"/>
      <c r="B341" s="136"/>
      <c r="C341" s="136"/>
      <c r="D341" s="136"/>
      <c r="E341" s="136"/>
      <c r="F341" s="136"/>
      <c r="G341" s="136"/>
      <c r="H341" s="136"/>
      <c r="I341" s="136"/>
      <c r="J341" s="136"/>
      <c r="K341" s="136"/>
      <c r="L341" s="136"/>
      <c r="M341" s="136"/>
      <c r="N341" s="136"/>
      <c r="O341" s="136"/>
      <c r="P341" s="136"/>
      <c r="Q341" s="136"/>
      <c r="R341" s="136"/>
      <c r="S341" s="136"/>
      <c r="T341" s="136"/>
      <c r="U341" s="136"/>
      <c r="V341" s="136"/>
      <c r="W341" s="136"/>
      <c r="X341" s="136"/>
      <c r="Y341" s="136"/>
      <c r="Z341" s="136"/>
    </row>
    <row r="342" spans="1:26" ht="12.75" customHeight="1">
      <c r="A342" s="136"/>
      <c r="B342" s="136"/>
      <c r="C342" s="136"/>
      <c r="D342" s="136"/>
      <c r="E342" s="136"/>
      <c r="F342" s="136"/>
      <c r="G342" s="136"/>
      <c r="H342" s="136"/>
      <c r="I342" s="136"/>
      <c r="J342" s="136"/>
      <c r="K342" s="136"/>
      <c r="L342" s="136"/>
      <c r="M342" s="136"/>
      <c r="N342" s="136"/>
      <c r="O342" s="136"/>
      <c r="P342" s="136"/>
      <c r="Q342" s="136"/>
      <c r="R342" s="136"/>
      <c r="S342" s="136"/>
      <c r="T342" s="136"/>
      <c r="U342" s="136"/>
      <c r="V342" s="136"/>
      <c r="W342" s="136"/>
      <c r="X342" s="136"/>
      <c r="Y342" s="136"/>
      <c r="Z342" s="136"/>
    </row>
    <row r="343" spans="1:26" ht="12.7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row>
    <row r="344" spans="1:26" ht="12.75" customHeight="1">
      <c r="A344" s="136"/>
      <c r="B344" s="136"/>
      <c r="C344" s="136"/>
      <c r="D344" s="136"/>
      <c r="E344" s="136"/>
      <c r="F344" s="136"/>
      <c r="G344" s="136"/>
      <c r="H344" s="136"/>
      <c r="I344" s="136"/>
      <c r="J344" s="136"/>
      <c r="K344" s="136"/>
      <c r="L344" s="136"/>
      <c r="M344" s="136"/>
      <c r="N344" s="136"/>
      <c r="O344" s="136"/>
      <c r="P344" s="136"/>
      <c r="Q344" s="136"/>
      <c r="R344" s="136"/>
      <c r="S344" s="136"/>
      <c r="T344" s="136"/>
      <c r="U344" s="136"/>
      <c r="V344" s="136"/>
      <c r="W344" s="136"/>
      <c r="X344" s="136"/>
      <c r="Y344" s="136"/>
      <c r="Z344" s="136"/>
    </row>
    <row r="345" spans="1:26" ht="12.75"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row>
    <row r="346" spans="1:26" ht="12.7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row>
    <row r="347" spans="1:26" ht="12.7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row>
    <row r="348" spans="1:26" ht="12.75"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row>
    <row r="349" spans="1:26" ht="12.75" customHeight="1">
      <c r="A349" s="136"/>
      <c r="B349" s="136"/>
      <c r="C349" s="136"/>
      <c r="D349" s="136"/>
      <c r="E349" s="136"/>
      <c r="F349" s="136"/>
      <c r="G349" s="136"/>
      <c r="H349" s="136"/>
      <c r="I349" s="136"/>
      <c r="J349" s="136"/>
      <c r="K349" s="136"/>
      <c r="L349" s="136"/>
      <c r="M349" s="136"/>
      <c r="N349" s="136"/>
      <c r="O349" s="136"/>
      <c r="P349" s="136"/>
      <c r="Q349" s="136"/>
      <c r="R349" s="136"/>
      <c r="S349" s="136"/>
      <c r="T349" s="136"/>
      <c r="U349" s="136"/>
      <c r="V349" s="136"/>
      <c r="W349" s="136"/>
      <c r="X349" s="136"/>
      <c r="Y349" s="136"/>
      <c r="Z349" s="136"/>
    </row>
    <row r="350" spans="1:26" ht="12.75"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row>
    <row r="351" spans="1:26" ht="12.75"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row>
    <row r="352" spans="1:26" ht="12.75" customHeight="1">
      <c r="A352" s="136"/>
      <c r="B352" s="136"/>
      <c r="C352" s="136"/>
      <c r="D352" s="136"/>
      <c r="E352" s="136"/>
      <c r="F352" s="136"/>
      <c r="G352" s="136"/>
      <c r="H352" s="136"/>
      <c r="I352" s="136"/>
      <c r="J352" s="136"/>
      <c r="K352" s="136"/>
      <c r="L352" s="136"/>
      <c r="M352" s="136"/>
      <c r="N352" s="136"/>
      <c r="O352" s="136"/>
      <c r="P352" s="136"/>
      <c r="Q352" s="136"/>
      <c r="R352" s="136"/>
      <c r="S352" s="136"/>
      <c r="T352" s="136"/>
      <c r="U352" s="136"/>
      <c r="V352" s="136"/>
      <c r="W352" s="136"/>
      <c r="X352" s="136"/>
      <c r="Y352" s="136"/>
      <c r="Z352" s="136"/>
    </row>
    <row r="353" spans="1:26" ht="12.7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row>
    <row r="354" spans="1:26" ht="12.75"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row>
    <row r="355" spans="1:26" ht="12.75" customHeight="1">
      <c r="A355" s="136"/>
      <c r="B355" s="136"/>
      <c r="C355" s="136"/>
      <c r="D355" s="136"/>
      <c r="E355" s="136"/>
      <c r="F355" s="136"/>
      <c r="G355" s="136"/>
      <c r="H355" s="136"/>
      <c r="I355" s="136"/>
      <c r="J355" s="136"/>
      <c r="K355" s="136"/>
      <c r="L355" s="136"/>
      <c r="M355" s="136"/>
      <c r="N355" s="136"/>
      <c r="O355" s="136"/>
      <c r="P355" s="136"/>
      <c r="Q355" s="136"/>
      <c r="R355" s="136"/>
      <c r="S355" s="136"/>
      <c r="T355" s="136"/>
      <c r="U355" s="136"/>
      <c r="V355" s="136"/>
      <c r="W355" s="136"/>
      <c r="X355" s="136"/>
      <c r="Y355" s="136"/>
      <c r="Z355" s="136"/>
    </row>
    <row r="356" spans="1:26" ht="12.75" customHeight="1">
      <c r="A356" s="136"/>
      <c r="B356" s="136"/>
      <c r="C356" s="136"/>
      <c r="D356" s="136"/>
      <c r="E356" s="136"/>
      <c r="F356" s="136"/>
      <c r="G356" s="136"/>
      <c r="H356" s="136"/>
      <c r="I356" s="136"/>
      <c r="J356" s="136"/>
      <c r="K356" s="136"/>
      <c r="L356" s="136"/>
      <c r="M356" s="136"/>
      <c r="N356" s="136"/>
      <c r="O356" s="136"/>
      <c r="P356" s="136"/>
      <c r="Q356" s="136"/>
      <c r="R356" s="136"/>
      <c r="S356" s="136"/>
      <c r="T356" s="136"/>
      <c r="U356" s="136"/>
      <c r="V356" s="136"/>
      <c r="W356" s="136"/>
      <c r="X356" s="136"/>
      <c r="Y356" s="136"/>
      <c r="Z356" s="136"/>
    </row>
    <row r="357" spans="1:26" ht="12.75"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row>
    <row r="358" spans="1:26" ht="12.75" customHeight="1">
      <c r="A358" s="136"/>
      <c r="B358" s="136"/>
      <c r="C358" s="136"/>
      <c r="D358" s="136"/>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row>
    <row r="359" spans="1:26" ht="12.75" customHeight="1">
      <c r="A359" s="136"/>
      <c r="B359" s="136"/>
      <c r="C359" s="136"/>
      <c r="D359" s="136"/>
      <c r="E359" s="136"/>
      <c r="F359" s="136"/>
      <c r="G359" s="136"/>
      <c r="H359" s="136"/>
      <c r="I359" s="136"/>
      <c r="J359" s="136"/>
      <c r="K359" s="136"/>
      <c r="L359" s="136"/>
      <c r="M359" s="136"/>
      <c r="N359" s="136"/>
      <c r="O359" s="136"/>
      <c r="P359" s="136"/>
      <c r="Q359" s="136"/>
      <c r="R359" s="136"/>
      <c r="S359" s="136"/>
      <c r="T359" s="136"/>
      <c r="U359" s="136"/>
      <c r="V359" s="136"/>
      <c r="W359" s="136"/>
      <c r="X359" s="136"/>
      <c r="Y359" s="136"/>
      <c r="Z359" s="136"/>
    </row>
    <row r="360" spans="1:26" ht="12.75"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row>
    <row r="361" spans="1:26" ht="12.75" customHeight="1">
      <c r="A361" s="136"/>
      <c r="B361" s="136"/>
      <c r="C361" s="136"/>
      <c r="D361" s="136"/>
      <c r="E361" s="136"/>
      <c r="F361" s="136"/>
      <c r="G361" s="136"/>
      <c r="H361" s="136"/>
      <c r="I361" s="136"/>
      <c r="J361" s="136"/>
      <c r="K361" s="136"/>
      <c r="L361" s="136"/>
      <c r="M361" s="136"/>
      <c r="N361" s="136"/>
      <c r="O361" s="136"/>
      <c r="P361" s="136"/>
      <c r="Q361" s="136"/>
      <c r="R361" s="136"/>
      <c r="S361" s="136"/>
      <c r="T361" s="136"/>
      <c r="U361" s="136"/>
      <c r="V361" s="136"/>
      <c r="W361" s="136"/>
      <c r="X361" s="136"/>
      <c r="Y361" s="136"/>
      <c r="Z361" s="136"/>
    </row>
    <row r="362" spans="1:26" ht="12.75" customHeight="1">
      <c r="A362" s="136"/>
      <c r="B362" s="136"/>
      <c r="C362" s="136"/>
      <c r="D362" s="136"/>
      <c r="E362" s="136"/>
      <c r="F362" s="136"/>
      <c r="G362" s="136"/>
      <c r="H362" s="136"/>
      <c r="I362" s="136"/>
      <c r="J362" s="136"/>
      <c r="K362" s="136"/>
      <c r="L362" s="136"/>
      <c r="M362" s="136"/>
      <c r="N362" s="136"/>
      <c r="O362" s="136"/>
      <c r="P362" s="136"/>
      <c r="Q362" s="136"/>
      <c r="R362" s="136"/>
      <c r="S362" s="136"/>
      <c r="T362" s="136"/>
      <c r="U362" s="136"/>
      <c r="V362" s="136"/>
      <c r="W362" s="136"/>
      <c r="X362" s="136"/>
      <c r="Y362" s="136"/>
      <c r="Z362" s="136"/>
    </row>
    <row r="363" spans="1:26" ht="12.7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row>
    <row r="364" spans="1:26" ht="12.75" customHeight="1">
      <c r="A364" s="136"/>
      <c r="B364" s="136"/>
      <c r="C364" s="136"/>
      <c r="D364" s="136"/>
      <c r="E364" s="136"/>
      <c r="F364" s="136"/>
      <c r="G364" s="136"/>
      <c r="H364" s="136"/>
      <c r="I364" s="136"/>
      <c r="J364" s="136"/>
      <c r="K364" s="136"/>
      <c r="L364" s="136"/>
      <c r="M364" s="136"/>
      <c r="N364" s="136"/>
      <c r="O364" s="136"/>
      <c r="P364" s="136"/>
      <c r="Q364" s="136"/>
      <c r="R364" s="136"/>
      <c r="S364" s="136"/>
      <c r="T364" s="136"/>
      <c r="U364" s="136"/>
      <c r="V364" s="136"/>
      <c r="W364" s="136"/>
      <c r="X364" s="136"/>
      <c r="Y364" s="136"/>
      <c r="Z364" s="136"/>
    </row>
    <row r="365" spans="1:26" ht="12.75"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row>
    <row r="366" spans="1:26" ht="12.75" customHeight="1">
      <c r="A366" s="136"/>
      <c r="B366" s="136"/>
      <c r="C366" s="136"/>
      <c r="D366" s="136"/>
      <c r="E366" s="136"/>
      <c r="F366" s="136"/>
      <c r="G366" s="136"/>
      <c r="H366" s="136"/>
      <c r="I366" s="136"/>
      <c r="J366" s="136"/>
      <c r="K366" s="136"/>
      <c r="L366" s="136"/>
      <c r="M366" s="136"/>
      <c r="N366" s="136"/>
      <c r="O366" s="136"/>
      <c r="P366" s="136"/>
      <c r="Q366" s="136"/>
      <c r="R366" s="136"/>
      <c r="S366" s="136"/>
      <c r="T366" s="136"/>
      <c r="U366" s="136"/>
      <c r="V366" s="136"/>
      <c r="W366" s="136"/>
      <c r="X366" s="136"/>
      <c r="Y366" s="136"/>
      <c r="Z366" s="136"/>
    </row>
    <row r="367" spans="1:26" ht="12.75" customHeight="1">
      <c r="A367" s="136"/>
      <c r="B367" s="136"/>
      <c r="C367" s="136"/>
      <c r="D367" s="136"/>
      <c r="E367" s="136"/>
      <c r="F367" s="136"/>
      <c r="G367" s="136"/>
      <c r="H367" s="136"/>
      <c r="I367" s="136"/>
      <c r="J367" s="136"/>
      <c r="K367" s="136"/>
      <c r="L367" s="136"/>
      <c r="M367" s="136"/>
      <c r="N367" s="136"/>
      <c r="O367" s="136"/>
      <c r="P367" s="136"/>
      <c r="Q367" s="136"/>
      <c r="R367" s="136"/>
      <c r="S367" s="136"/>
      <c r="T367" s="136"/>
      <c r="U367" s="136"/>
      <c r="V367" s="136"/>
      <c r="W367" s="136"/>
      <c r="X367" s="136"/>
      <c r="Y367" s="136"/>
      <c r="Z367" s="136"/>
    </row>
    <row r="368" spans="1:26" ht="12.75" customHeight="1">
      <c r="A368" s="136"/>
      <c r="B368" s="136"/>
      <c r="C368" s="136"/>
      <c r="D368" s="136"/>
      <c r="E368" s="136"/>
      <c r="F368" s="136"/>
      <c r="G368" s="136"/>
      <c r="H368" s="136"/>
      <c r="I368" s="136"/>
      <c r="J368" s="136"/>
      <c r="K368" s="136"/>
      <c r="L368" s="136"/>
      <c r="M368" s="136"/>
      <c r="N368" s="136"/>
      <c r="O368" s="136"/>
      <c r="P368" s="136"/>
      <c r="Q368" s="136"/>
      <c r="R368" s="136"/>
      <c r="S368" s="136"/>
      <c r="T368" s="136"/>
      <c r="U368" s="136"/>
      <c r="V368" s="136"/>
      <c r="W368" s="136"/>
      <c r="X368" s="136"/>
      <c r="Y368" s="136"/>
      <c r="Z368" s="136"/>
    </row>
    <row r="369" spans="1:26" ht="12.75" customHeight="1">
      <c r="A369" s="136"/>
      <c r="B369" s="136"/>
      <c r="C369" s="136"/>
      <c r="D369" s="136"/>
      <c r="E369" s="136"/>
      <c r="F369" s="136"/>
      <c r="G369" s="136"/>
      <c r="H369" s="136"/>
      <c r="I369" s="136"/>
      <c r="J369" s="136"/>
      <c r="K369" s="136"/>
      <c r="L369" s="136"/>
      <c r="M369" s="136"/>
      <c r="N369" s="136"/>
      <c r="O369" s="136"/>
      <c r="P369" s="136"/>
      <c r="Q369" s="136"/>
      <c r="R369" s="136"/>
      <c r="S369" s="136"/>
      <c r="T369" s="136"/>
      <c r="U369" s="136"/>
      <c r="V369" s="136"/>
      <c r="W369" s="136"/>
      <c r="X369" s="136"/>
      <c r="Y369" s="136"/>
      <c r="Z369" s="136"/>
    </row>
    <row r="370" spans="1:26" ht="12.75" customHeight="1">
      <c r="A370" s="136"/>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row>
    <row r="371" spans="1:26" ht="12.75" customHeight="1">
      <c r="A371" s="136"/>
      <c r="B371" s="136"/>
      <c r="C371" s="136"/>
      <c r="D371" s="136"/>
      <c r="E371" s="136"/>
      <c r="F371" s="136"/>
      <c r="G371" s="136"/>
      <c r="H371" s="136"/>
      <c r="I371" s="136"/>
      <c r="J371" s="136"/>
      <c r="K371" s="136"/>
      <c r="L371" s="136"/>
      <c r="M371" s="136"/>
      <c r="N371" s="136"/>
      <c r="O371" s="136"/>
      <c r="P371" s="136"/>
      <c r="Q371" s="136"/>
      <c r="R371" s="136"/>
      <c r="S371" s="136"/>
      <c r="T371" s="136"/>
      <c r="U371" s="136"/>
      <c r="V371" s="136"/>
      <c r="W371" s="136"/>
      <c r="X371" s="136"/>
      <c r="Y371" s="136"/>
      <c r="Z371" s="136"/>
    </row>
    <row r="372" spans="1:26" ht="12.7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row>
    <row r="373" spans="1:26" ht="12.75" customHeight="1">
      <c r="A373" s="136"/>
      <c r="B373" s="136"/>
      <c r="C373" s="136"/>
      <c r="D373" s="136"/>
      <c r="E373" s="136"/>
      <c r="F373" s="136"/>
      <c r="G373" s="136"/>
      <c r="H373" s="136"/>
      <c r="I373" s="136"/>
      <c r="J373" s="136"/>
      <c r="K373" s="136"/>
      <c r="L373" s="136"/>
      <c r="M373" s="136"/>
      <c r="N373" s="136"/>
      <c r="O373" s="136"/>
      <c r="P373" s="136"/>
      <c r="Q373" s="136"/>
      <c r="R373" s="136"/>
      <c r="S373" s="136"/>
      <c r="T373" s="136"/>
      <c r="U373" s="136"/>
      <c r="V373" s="136"/>
      <c r="W373" s="136"/>
      <c r="X373" s="136"/>
      <c r="Y373" s="136"/>
      <c r="Z373" s="136"/>
    </row>
    <row r="374" spans="1:26" ht="12.75"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row>
    <row r="375" spans="1:26" ht="12.75" customHeight="1">
      <c r="A375" s="136"/>
      <c r="B375" s="136"/>
      <c r="C375" s="136"/>
      <c r="D375" s="136"/>
      <c r="E375" s="136"/>
      <c r="F375" s="136"/>
      <c r="G375" s="136"/>
      <c r="H375" s="136"/>
      <c r="I375" s="136"/>
      <c r="J375" s="136"/>
      <c r="K375" s="136"/>
      <c r="L375" s="136"/>
      <c r="M375" s="136"/>
      <c r="N375" s="136"/>
      <c r="O375" s="136"/>
      <c r="P375" s="136"/>
      <c r="Q375" s="136"/>
      <c r="R375" s="136"/>
      <c r="S375" s="136"/>
      <c r="T375" s="136"/>
      <c r="U375" s="136"/>
      <c r="V375" s="136"/>
      <c r="W375" s="136"/>
      <c r="X375" s="136"/>
      <c r="Y375" s="136"/>
      <c r="Z375" s="136"/>
    </row>
    <row r="376" spans="1:26" ht="12.7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row>
    <row r="377" spans="1:26" ht="12.75"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row>
    <row r="378" spans="1:26" ht="12.75" customHeight="1">
      <c r="A378" s="136"/>
      <c r="B378" s="136"/>
      <c r="C378" s="136"/>
      <c r="D378" s="136"/>
      <c r="E378" s="136"/>
      <c r="F378" s="136"/>
      <c r="G378" s="136"/>
      <c r="H378" s="136"/>
      <c r="I378" s="136"/>
      <c r="J378" s="136"/>
      <c r="K378" s="136"/>
      <c r="L378" s="136"/>
      <c r="M378" s="136"/>
      <c r="N378" s="136"/>
      <c r="O378" s="136"/>
      <c r="P378" s="136"/>
      <c r="Q378" s="136"/>
      <c r="R378" s="136"/>
      <c r="S378" s="136"/>
      <c r="T378" s="136"/>
      <c r="U378" s="136"/>
      <c r="V378" s="136"/>
      <c r="W378" s="136"/>
      <c r="X378" s="136"/>
      <c r="Y378" s="136"/>
      <c r="Z378" s="136"/>
    </row>
    <row r="379" spans="1:26" ht="12.75" customHeight="1">
      <c r="A379" s="136"/>
      <c r="B379" s="136"/>
      <c r="C379" s="136"/>
      <c r="D379" s="136"/>
      <c r="E379" s="136"/>
      <c r="F379" s="136"/>
      <c r="G379" s="136"/>
      <c r="H379" s="136"/>
      <c r="I379" s="136"/>
      <c r="J379" s="136"/>
      <c r="K379" s="136"/>
      <c r="L379" s="136"/>
      <c r="M379" s="136"/>
      <c r="N379" s="136"/>
      <c r="O379" s="136"/>
      <c r="P379" s="136"/>
      <c r="Q379" s="136"/>
      <c r="R379" s="136"/>
      <c r="S379" s="136"/>
      <c r="T379" s="136"/>
      <c r="U379" s="136"/>
      <c r="V379" s="136"/>
      <c r="W379" s="136"/>
      <c r="X379" s="136"/>
      <c r="Y379" s="136"/>
      <c r="Z379" s="136"/>
    </row>
    <row r="380" spans="1:26" ht="12.75" customHeight="1">
      <c r="A380" s="136"/>
      <c r="B380" s="136"/>
      <c r="C380" s="136"/>
      <c r="D380" s="136"/>
      <c r="E380" s="136"/>
      <c r="F380" s="136"/>
      <c r="G380" s="136"/>
      <c r="H380" s="136"/>
      <c r="I380" s="136"/>
      <c r="J380" s="136"/>
      <c r="K380" s="136"/>
      <c r="L380" s="136"/>
      <c r="M380" s="136"/>
      <c r="N380" s="136"/>
      <c r="O380" s="136"/>
      <c r="P380" s="136"/>
      <c r="Q380" s="136"/>
      <c r="R380" s="136"/>
      <c r="S380" s="136"/>
      <c r="T380" s="136"/>
      <c r="U380" s="136"/>
      <c r="V380" s="136"/>
      <c r="W380" s="136"/>
      <c r="X380" s="136"/>
      <c r="Y380" s="136"/>
      <c r="Z380" s="136"/>
    </row>
    <row r="381" spans="1:26" ht="12.75"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row>
    <row r="382" spans="1:26" ht="12.75" customHeight="1">
      <c r="A382" s="136"/>
      <c r="B382" s="136"/>
      <c r="C382" s="136"/>
      <c r="D382" s="136"/>
      <c r="E382" s="136"/>
      <c r="F382" s="136"/>
      <c r="G382" s="136"/>
      <c r="H382" s="136"/>
      <c r="I382" s="136"/>
      <c r="J382" s="136"/>
      <c r="K382" s="136"/>
      <c r="L382" s="136"/>
      <c r="M382" s="136"/>
      <c r="N382" s="136"/>
      <c r="O382" s="136"/>
      <c r="P382" s="136"/>
      <c r="Q382" s="136"/>
      <c r="R382" s="136"/>
      <c r="S382" s="136"/>
      <c r="T382" s="136"/>
      <c r="U382" s="136"/>
      <c r="V382" s="136"/>
      <c r="W382" s="136"/>
      <c r="X382" s="136"/>
      <c r="Y382" s="136"/>
      <c r="Z382" s="136"/>
    </row>
    <row r="383" spans="1:26" ht="12.75" customHeight="1">
      <c r="A383" s="136"/>
      <c r="B383" s="136"/>
      <c r="C383" s="136"/>
      <c r="D383" s="136"/>
      <c r="E383" s="136"/>
      <c r="F383" s="136"/>
      <c r="G383" s="136"/>
      <c r="H383" s="136"/>
      <c r="I383" s="136"/>
      <c r="J383" s="136"/>
      <c r="K383" s="136"/>
      <c r="L383" s="136"/>
      <c r="M383" s="136"/>
      <c r="N383" s="136"/>
      <c r="O383" s="136"/>
      <c r="P383" s="136"/>
      <c r="Q383" s="136"/>
      <c r="R383" s="136"/>
      <c r="S383" s="136"/>
      <c r="T383" s="136"/>
      <c r="U383" s="136"/>
      <c r="V383" s="136"/>
      <c r="W383" s="136"/>
      <c r="X383" s="136"/>
      <c r="Y383" s="136"/>
      <c r="Z383" s="136"/>
    </row>
    <row r="384" spans="1:26" ht="12.7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row>
    <row r="385" spans="1:26" ht="12.75" customHeight="1">
      <c r="A385" s="136"/>
      <c r="B385" s="136"/>
      <c r="C385" s="136"/>
      <c r="D385" s="136"/>
      <c r="E385" s="136"/>
      <c r="F385" s="136"/>
      <c r="G385" s="136"/>
      <c r="H385" s="136"/>
      <c r="I385" s="136"/>
      <c r="J385" s="136"/>
      <c r="K385" s="136"/>
      <c r="L385" s="136"/>
      <c r="M385" s="136"/>
      <c r="N385" s="136"/>
      <c r="O385" s="136"/>
      <c r="P385" s="136"/>
      <c r="Q385" s="136"/>
      <c r="R385" s="136"/>
      <c r="S385" s="136"/>
      <c r="T385" s="136"/>
      <c r="U385" s="136"/>
      <c r="V385" s="136"/>
      <c r="W385" s="136"/>
      <c r="X385" s="136"/>
      <c r="Y385" s="136"/>
      <c r="Z385" s="136"/>
    </row>
    <row r="386" spans="1:26" ht="12.75" customHeight="1">
      <c r="A386" s="136"/>
      <c r="B386" s="136"/>
      <c r="C386" s="136"/>
      <c r="D386" s="136"/>
      <c r="E386" s="136"/>
      <c r="F386" s="136"/>
      <c r="G386" s="136"/>
      <c r="H386" s="136"/>
      <c r="I386" s="136"/>
      <c r="J386" s="136"/>
      <c r="K386" s="136"/>
      <c r="L386" s="136"/>
      <c r="M386" s="136"/>
      <c r="N386" s="136"/>
      <c r="O386" s="136"/>
      <c r="P386" s="136"/>
      <c r="Q386" s="136"/>
      <c r="R386" s="136"/>
      <c r="S386" s="136"/>
      <c r="T386" s="136"/>
      <c r="U386" s="136"/>
      <c r="V386" s="136"/>
      <c r="W386" s="136"/>
      <c r="X386" s="136"/>
      <c r="Y386" s="136"/>
      <c r="Z386" s="136"/>
    </row>
    <row r="387" spans="1:26" ht="12.75"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row>
    <row r="388" spans="1:26" ht="12.7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row>
    <row r="389" spans="1:26" ht="12.75" customHeight="1">
      <c r="A389" s="136"/>
      <c r="B389" s="136"/>
      <c r="C389" s="136"/>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6"/>
    </row>
    <row r="390" spans="1:26" ht="12.75"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row>
    <row r="391" spans="1:26" ht="12.7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row>
    <row r="392" spans="1:26" ht="12.75" customHeight="1">
      <c r="A392" s="136"/>
      <c r="B392" s="136"/>
      <c r="C392" s="136"/>
      <c r="D392" s="136"/>
      <c r="E392" s="136"/>
      <c r="F392" s="136"/>
      <c r="G392" s="136"/>
      <c r="H392" s="136"/>
      <c r="I392" s="136"/>
      <c r="J392" s="136"/>
      <c r="K392" s="136"/>
      <c r="L392" s="136"/>
      <c r="M392" s="136"/>
      <c r="N392" s="136"/>
      <c r="O392" s="136"/>
      <c r="P392" s="136"/>
      <c r="Q392" s="136"/>
      <c r="R392" s="136"/>
      <c r="S392" s="136"/>
      <c r="T392" s="136"/>
      <c r="U392" s="136"/>
      <c r="V392" s="136"/>
      <c r="W392" s="136"/>
      <c r="X392" s="136"/>
      <c r="Y392" s="136"/>
      <c r="Z392" s="136"/>
    </row>
    <row r="393" spans="1:26" ht="12.75"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row>
    <row r="394" spans="1:26" ht="12.75" customHeight="1">
      <c r="A394" s="136"/>
      <c r="B394" s="136"/>
      <c r="C394" s="136"/>
      <c r="D394" s="136"/>
      <c r="E394" s="136"/>
      <c r="F394" s="136"/>
      <c r="G394" s="136"/>
      <c r="H394" s="136"/>
      <c r="I394" s="136"/>
      <c r="J394" s="136"/>
      <c r="K394" s="136"/>
      <c r="L394" s="136"/>
      <c r="M394" s="136"/>
      <c r="N394" s="136"/>
      <c r="O394" s="136"/>
      <c r="P394" s="136"/>
      <c r="Q394" s="136"/>
      <c r="R394" s="136"/>
      <c r="S394" s="136"/>
      <c r="T394" s="136"/>
      <c r="U394" s="136"/>
      <c r="V394" s="136"/>
      <c r="W394" s="136"/>
      <c r="X394" s="136"/>
      <c r="Y394" s="136"/>
      <c r="Z394" s="136"/>
    </row>
    <row r="395" spans="1:26" ht="12.75" customHeight="1">
      <c r="A395" s="136"/>
      <c r="B395" s="136"/>
      <c r="C395" s="136"/>
      <c r="D395" s="136"/>
      <c r="E395" s="136"/>
      <c r="F395" s="136"/>
      <c r="G395" s="136"/>
      <c r="H395" s="136"/>
      <c r="I395" s="136"/>
      <c r="J395" s="136"/>
      <c r="K395" s="136"/>
      <c r="L395" s="136"/>
      <c r="M395" s="136"/>
      <c r="N395" s="136"/>
      <c r="O395" s="136"/>
      <c r="P395" s="136"/>
      <c r="Q395" s="136"/>
      <c r="R395" s="136"/>
      <c r="S395" s="136"/>
      <c r="T395" s="136"/>
      <c r="U395" s="136"/>
      <c r="V395" s="136"/>
      <c r="W395" s="136"/>
      <c r="X395" s="136"/>
      <c r="Y395" s="136"/>
      <c r="Z395" s="136"/>
    </row>
    <row r="396" spans="1:26" ht="12.7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row>
    <row r="397" spans="1:26" ht="12.75" customHeight="1">
      <c r="A397" s="136"/>
      <c r="B397" s="136"/>
      <c r="C397" s="136"/>
      <c r="D397" s="136"/>
      <c r="E397" s="136"/>
      <c r="F397" s="136"/>
      <c r="G397" s="136"/>
      <c r="H397" s="136"/>
      <c r="I397" s="136"/>
      <c r="J397" s="136"/>
      <c r="K397" s="136"/>
      <c r="L397" s="136"/>
      <c r="M397" s="136"/>
      <c r="N397" s="136"/>
      <c r="O397" s="136"/>
      <c r="P397" s="136"/>
      <c r="Q397" s="136"/>
      <c r="R397" s="136"/>
      <c r="S397" s="136"/>
      <c r="T397" s="136"/>
      <c r="U397" s="136"/>
      <c r="V397" s="136"/>
      <c r="W397" s="136"/>
      <c r="X397" s="136"/>
      <c r="Y397" s="136"/>
      <c r="Z397" s="136"/>
    </row>
    <row r="398" spans="1:26" ht="12.75" customHeight="1">
      <c r="A398" s="136"/>
      <c r="B398" s="136"/>
      <c r="C398" s="136"/>
      <c r="D398" s="136"/>
      <c r="E398" s="136"/>
      <c r="F398" s="136"/>
      <c r="G398" s="136"/>
      <c r="H398" s="136"/>
      <c r="I398" s="136"/>
      <c r="J398" s="136"/>
      <c r="K398" s="136"/>
      <c r="L398" s="136"/>
      <c r="M398" s="136"/>
      <c r="N398" s="136"/>
      <c r="O398" s="136"/>
      <c r="P398" s="136"/>
      <c r="Q398" s="136"/>
      <c r="R398" s="136"/>
      <c r="S398" s="136"/>
      <c r="T398" s="136"/>
      <c r="U398" s="136"/>
      <c r="V398" s="136"/>
      <c r="W398" s="136"/>
      <c r="X398" s="136"/>
      <c r="Y398" s="136"/>
      <c r="Z398" s="136"/>
    </row>
    <row r="399" spans="1:26" ht="12.75"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row>
    <row r="400" spans="1:26" ht="12.75" customHeight="1">
      <c r="A400" s="136"/>
      <c r="B400" s="136"/>
      <c r="C400" s="136"/>
      <c r="D400" s="136"/>
      <c r="E400" s="136"/>
      <c r="F400" s="136"/>
      <c r="G400" s="136"/>
      <c r="H400" s="136"/>
      <c r="I400" s="136"/>
      <c r="J400" s="136"/>
      <c r="K400" s="136"/>
      <c r="L400" s="136"/>
      <c r="M400" s="136"/>
      <c r="N400" s="136"/>
      <c r="O400" s="136"/>
      <c r="P400" s="136"/>
      <c r="Q400" s="136"/>
      <c r="R400" s="136"/>
      <c r="S400" s="136"/>
      <c r="T400" s="136"/>
      <c r="U400" s="136"/>
      <c r="V400" s="136"/>
      <c r="W400" s="136"/>
      <c r="X400" s="136"/>
      <c r="Y400" s="136"/>
      <c r="Z400" s="136"/>
    </row>
    <row r="401" spans="1:26" ht="12.7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row>
    <row r="402" spans="1:26" ht="12.75" customHeight="1">
      <c r="A402" s="136"/>
      <c r="B402" s="136"/>
      <c r="C402" s="136"/>
      <c r="D402" s="136"/>
      <c r="E402" s="136"/>
      <c r="F402" s="136"/>
      <c r="G402" s="136"/>
      <c r="H402" s="136"/>
      <c r="I402" s="136"/>
      <c r="J402" s="136"/>
      <c r="K402" s="136"/>
      <c r="L402" s="136"/>
      <c r="M402" s="136"/>
      <c r="N402" s="136"/>
      <c r="O402" s="136"/>
      <c r="P402" s="136"/>
      <c r="Q402" s="136"/>
      <c r="R402" s="136"/>
      <c r="S402" s="136"/>
      <c r="T402" s="136"/>
      <c r="U402" s="136"/>
      <c r="V402" s="136"/>
      <c r="W402" s="136"/>
      <c r="X402" s="136"/>
      <c r="Y402" s="136"/>
      <c r="Z402" s="136"/>
    </row>
    <row r="403" spans="1:26" ht="12.75" customHeight="1">
      <c r="A403" s="136"/>
      <c r="B403" s="136"/>
      <c r="C403" s="136"/>
      <c r="D403" s="136"/>
      <c r="E403" s="136"/>
      <c r="F403" s="136"/>
      <c r="G403" s="136"/>
      <c r="H403" s="136"/>
      <c r="I403" s="136"/>
      <c r="J403" s="136"/>
      <c r="K403" s="136"/>
      <c r="L403" s="136"/>
      <c r="M403" s="136"/>
      <c r="N403" s="136"/>
      <c r="O403" s="136"/>
      <c r="P403" s="136"/>
      <c r="Q403" s="136"/>
      <c r="R403" s="136"/>
      <c r="S403" s="136"/>
      <c r="T403" s="136"/>
      <c r="U403" s="136"/>
      <c r="V403" s="136"/>
      <c r="W403" s="136"/>
      <c r="X403" s="136"/>
      <c r="Y403" s="136"/>
      <c r="Z403" s="136"/>
    </row>
    <row r="404" spans="1:26" ht="12.75"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row>
    <row r="405" spans="1:26" ht="12.75" customHeight="1">
      <c r="A405" s="136"/>
      <c r="B405" s="136"/>
      <c r="C405" s="136"/>
      <c r="D405" s="136"/>
      <c r="E405" s="136"/>
      <c r="F405" s="136"/>
      <c r="G405" s="136"/>
      <c r="H405" s="136"/>
      <c r="I405" s="136"/>
      <c r="J405" s="136"/>
      <c r="K405" s="136"/>
      <c r="L405" s="136"/>
      <c r="M405" s="136"/>
      <c r="N405" s="136"/>
      <c r="O405" s="136"/>
      <c r="P405" s="136"/>
      <c r="Q405" s="136"/>
      <c r="R405" s="136"/>
      <c r="S405" s="136"/>
      <c r="T405" s="136"/>
      <c r="U405" s="136"/>
      <c r="V405" s="136"/>
      <c r="W405" s="136"/>
      <c r="X405" s="136"/>
      <c r="Y405" s="136"/>
      <c r="Z405" s="136"/>
    </row>
    <row r="406" spans="1:26" ht="12.75" customHeight="1">
      <c r="A406" s="136"/>
      <c r="B406" s="136"/>
      <c r="C406" s="136"/>
      <c r="D406" s="136"/>
      <c r="E406" s="136"/>
      <c r="F406" s="136"/>
      <c r="G406" s="136"/>
      <c r="H406" s="136"/>
      <c r="I406" s="136"/>
      <c r="J406" s="136"/>
      <c r="K406" s="136"/>
      <c r="L406" s="136"/>
      <c r="M406" s="136"/>
      <c r="N406" s="136"/>
      <c r="O406" s="136"/>
      <c r="P406" s="136"/>
      <c r="Q406" s="136"/>
      <c r="R406" s="136"/>
      <c r="S406" s="136"/>
      <c r="T406" s="136"/>
      <c r="U406" s="136"/>
      <c r="V406" s="136"/>
      <c r="W406" s="136"/>
      <c r="X406" s="136"/>
      <c r="Y406" s="136"/>
      <c r="Z406" s="136"/>
    </row>
    <row r="407" spans="1:26" ht="12.7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row>
    <row r="408" spans="1:26" ht="12.75" customHeight="1">
      <c r="A408" s="136"/>
      <c r="B408" s="136"/>
      <c r="C408" s="136"/>
      <c r="D408" s="136"/>
      <c r="E408" s="136"/>
      <c r="F408" s="136"/>
      <c r="G408" s="136"/>
      <c r="H408" s="136"/>
      <c r="I408" s="136"/>
      <c r="J408" s="136"/>
      <c r="K408" s="136"/>
      <c r="L408" s="136"/>
      <c r="M408" s="136"/>
      <c r="N408" s="136"/>
      <c r="O408" s="136"/>
      <c r="P408" s="136"/>
      <c r="Q408" s="136"/>
      <c r="R408" s="136"/>
      <c r="S408" s="136"/>
      <c r="T408" s="136"/>
      <c r="U408" s="136"/>
      <c r="V408" s="136"/>
      <c r="W408" s="136"/>
      <c r="X408" s="136"/>
      <c r="Y408" s="136"/>
      <c r="Z408" s="136"/>
    </row>
    <row r="409" spans="1:26" ht="12.75" customHeight="1">
      <c r="A409" s="136"/>
      <c r="B409" s="136"/>
      <c r="C409" s="136"/>
      <c r="D409" s="136"/>
      <c r="E409" s="136"/>
      <c r="F409" s="136"/>
      <c r="G409" s="136"/>
      <c r="H409" s="136"/>
      <c r="I409" s="136"/>
      <c r="J409" s="136"/>
      <c r="K409" s="136"/>
      <c r="L409" s="136"/>
      <c r="M409" s="136"/>
      <c r="N409" s="136"/>
      <c r="O409" s="136"/>
      <c r="P409" s="136"/>
      <c r="Q409" s="136"/>
      <c r="R409" s="136"/>
      <c r="S409" s="136"/>
      <c r="T409" s="136"/>
      <c r="U409" s="136"/>
      <c r="V409" s="136"/>
      <c r="W409" s="136"/>
      <c r="X409" s="136"/>
      <c r="Y409" s="136"/>
      <c r="Z409" s="136"/>
    </row>
    <row r="410" spans="1:26" ht="12.7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row>
    <row r="411" spans="1:26" ht="12.75" customHeight="1">
      <c r="A411" s="136"/>
      <c r="B411" s="136"/>
      <c r="C411" s="136"/>
      <c r="D411" s="136"/>
      <c r="E411" s="136"/>
      <c r="F411" s="136"/>
      <c r="G411" s="136"/>
      <c r="H411" s="136"/>
      <c r="I411" s="136"/>
      <c r="J411" s="136"/>
      <c r="K411" s="136"/>
      <c r="L411" s="136"/>
      <c r="M411" s="136"/>
      <c r="N411" s="136"/>
      <c r="O411" s="136"/>
      <c r="P411" s="136"/>
      <c r="Q411" s="136"/>
      <c r="R411" s="136"/>
      <c r="S411" s="136"/>
      <c r="T411" s="136"/>
      <c r="U411" s="136"/>
      <c r="V411" s="136"/>
      <c r="W411" s="136"/>
      <c r="X411" s="136"/>
      <c r="Y411" s="136"/>
      <c r="Z411" s="136"/>
    </row>
    <row r="412" spans="1:26" ht="12.75" customHeight="1">
      <c r="A412" s="136"/>
      <c r="B412" s="136"/>
      <c r="C412" s="136"/>
      <c r="D412" s="136"/>
      <c r="E412" s="136"/>
      <c r="F412" s="136"/>
      <c r="G412" s="136"/>
      <c r="H412" s="136"/>
      <c r="I412" s="136"/>
      <c r="J412" s="136"/>
      <c r="K412" s="136"/>
      <c r="L412" s="136"/>
      <c r="M412" s="136"/>
      <c r="N412" s="136"/>
      <c r="O412" s="136"/>
      <c r="P412" s="136"/>
      <c r="Q412" s="136"/>
      <c r="R412" s="136"/>
      <c r="S412" s="136"/>
      <c r="T412" s="136"/>
      <c r="U412" s="136"/>
      <c r="V412" s="136"/>
      <c r="W412" s="136"/>
      <c r="X412" s="136"/>
      <c r="Y412" s="136"/>
      <c r="Z412" s="136"/>
    </row>
    <row r="413" spans="1:26" ht="12.75"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row>
    <row r="414" spans="1:26" ht="12.75" customHeight="1">
      <c r="A414" s="136"/>
      <c r="B414" s="136"/>
      <c r="C414" s="136"/>
      <c r="D414" s="136"/>
      <c r="E414" s="136"/>
      <c r="F414" s="136"/>
      <c r="G414" s="136"/>
      <c r="H414" s="136"/>
      <c r="I414" s="136"/>
      <c r="J414" s="136"/>
      <c r="K414" s="136"/>
      <c r="L414" s="136"/>
      <c r="M414" s="136"/>
      <c r="N414" s="136"/>
      <c r="O414" s="136"/>
      <c r="P414" s="136"/>
      <c r="Q414" s="136"/>
      <c r="R414" s="136"/>
      <c r="S414" s="136"/>
      <c r="T414" s="136"/>
      <c r="U414" s="136"/>
      <c r="V414" s="136"/>
      <c r="W414" s="136"/>
      <c r="X414" s="136"/>
      <c r="Y414" s="136"/>
      <c r="Z414" s="136"/>
    </row>
    <row r="415" spans="1:26" ht="12.75" customHeight="1">
      <c r="A415" s="136"/>
      <c r="B415" s="136"/>
      <c r="C415" s="136"/>
      <c r="D415" s="136"/>
      <c r="E415" s="136"/>
      <c r="F415" s="136"/>
      <c r="G415" s="136"/>
      <c r="H415" s="136"/>
      <c r="I415" s="136"/>
      <c r="J415" s="136"/>
      <c r="K415" s="136"/>
      <c r="L415" s="136"/>
      <c r="M415" s="136"/>
      <c r="N415" s="136"/>
      <c r="O415" s="136"/>
      <c r="P415" s="136"/>
      <c r="Q415" s="136"/>
      <c r="R415" s="136"/>
      <c r="S415" s="136"/>
      <c r="T415" s="136"/>
      <c r="U415" s="136"/>
      <c r="V415" s="136"/>
      <c r="W415" s="136"/>
      <c r="X415" s="136"/>
      <c r="Y415" s="136"/>
      <c r="Z415" s="136"/>
    </row>
    <row r="416" spans="1:26" ht="12.75"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row>
    <row r="417" spans="1:26" ht="12.75" customHeight="1">
      <c r="A417" s="136"/>
      <c r="B417" s="136"/>
      <c r="C417" s="136"/>
      <c r="D417" s="136"/>
      <c r="E417" s="136"/>
      <c r="F417" s="136"/>
      <c r="G417" s="136"/>
      <c r="H417" s="136"/>
      <c r="I417" s="136"/>
      <c r="J417" s="136"/>
      <c r="K417" s="136"/>
      <c r="L417" s="136"/>
      <c r="M417" s="136"/>
      <c r="N417" s="136"/>
      <c r="O417" s="136"/>
      <c r="P417" s="136"/>
      <c r="Q417" s="136"/>
      <c r="R417" s="136"/>
      <c r="S417" s="136"/>
      <c r="T417" s="136"/>
      <c r="U417" s="136"/>
      <c r="V417" s="136"/>
      <c r="W417" s="136"/>
      <c r="X417" s="136"/>
      <c r="Y417" s="136"/>
      <c r="Z417" s="136"/>
    </row>
    <row r="418" spans="1:26" ht="12.75" customHeight="1">
      <c r="A418" s="136"/>
      <c r="B418" s="136"/>
      <c r="C418" s="136"/>
      <c r="D418" s="136"/>
      <c r="E418" s="136"/>
      <c r="F418" s="136"/>
      <c r="G418" s="136"/>
      <c r="H418" s="136"/>
      <c r="I418" s="136"/>
      <c r="J418" s="136"/>
      <c r="K418" s="136"/>
      <c r="L418" s="136"/>
      <c r="M418" s="136"/>
      <c r="N418" s="136"/>
      <c r="O418" s="136"/>
      <c r="P418" s="136"/>
      <c r="Q418" s="136"/>
      <c r="R418" s="136"/>
      <c r="S418" s="136"/>
      <c r="T418" s="136"/>
      <c r="U418" s="136"/>
      <c r="V418" s="136"/>
      <c r="W418" s="136"/>
      <c r="X418" s="136"/>
      <c r="Y418" s="136"/>
      <c r="Z418" s="136"/>
    </row>
    <row r="419" spans="1:26" ht="12.7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row>
    <row r="420" spans="1:26" ht="12.7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row>
    <row r="421" spans="1:26" ht="12.75"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row>
    <row r="422" spans="1:26" ht="12.75" customHeight="1">
      <c r="A422" s="136"/>
      <c r="B422" s="136"/>
      <c r="C422" s="136"/>
      <c r="D422" s="136"/>
      <c r="E422" s="136"/>
      <c r="F422" s="136"/>
      <c r="G422" s="136"/>
      <c r="H422" s="136"/>
      <c r="I422" s="136"/>
      <c r="J422" s="136"/>
      <c r="K422" s="136"/>
      <c r="L422" s="136"/>
      <c r="M422" s="136"/>
      <c r="N422" s="136"/>
      <c r="O422" s="136"/>
      <c r="P422" s="136"/>
      <c r="Q422" s="136"/>
      <c r="R422" s="136"/>
      <c r="S422" s="136"/>
      <c r="T422" s="136"/>
      <c r="U422" s="136"/>
      <c r="V422" s="136"/>
      <c r="W422" s="136"/>
      <c r="X422" s="136"/>
      <c r="Y422" s="136"/>
      <c r="Z422" s="136"/>
    </row>
    <row r="423" spans="1:26" ht="12.75"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row>
    <row r="424" spans="1:26" ht="12.75"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row>
    <row r="425" spans="1:26" ht="12.75" customHeight="1">
      <c r="A425" s="136"/>
      <c r="B425" s="136"/>
      <c r="C425" s="136"/>
      <c r="D425" s="136"/>
      <c r="E425" s="136"/>
      <c r="F425" s="136"/>
      <c r="G425" s="136"/>
      <c r="H425" s="136"/>
      <c r="I425" s="136"/>
      <c r="J425" s="136"/>
      <c r="K425" s="136"/>
      <c r="L425" s="136"/>
      <c r="M425" s="136"/>
      <c r="N425" s="136"/>
      <c r="O425" s="136"/>
      <c r="P425" s="136"/>
      <c r="Q425" s="136"/>
      <c r="R425" s="136"/>
      <c r="S425" s="136"/>
      <c r="T425" s="136"/>
      <c r="U425" s="136"/>
      <c r="V425" s="136"/>
      <c r="W425" s="136"/>
      <c r="X425" s="136"/>
      <c r="Y425" s="136"/>
      <c r="Z425" s="136"/>
    </row>
    <row r="426" spans="1:26" ht="12.7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row>
    <row r="427" spans="1:26" ht="12.75"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row>
    <row r="428" spans="1:26" ht="12.75" customHeight="1">
      <c r="A428" s="136"/>
      <c r="B428" s="136"/>
      <c r="C428" s="136"/>
      <c r="D428" s="136"/>
      <c r="E428" s="136"/>
      <c r="F428" s="136"/>
      <c r="G428" s="136"/>
      <c r="H428" s="136"/>
      <c r="I428" s="136"/>
      <c r="J428" s="136"/>
      <c r="K428" s="136"/>
      <c r="L428" s="136"/>
      <c r="M428" s="136"/>
      <c r="N428" s="136"/>
      <c r="O428" s="136"/>
      <c r="P428" s="136"/>
      <c r="Q428" s="136"/>
      <c r="R428" s="136"/>
      <c r="S428" s="136"/>
      <c r="T428" s="136"/>
      <c r="U428" s="136"/>
      <c r="V428" s="136"/>
      <c r="W428" s="136"/>
      <c r="X428" s="136"/>
      <c r="Y428" s="136"/>
      <c r="Z428" s="136"/>
    </row>
    <row r="429" spans="1:26" ht="12.75"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row>
    <row r="430" spans="1:26" ht="12.75"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row>
    <row r="431" spans="1:26" ht="12.7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row>
    <row r="432" spans="1:26" ht="12.7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row>
    <row r="433" spans="1:26" ht="12.75"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row>
    <row r="434" spans="1:26" ht="12.7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row>
    <row r="435" spans="1:26" ht="12.75"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row>
    <row r="436" spans="1:26" ht="12.75"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row>
    <row r="437" spans="1:26" ht="12.75" customHeight="1">
      <c r="A437" s="136"/>
      <c r="B437" s="136"/>
      <c r="C437" s="136"/>
      <c r="D437" s="136"/>
      <c r="E437" s="136"/>
      <c r="F437" s="136"/>
      <c r="G437" s="136"/>
      <c r="H437" s="136"/>
      <c r="I437" s="136"/>
      <c r="J437" s="136"/>
      <c r="K437" s="136"/>
      <c r="L437" s="136"/>
      <c r="M437" s="136"/>
      <c r="N437" s="136"/>
      <c r="O437" s="136"/>
      <c r="P437" s="136"/>
      <c r="Q437" s="136"/>
      <c r="R437" s="136"/>
      <c r="S437" s="136"/>
      <c r="T437" s="136"/>
      <c r="U437" s="136"/>
      <c r="V437" s="136"/>
      <c r="W437" s="136"/>
      <c r="X437" s="136"/>
      <c r="Y437" s="136"/>
      <c r="Z437" s="136"/>
    </row>
    <row r="438" spans="1:26" ht="12.75" customHeight="1">
      <c r="A438" s="136"/>
      <c r="B438" s="136"/>
      <c r="C438" s="136"/>
      <c r="D438" s="136"/>
      <c r="E438" s="136"/>
      <c r="F438" s="136"/>
      <c r="G438" s="136"/>
      <c r="H438" s="136"/>
      <c r="I438" s="136"/>
      <c r="J438" s="136"/>
      <c r="K438" s="136"/>
      <c r="L438" s="136"/>
      <c r="M438" s="136"/>
      <c r="N438" s="136"/>
      <c r="O438" s="136"/>
      <c r="P438" s="136"/>
      <c r="Q438" s="136"/>
      <c r="R438" s="136"/>
      <c r="S438" s="136"/>
      <c r="T438" s="136"/>
      <c r="U438" s="136"/>
      <c r="V438" s="136"/>
      <c r="W438" s="136"/>
      <c r="X438" s="136"/>
      <c r="Y438" s="136"/>
      <c r="Z438" s="136"/>
    </row>
    <row r="439" spans="1:26" ht="12.7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row>
    <row r="440" spans="1:26" ht="12.75" customHeight="1">
      <c r="A440" s="136"/>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c r="Z440" s="136"/>
    </row>
    <row r="441" spans="1:26" ht="12.75"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row>
    <row r="442" spans="1:26" ht="12.75" customHeight="1">
      <c r="A442" s="136"/>
      <c r="B442" s="136"/>
      <c r="C442" s="136"/>
      <c r="D442" s="136"/>
      <c r="E442" s="136"/>
      <c r="F442" s="136"/>
      <c r="G442" s="136"/>
      <c r="H442" s="136"/>
      <c r="I442" s="136"/>
      <c r="J442" s="136"/>
      <c r="K442" s="136"/>
      <c r="L442" s="136"/>
      <c r="M442" s="136"/>
      <c r="N442" s="136"/>
      <c r="O442" s="136"/>
      <c r="P442" s="136"/>
      <c r="Q442" s="136"/>
      <c r="R442" s="136"/>
      <c r="S442" s="136"/>
      <c r="T442" s="136"/>
      <c r="U442" s="136"/>
      <c r="V442" s="136"/>
      <c r="W442" s="136"/>
      <c r="X442" s="136"/>
      <c r="Y442" s="136"/>
      <c r="Z442" s="136"/>
    </row>
    <row r="443" spans="1:26" ht="12.75" customHeight="1">
      <c r="A443" s="136"/>
      <c r="B443" s="136"/>
      <c r="C443" s="136"/>
      <c r="D443" s="136"/>
      <c r="E443" s="136"/>
      <c r="F443" s="136"/>
      <c r="G443" s="136"/>
      <c r="H443" s="136"/>
      <c r="I443" s="136"/>
      <c r="J443" s="136"/>
      <c r="K443" s="136"/>
      <c r="L443" s="136"/>
      <c r="M443" s="136"/>
      <c r="N443" s="136"/>
      <c r="O443" s="136"/>
      <c r="P443" s="136"/>
      <c r="Q443" s="136"/>
      <c r="R443" s="136"/>
      <c r="S443" s="136"/>
      <c r="T443" s="136"/>
      <c r="U443" s="136"/>
      <c r="V443" s="136"/>
      <c r="W443" s="136"/>
      <c r="X443" s="136"/>
      <c r="Y443" s="136"/>
      <c r="Z443" s="136"/>
    </row>
    <row r="444" spans="1:26" ht="12.75" customHeight="1">
      <c r="A444" s="136"/>
      <c r="B444" s="136"/>
      <c r="C444" s="136"/>
      <c r="D444" s="136"/>
      <c r="E444" s="136"/>
      <c r="F444" s="136"/>
      <c r="G444" s="136"/>
      <c r="H444" s="136"/>
      <c r="I444" s="136"/>
      <c r="J444" s="136"/>
      <c r="K444" s="136"/>
      <c r="L444" s="136"/>
      <c r="M444" s="136"/>
      <c r="N444" s="136"/>
      <c r="O444" s="136"/>
      <c r="P444" s="136"/>
      <c r="Q444" s="136"/>
      <c r="R444" s="136"/>
      <c r="S444" s="136"/>
      <c r="T444" s="136"/>
      <c r="U444" s="136"/>
      <c r="V444" s="136"/>
      <c r="W444" s="136"/>
      <c r="X444" s="136"/>
      <c r="Y444" s="136"/>
      <c r="Z444" s="136"/>
    </row>
    <row r="445" spans="1:26" ht="12.75" customHeight="1">
      <c r="A445" s="136"/>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c r="Z445" s="136"/>
    </row>
    <row r="446" spans="1:26" ht="12.75" customHeight="1">
      <c r="A446" s="136"/>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136"/>
      <c r="Z446" s="136"/>
    </row>
    <row r="447" spans="1:26" ht="12.75" customHeight="1">
      <c r="A447" s="136"/>
      <c r="B447" s="136"/>
      <c r="C447" s="136"/>
      <c r="D447" s="136"/>
      <c r="E447" s="136"/>
      <c r="F447" s="136"/>
      <c r="G447" s="136"/>
      <c r="H447" s="136"/>
      <c r="I447" s="136"/>
      <c r="J447" s="136"/>
      <c r="K447" s="136"/>
      <c r="L447" s="136"/>
      <c r="M447" s="136"/>
      <c r="N447" s="136"/>
      <c r="O447" s="136"/>
      <c r="P447" s="136"/>
      <c r="Q447" s="136"/>
      <c r="R447" s="136"/>
      <c r="S447" s="136"/>
      <c r="T447" s="136"/>
      <c r="U447" s="136"/>
      <c r="V447" s="136"/>
      <c r="W447" s="136"/>
      <c r="X447" s="136"/>
      <c r="Y447" s="136"/>
      <c r="Z447" s="136"/>
    </row>
    <row r="448" spans="1:26" ht="12.75" customHeight="1">
      <c r="A448" s="136"/>
      <c r="B448" s="136"/>
      <c r="C448" s="136"/>
      <c r="D448" s="136"/>
      <c r="E448" s="136"/>
      <c r="F448" s="136"/>
      <c r="G448" s="136"/>
      <c r="H448" s="136"/>
      <c r="I448" s="136"/>
      <c r="J448" s="136"/>
      <c r="K448" s="136"/>
      <c r="L448" s="136"/>
      <c r="M448" s="136"/>
      <c r="N448" s="136"/>
      <c r="O448" s="136"/>
      <c r="P448" s="136"/>
      <c r="Q448" s="136"/>
      <c r="R448" s="136"/>
      <c r="S448" s="136"/>
      <c r="T448" s="136"/>
      <c r="U448" s="136"/>
      <c r="V448" s="136"/>
      <c r="W448" s="136"/>
      <c r="X448" s="136"/>
      <c r="Y448" s="136"/>
      <c r="Z448" s="136"/>
    </row>
    <row r="449" spans="1:26" ht="12.75" customHeight="1">
      <c r="A449" s="136"/>
      <c r="B449" s="136"/>
      <c r="C449" s="136"/>
      <c r="D449" s="136"/>
      <c r="E449" s="136"/>
      <c r="F449" s="136"/>
      <c r="G449" s="136"/>
      <c r="H449" s="136"/>
      <c r="I449" s="136"/>
      <c r="J449" s="136"/>
      <c r="K449" s="136"/>
      <c r="L449" s="136"/>
      <c r="M449" s="136"/>
      <c r="N449" s="136"/>
      <c r="O449" s="136"/>
      <c r="P449" s="136"/>
      <c r="Q449" s="136"/>
      <c r="R449" s="136"/>
      <c r="S449" s="136"/>
      <c r="T449" s="136"/>
      <c r="U449" s="136"/>
      <c r="V449" s="136"/>
      <c r="W449" s="136"/>
      <c r="X449" s="136"/>
      <c r="Y449" s="136"/>
      <c r="Z449" s="136"/>
    </row>
    <row r="450" spans="1:26" ht="12.75"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row>
    <row r="451" spans="1:26" ht="12.75"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row>
    <row r="452" spans="1:26" ht="12.75" customHeight="1">
      <c r="A452" s="136"/>
      <c r="B452" s="136"/>
      <c r="C452" s="136"/>
      <c r="D452" s="136"/>
      <c r="E452" s="136"/>
      <c r="F452" s="136"/>
      <c r="G452" s="136"/>
      <c r="H452" s="136"/>
      <c r="I452" s="136"/>
      <c r="J452" s="136"/>
      <c r="K452" s="136"/>
      <c r="L452" s="136"/>
      <c r="M452" s="136"/>
      <c r="N452" s="136"/>
      <c r="O452" s="136"/>
      <c r="P452" s="136"/>
      <c r="Q452" s="136"/>
      <c r="R452" s="136"/>
      <c r="S452" s="136"/>
      <c r="T452" s="136"/>
      <c r="U452" s="136"/>
      <c r="V452" s="136"/>
      <c r="W452" s="136"/>
      <c r="X452" s="136"/>
      <c r="Y452" s="136"/>
      <c r="Z452" s="136"/>
    </row>
    <row r="453" spans="1:26" ht="12.75"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row>
    <row r="454" spans="1:26" ht="12.75" customHeight="1">
      <c r="A454" s="136"/>
      <c r="B454" s="136"/>
      <c r="C454" s="136"/>
      <c r="D454" s="136"/>
      <c r="E454" s="136"/>
      <c r="F454" s="136"/>
      <c r="G454" s="136"/>
      <c r="H454" s="136"/>
      <c r="I454" s="136"/>
      <c r="J454" s="136"/>
      <c r="K454" s="136"/>
      <c r="L454" s="136"/>
      <c r="M454" s="136"/>
      <c r="N454" s="136"/>
      <c r="O454" s="136"/>
      <c r="P454" s="136"/>
      <c r="Q454" s="136"/>
      <c r="R454" s="136"/>
      <c r="S454" s="136"/>
      <c r="T454" s="136"/>
      <c r="U454" s="136"/>
      <c r="V454" s="136"/>
      <c r="W454" s="136"/>
      <c r="X454" s="136"/>
      <c r="Y454" s="136"/>
      <c r="Z454" s="136"/>
    </row>
    <row r="455" spans="1:26" ht="12.75" customHeight="1">
      <c r="A455" s="136"/>
      <c r="B455" s="136"/>
      <c r="C455" s="136"/>
      <c r="D455" s="136"/>
      <c r="E455" s="136"/>
      <c r="F455" s="136"/>
      <c r="G455" s="136"/>
      <c r="H455" s="136"/>
      <c r="I455" s="136"/>
      <c r="J455" s="136"/>
      <c r="K455" s="136"/>
      <c r="L455" s="136"/>
      <c r="M455" s="136"/>
      <c r="N455" s="136"/>
      <c r="O455" s="136"/>
      <c r="P455" s="136"/>
      <c r="Q455" s="136"/>
      <c r="R455" s="136"/>
      <c r="S455" s="136"/>
      <c r="T455" s="136"/>
      <c r="U455" s="136"/>
      <c r="V455" s="136"/>
      <c r="W455" s="136"/>
      <c r="X455" s="136"/>
      <c r="Y455" s="136"/>
      <c r="Z455" s="136"/>
    </row>
    <row r="456" spans="1:26" ht="12.75" customHeight="1">
      <c r="A456" s="136"/>
      <c r="B456" s="136"/>
      <c r="C456" s="136"/>
      <c r="D456" s="136"/>
      <c r="E456" s="136"/>
      <c r="F456" s="136"/>
      <c r="G456" s="136"/>
      <c r="H456" s="136"/>
      <c r="I456" s="136"/>
      <c r="J456" s="136"/>
      <c r="K456" s="136"/>
      <c r="L456" s="136"/>
      <c r="M456" s="136"/>
      <c r="N456" s="136"/>
      <c r="O456" s="136"/>
      <c r="P456" s="136"/>
      <c r="Q456" s="136"/>
      <c r="R456" s="136"/>
      <c r="S456" s="136"/>
      <c r="T456" s="136"/>
      <c r="U456" s="136"/>
      <c r="V456" s="136"/>
      <c r="W456" s="136"/>
      <c r="X456" s="136"/>
      <c r="Y456" s="136"/>
      <c r="Z456" s="136"/>
    </row>
    <row r="457" spans="1:26" ht="12.75" customHeight="1">
      <c r="A457" s="136"/>
      <c r="B457" s="136"/>
      <c r="C457" s="136"/>
      <c r="D457" s="136"/>
      <c r="E457" s="136"/>
      <c r="F457" s="136"/>
      <c r="G457" s="136"/>
      <c r="H457" s="136"/>
      <c r="I457" s="136"/>
      <c r="J457" s="136"/>
      <c r="K457" s="136"/>
      <c r="L457" s="136"/>
      <c r="M457" s="136"/>
      <c r="N457" s="136"/>
      <c r="O457" s="136"/>
      <c r="P457" s="136"/>
      <c r="Q457" s="136"/>
      <c r="R457" s="136"/>
      <c r="S457" s="136"/>
      <c r="T457" s="136"/>
      <c r="U457" s="136"/>
      <c r="V457" s="136"/>
      <c r="W457" s="136"/>
      <c r="X457" s="136"/>
      <c r="Y457" s="136"/>
      <c r="Z457" s="136"/>
    </row>
    <row r="458" spans="1:26" ht="12.7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row>
    <row r="459" spans="1:26" ht="12.75" customHeight="1">
      <c r="A459" s="136"/>
      <c r="B459" s="136"/>
      <c r="C459" s="136"/>
      <c r="D459" s="136"/>
      <c r="E459" s="136"/>
      <c r="F459" s="136"/>
      <c r="G459" s="136"/>
      <c r="H459" s="136"/>
      <c r="I459" s="136"/>
      <c r="J459" s="136"/>
      <c r="K459" s="136"/>
      <c r="L459" s="136"/>
      <c r="M459" s="136"/>
      <c r="N459" s="136"/>
      <c r="O459" s="136"/>
      <c r="P459" s="136"/>
      <c r="Q459" s="136"/>
      <c r="R459" s="136"/>
      <c r="S459" s="136"/>
      <c r="T459" s="136"/>
      <c r="U459" s="136"/>
      <c r="V459" s="136"/>
      <c r="W459" s="136"/>
      <c r="X459" s="136"/>
      <c r="Y459" s="136"/>
      <c r="Z459" s="136"/>
    </row>
    <row r="460" spans="1:26" ht="12.75"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row>
    <row r="461" spans="1:26" ht="12.75" customHeight="1">
      <c r="A461" s="136"/>
      <c r="B461" s="136"/>
      <c r="C461" s="136"/>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6"/>
    </row>
    <row r="462" spans="1:26" ht="12.7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row>
    <row r="463" spans="1:26" ht="12.75"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row>
    <row r="464" spans="1:26" ht="12.75"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row>
    <row r="465" spans="1:26" ht="12.75"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row>
    <row r="466" spans="1:26" ht="12.75"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row>
    <row r="467" spans="1:26" ht="12.75"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row>
    <row r="468" spans="1:26" ht="12.75" customHeight="1">
      <c r="A468" s="136"/>
      <c r="B468" s="136"/>
      <c r="C468" s="136"/>
      <c r="D468" s="136"/>
      <c r="E468" s="136"/>
      <c r="F468" s="136"/>
      <c r="G468" s="136"/>
      <c r="H468" s="136"/>
      <c r="I468" s="136"/>
      <c r="J468" s="136"/>
      <c r="K468" s="136"/>
      <c r="L468" s="136"/>
      <c r="M468" s="136"/>
      <c r="N468" s="136"/>
      <c r="O468" s="136"/>
      <c r="P468" s="136"/>
      <c r="Q468" s="136"/>
      <c r="R468" s="136"/>
      <c r="S468" s="136"/>
      <c r="T468" s="136"/>
      <c r="U468" s="136"/>
      <c r="V468" s="136"/>
      <c r="W468" s="136"/>
      <c r="X468" s="136"/>
      <c r="Y468" s="136"/>
      <c r="Z468" s="136"/>
    </row>
    <row r="469" spans="1:26" ht="12.75"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row>
    <row r="470" spans="1:26" ht="12.75"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row>
    <row r="471" spans="1:26" ht="12.75" customHeight="1">
      <c r="A471" s="136"/>
      <c r="B471" s="136"/>
      <c r="C471" s="136"/>
      <c r="D471" s="136"/>
      <c r="E471" s="136"/>
      <c r="F471" s="136"/>
      <c r="G471" s="136"/>
      <c r="H471" s="136"/>
      <c r="I471" s="136"/>
      <c r="J471" s="136"/>
      <c r="K471" s="136"/>
      <c r="L471" s="136"/>
      <c r="M471" s="136"/>
      <c r="N471" s="136"/>
      <c r="O471" s="136"/>
      <c r="P471" s="136"/>
      <c r="Q471" s="136"/>
      <c r="R471" s="136"/>
      <c r="S471" s="136"/>
      <c r="T471" s="136"/>
      <c r="U471" s="136"/>
      <c r="V471" s="136"/>
      <c r="W471" s="136"/>
      <c r="X471" s="136"/>
      <c r="Y471" s="136"/>
      <c r="Z471" s="136"/>
    </row>
    <row r="472" spans="1:26" ht="12.75"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row>
    <row r="473" spans="1:26" ht="12.75"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row>
    <row r="474" spans="1:26" ht="12.75" customHeight="1">
      <c r="A474" s="136"/>
      <c r="B474" s="136"/>
      <c r="C474" s="136"/>
      <c r="D474" s="136"/>
      <c r="E474" s="136"/>
      <c r="F474" s="136"/>
      <c r="G474" s="136"/>
      <c r="H474" s="136"/>
      <c r="I474" s="136"/>
      <c r="J474" s="136"/>
      <c r="K474" s="136"/>
      <c r="L474" s="136"/>
      <c r="M474" s="136"/>
      <c r="N474" s="136"/>
      <c r="O474" s="136"/>
      <c r="P474" s="136"/>
      <c r="Q474" s="136"/>
      <c r="R474" s="136"/>
      <c r="S474" s="136"/>
      <c r="T474" s="136"/>
      <c r="U474" s="136"/>
      <c r="V474" s="136"/>
      <c r="W474" s="136"/>
      <c r="X474" s="136"/>
      <c r="Y474" s="136"/>
      <c r="Z474" s="136"/>
    </row>
    <row r="475" spans="1:26" ht="12.7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row>
    <row r="476" spans="1:26" ht="12.75"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row>
    <row r="477" spans="1:26" ht="12.75" customHeight="1">
      <c r="A477" s="136"/>
      <c r="B477" s="136"/>
      <c r="C477" s="136"/>
      <c r="D477" s="136"/>
      <c r="E477" s="136"/>
      <c r="F477" s="136"/>
      <c r="G477" s="136"/>
      <c r="H477" s="136"/>
      <c r="I477" s="136"/>
      <c r="J477" s="136"/>
      <c r="K477" s="136"/>
      <c r="L477" s="136"/>
      <c r="M477" s="136"/>
      <c r="N477" s="136"/>
      <c r="O477" s="136"/>
      <c r="P477" s="136"/>
      <c r="Q477" s="136"/>
      <c r="R477" s="136"/>
      <c r="S477" s="136"/>
      <c r="T477" s="136"/>
      <c r="U477" s="136"/>
      <c r="V477" s="136"/>
      <c r="W477" s="136"/>
      <c r="X477" s="136"/>
      <c r="Y477" s="136"/>
      <c r="Z477" s="136"/>
    </row>
    <row r="478" spans="1:26" ht="12.75" customHeight="1">
      <c r="A478" s="136"/>
      <c r="B478" s="136"/>
      <c r="C478" s="136"/>
      <c r="D478" s="136"/>
      <c r="E478" s="136"/>
      <c r="F478" s="136"/>
      <c r="G478" s="136"/>
      <c r="H478" s="136"/>
      <c r="I478" s="136"/>
      <c r="J478" s="136"/>
      <c r="K478" s="136"/>
      <c r="L478" s="136"/>
      <c r="M478" s="136"/>
      <c r="N478" s="136"/>
      <c r="O478" s="136"/>
      <c r="P478" s="136"/>
      <c r="Q478" s="136"/>
      <c r="R478" s="136"/>
      <c r="S478" s="136"/>
      <c r="T478" s="136"/>
      <c r="U478" s="136"/>
      <c r="V478" s="136"/>
      <c r="W478" s="136"/>
      <c r="X478" s="136"/>
      <c r="Y478" s="136"/>
      <c r="Z478" s="136"/>
    </row>
    <row r="479" spans="1:26" ht="12.75"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row>
    <row r="480" spans="1:26" ht="12.75"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row>
    <row r="481" spans="1:26" ht="12.75" customHeight="1">
      <c r="A481" s="136"/>
      <c r="B481" s="136"/>
      <c r="C481" s="136"/>
      <c r="D481" s="136"/>
      <c r="E481" s="136"/>
      <c r="F481" s="136"/>
      <c r="G481" s="136"/>
      <c r="H481" s="136"/>
      <c r="I481" s="136"/>
      <c r="J481" s="136"/>
      <c r="K481" s="136"/>
      <c r="L481" s="136"/>
      <c r="M481" s="136"/>
      <c r="N481" s="136"/>
      <c r="O481" s="136"/>
      <c r="P481" s="136"/>
      <c r="Q481" s="136"/>
      <c r="R481" s="136"/>
      <c r="S481" s="136"/>
      <c r="T481" s="136"/>
      <c r="U481" s="136"/>
      <c r="V481" s="136"/>
      <c r="W481" s="136"/>
      <c r="X481" s="136"/>
      <c r="Y481" s="136"/>
      <c r="Z481" s="136"/>
    </row>
    <row r="482" spans="1:26" ht="12.75" customHeight="1">
      <c r="A482" s="136"/>
      <c r="B482" s="136"/>
      <c r="C482" s="136"/>
      <c r="D482" s="136"/>
      <c r="E482" s="136"/>
      <c r="F482" s="136"/>
      <c r="G482" s="136"/>
      <c r="H482" s="136"/>
      <c r="I482" s="136"/>
      <c r="J482" s="136"/>
      <c r="K482" s="136"/>
      <c r="L482" s="136"/>
      <c r="M482" s="136"/>
      <c r="N482" s="136"/>
      <c r="O482" s="136"/>
      <c r="P482" s="136"/>
      <c r="Q482" s="136"/>
      <c r="R482" s="136"/>
      <c r="S482" s="136"/>
      <c r="T482" s="136"/>
      <c r="U482" s="136"/>
      <c r="V482" s="136"/>
      <c r="W482" s="136"/>
      <c r="X482" s="136"/>
      <c r="Y482" s="136"/>
      <c r="Z482" s="136"/>
    </row>
    <row r="483" spans="1:26" ht="12.75"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row>
    <row r="484" spans="1:26" ht="12.75"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row>
    <row r="485" spans="1:26" ht="12.75" customHeight="1">
      <c r="A485" s="136"/>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row>
    <row r="486" spans="1:26" ht="12.75" customHeight="1">
      <c r="A486" s="136"/>
      <c r="B486" s="136"/>
      <c r="C486" s="136"/>
      <c r="D486" s="136"/>
      <c r="E486" s="136"/>
      <c r="F486" s="136"/>
      <c r="G486" s="136"/>
      <c r="H486" s="136"/>
      <c r="I486" s="136"/>
      <c r="J486" s="136"/>
      <c r="K486" s="136"/>
      <c r="L486" s="136"/>
      <c r="M486" s="136"/>
      <c r="N486" s="136"/>
      <c r="O486" s="136"/>
      <c r="P486" s="136"/>
      <c r="Q486" s="136"/>
      <c r="R486" s="136"/>
      <c r="S486" s="136"/>
      <c r="T486" s="136"/>
      <c r="U486" s="136"/>
      <c r="V486" s="136"/>
      <c r="W486" s="136"/>
      <c r="X486" s="136"/>
      <c r="Y486" s="136"/>
      <c r="Z486" s="136"/>
    </row>
    <row r="487" spans="1:26" ht="12.75" customHeight="1">
      <c r="A487" s="136"/>
      <c r="B487" s="136"/>
      <c r="C487" s="136"/>
      <c r="D487" s="136"/>
      <c r="E487" s="136"/>
      <c r="F487" s="136"/>
      <c r="G487" s="136"/>
      <c r="H487" s="136"/>
      <c r="I487" s="136"/>
      <c r="J487" s="136"/>
      <c r="K487" s="136"/>
      <c r="L487" s="136"/>
      <c r="M487" s="136"/>
      <c r="N487" s="136"/>
      <c r="O487" s="136"/>
      <c r="P487" s="136"/>
      <c r="Q487" s="136"/>
      <c r="R487" s="136"/>
      <c r="S487" s="136"/>
      <c r="T487" s="136"/>
      <c r="U487" s="136"/>
      <c r="V487" s="136"/>
      <c r="W487" s="136"/>
      <c r="X487" s="136"/>
      <c r="Y487" s="136"/>
      <c r="Z487" s="136"/>
    </row>
    <row r="488" spans="1:26" ht="12.75" customHeight="1">
      <c r="A488" s="136"/>
      <c r="B488" s="136"/>
      <c r="C488" s="136"/>
      <c r="D488" s="136"/>
      <c r="E488" s="136"/>
      <c r="F488" s="136"/>
      <c r="G488" s="136"/>
      <c r="H488" s="136"/>
      <c r="I488" s="136"/>
      <c r="J488" s="136"/>
      <c r="K488" s="136"/>
      <c r="L488" s="136"/>
      <c r="M488" s="136"/>
      <c r="N488" s="136"/>
      <c r="O488" s="136"/>
      <c r="P488" s="136"/>
      <c r="Q488" s="136"/>
      <c r="R488" s="136"/>
      <c r="S488" s="136"/>
      <c r="T488" s="136"/>
      <c r="U488" s="136"/>
      <c r="V488" s="136"/>
      <c r="W488" s="136"/>
      <c r="X488" s="136"/>
      <c r="Y488" s="136"/>
      <c r="Z488" s="136"/>
    </row>
    <row r="489" spans="1:26" ht="12.75"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row>
    <row r="490" spans="1:26" ht="12.75" customHeight="1">
      <c r="A490" s="136"/>
      <c r="B490" s="136"/>
      <c r="C490" s="136"/>
      <c r="D490" s="136"/>
      <c r="E490" s="136"/>
      <c r="F490" s="136"/>
      <c r="G490" s="136"/>
      <c r="H490" s="136"/>
      <c r="I490" s="136"/>
      <c r="J490" s="136"/>
      <c r="K490" s="136"/>
      <c r="L490" s="136"/>
      <c r="M490" s="136"/>
      <c r="N490" s="136"/>
      <c r="O490" s="136"/>
      <c r="P490" s="136"/>
      <c r="Q490" s="136"/>
      <c r="R490" s="136"/>
      <c r="S490" s="136"/>
      <c r="T490" s="136"/>
      <c r="U490" s="136"/>
      <c r="V490" s="136"/>
      <c r="W490" s="136"/>
      <c r="X490" s="136"/>
      <c r="Y490" s="136"/>
      <c r="Z490" s="136"/>
    </row>
    <row r="491" spans="1:26" ht="12.75" customHeight="1">
      <c r="A491" s="136"/>
      <c r="B491" s="136"/>
      <c r="C491" s="136"/>
      <c r="D491" s="136"/>
      <c r="E491" s="136"/>
      <c r="F491" s="136"/>
      <c r="G491" s="136"/>
      <c r="H491" s="136"/>
      <c r="I491" s="136"/>
      <c r="J491" s="136"/>
      <c r="K491" s="136"/>
      <c r="L491" s="136"/>
      <c r="M491" s="136"/>
      <c r="N491" s="136"/>
      <c r="O491" s="136"/>
      <c r="P491" s="136"/>
      <c r="Q491" s="136"/>
      <c r="R491" s="136"/>
      <c r="S491" s="136"/>
      <c r="T491" s="136"/>
      <c r="U491" s="136"/>
      <c r="V491" s="136"/>
      <c r="W491" s="136"/>
      <c r="X491" s="136"/>
      <c r="Y491" s="136"/>
      <c r="Z491" s="136"/>
    </row>
    <row r="492" spans="1:26" ht="12.75"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row>
    <row r="493" spans="1:26" ht="12.75"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row>
    <row r="494" spans="1:26" ht="12.75" customHeight="1">
      <c r="A494" s="136"/>
      <c r="B494" s="136"/>
      <c r="C494" s="136"/>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6"/>
    </row>
    <row r="495" spans="1:26" ht="12.7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row>
    <row r="496" spans="1:26" ht="12.75" customHeight="1">
      <c r="A496" s="136"/>
      <c r="B496" s="136"/>
      <c r="C496" s="136"/>
      <c r="D496" s="136"/>
      <c r="E496" s="136"/>
      <c r="F496" s="136"/>
      <c r="G496" s="136"/>
      <c r="H496" s="136"/>
      <c r="I496" s="136"/>
      <c r="J496" s="136"/>
      <c r="K496" s="136"/>
      <c r="L496" s="136"/>
      <c r="M496" s="136"/>
      <c r="N496" s="136"/>
      <c r="O496" s="136"/>
      <c r="P496" s="136"/>
      <c r="Q496" s="136"/>
      <c r="R496" s="136"/>
      <c r="S496" s="136"/>
      <c r="T496" s="136"/>
      <c r="U496" s="136"/>
      <c r="V496" s="136"/>
      <c r="W496" s="136"/>
      <c r="X496" s="136"/>
      <c r="Y496" s="136"/>
      <c r="Z496" s="136"/>
    </row>
    <row r="497" spans="1:26" ht="12.75"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row>
    <row r="498" spans="1:26" ht="12.7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row>
    <row r="499" spans="1:26" ht="12.75" customHeight="1">
      <c r="A499" s="136"/>
      <c r="B499" s="136"/>
      <c r="C499" s="136"/>
      <c r="D499" s="136"/>
      <c r="E499" s="136"/>
      <c r="F499" s="136"/>
      <c r="G499" s="136"/>
      <c r="H499" s="136"/>
      <c r="I499" s="136"/>
      <c r="J499" s="136"/>
      <c r="K499" s="136"/>
      <c r="L499" s="136"/>
      <c r="M499" s="136"/>
      <c r="N499" s="136"/>
      <c r="O499" s="136"/>
      <c r="P499" s="136"/>
      <c r="Q499" s="136"/>
      <c r="R499" s="136"/>
      <c r="S499" s="136"/>
      <c r="T499" s="136"/>
      <c r="U499" s="136"/>
      <c r="V499" s="136"/>
      <c r="W499" s="136"/>
      <c r="X499" s="136"/>
      <c r="Y499" s="136"/>
      <c r="Z499" s="136"/>
    </row>
    <row r="500" spans="1:26" ht="12.7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row>
    <row r="501" spans="1:26" ht="12.7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row>
    <row r="502" spans="1:26" ht="12.75" customHeight="1">
      <c r="A502" s="136"/>
      <c r="B502" s="136"/>
      <c r="C502" s="136"/>
      <c r="D502" s="136"/>
      <c r="E502" s="136"/>
      <c r="F502" s="136"/>
      <c r="G502" s="136"/>
      <c r="H502" s="136"/>
      <c r="I502" s="136"/>
      <c r="J502" s="136"/>
      <c r="K502" s="136"/>
      <c r="L502" s="136"/>
      <c r="M502" s="136"/>
      <c r="N502" s="136"/>
      <c r="O502" s="136"/>
      <c r="P502" s="136"/>
      <c r="Q502" s="136"/>
      <c r="R502" s="136"/>
      <c r="S502" s="136"/>
      <c r="T502" s="136"/>
      <c r="U502" s="136"/>
      <c r="V502" s="136"/>
      <c r="W502" s="136"/>
      <c r="X502" s="136"/>
      <c r="Y502" s="136"/>
      <c r="Z502" s="136"/>
    </row>
    <row r="503" spans="1:26" ht="12.75"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row>
    <row r="504" spans="1:26" ht="12.7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row>
    <row r="505" spans="1:26" ht="12.7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row>
    <row r="506" spans="1:26" ht="12.75"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row>
    <row r="507" spans="1:26" ht="12.7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row>
    <row r="508" spans="1:26" ht="12.7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row>
    <row r="509" spans="1:26" ht="12.75"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row>
    <row r="510" spans="1:26" ht="12.7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row>
    <row r="511" spans="1:26" ht="12.75" customHeight="1">
      <c r="A511" s="136"/>
      <c r="B511" s="136"/>
      <c r="C511" s="136"/>
      <c r="D511" s="136"/>
      <c r="E511" s="136"/>
      <c r="F511" s="136"/>
      <c r="G511" s="136"/>
      <c r="H511" s="136"/>
      <c r="I511" s="136"/>
      <c r="J511" s="136"/>
      <c r="K511" s="136"/>
      <c r="L511" s="136"/>
      <c r="M511" s="136"/>
      <c r="N511" s="136"/>
      <c r="O511" s="136"/>
      <c r="P511" s="136"/>
      <c r="Q511" s="136"/>
      <c r="R511" s="136"/>
      <c r="S511" s="136"/>
      <c r="T511" s="136"/>
      <c r="U511" s="136"/>
      <c r="V511" s="136"/>
      <c r="W511" s="136"/>
      <c r="X511" s="136"/>
      <c r="Y511" s="136"/>
      <c r="Z511" s="136"/>
    </row>
    <row r="512" spans="1:26" ht="12.75"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row>
    <row r="513" spans="1:26" ht="12.75" customHeight="1">
      <c r="A513" s="136"/>
      <c r="B513" s="136"/>
      <c r="C513" s="136"/>
      <c r="D513" s="136"/>
      <c r="E513" s="136"/>
      <c r="F513" s="136"/>
      <c r="G513" s="136"/>
      <c r="H513" s="136"/>
      <c r="I513" s="136"/>
      <c r="J513" s="136"/>
      <c r="K513" s="136"/>
      <c r="L513" s="136"/>
      <c r="M513" s="136"/>
      <c r="N513" s="136"/>
      <c r="O513" s="136"/>
      <c r="P513" s="136"/>
      <c r="Q513" s="136"/>
      <c r="R513" s="136"/>
      <c r="S513" s="136"/>
      <c r="T513" s="136"/>
      <c r="U513" s="136"/>
      <c r="V513" s="136"/>
      <c r="W513" s="136"/>
      <c r="X513" s="136"/>
      <c r="Y513" s="136"/>
      <c r="Z513" s="136"/>
    </row>
    <row r="514" spans="1:26" ht="12.75" customHeight="1">
      <c r="A514" s="136"/>
      <c r="B514" s="136"/>
      <c r="C514" s="136"/>
      <c r="D514" s="136"/>
      <c r="E514" s="136"/>
      <c r="F514" s="136"/>
      <c r="G514" s="136"/>
      <c r="H514" s="136"/>
      <c r="I514" s="136"/>
      <c r="J514" s="136"/>
      <c r="K514" s="136"/>
      <c r="L514" s="136"/>
      <c r="M514" s="136"/>
      <c r="N514" s="136"/>
      <c r="O514" s="136"/>
      <c r="P514" s="136"/>
      <c r="Q514" s="136"/>
      <c r="R514" s="136"/>
      <c r="S514" s="136"/>
      <c r="T514" s="136"/>
      <c r="U514" s="136"/>
      <c r="V514" s="136"/>
      <c r="W514" s="136"/>
      <c r="X514" s="136"/>
      <c r="Y514" s="136"/>
      <c r="Z514" s="136"/>
    </row>
    <row r="515" spans="1:26" ht="12.7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row>
    <row r="516" spans="1:26" ht="12.75" customHeight="1">
      <c r="A516" s="136"/>
      <c r="B516" s="136"/>
      <c r="C516" s="136"/>
      <c r="D516" s="136"/>
      <c r="E516" s="136"/>
      <c r="F516" s="136"/>
      <c r="G516" s="136"/>
      <c r="H516" s="136"/>
      <c r="I516" s="136"/>
      <c r="J516" s="136"/>
      <c r="K516" s="136"/>
      <c r="L516" s="136"/>
      <c r="M516" s="136"/>
      <c r="N516" s="136"/>
      <c r="O516" s="136"/>
      <c r="P516" s="136"/>
      <c r="Q516" s="136"/>
      <c r="R516" s="136"/>
      <c r="S516" s="136"/>
      <c r="T516" s="136"/>
      <c r="U516" s="136"/>
      <c r="V516" s="136"/>
      <c r="W516" s="136"/>
      <c r="X516" s="136"/>
      <c r="Y516" s="136"/>
      <c r="Z516" s="136"/>
    </row>
    <row r="517" spans="1:26" ht="12.75"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row>
    <row r="518" spans="1:26" ht="12.75" customHeight="1">
      <c r="A518" s="136"/>
      <c r="B518" s="136"/>
      <c r="C518" s="136"/>
      <c r="D518" s="136"/>
      <c r="E518" s="136"/>
      <c r="F518" s="136"/>
      <c r="G518" s="136"/>
      <c r="H518" s="136"/>
      <c r="I518" s="136"/>
      <c r="J518" s="136"/>
      <c r="K518" s="136"/>
      <c r="L518" s="136"/>
      <c r="M518" s="136"/>
      <c r="N518" s="136"/>
      <c r="O518" s="136"/>
      <c r="P518" s="136"/>
      <c r="Q518" s="136"/>
      <c r="R518" s="136"/>
      <c r="S518" s="136"/>
      <c r="T518" s="136"/>
      <c r="U518" s="136"/>
      <c r="V518" s="136"/>
      <c r="W518" s="136"/>
      <c r="X518" s="136"/>
      <c r="Y518" s="136"/>
      <c r="Z518" s="136"/>
    </row>
    <row r="519" spans="1:26" ht="12.7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row>
    <row r="520" spans="1:26" ht="12.75" customHeight="1">
      <c r="A520" s="136"/>
      <c r="B520" s="136"/>
      <c r="C520" s="136"/>
      <c r="D520" s="136"/>
      <c r="E520" s="136"/>
      <c r="F520" s="136"/>
      <c r="G520" s="136"/>
      <c r="H520" s="136"/>
      <c r="I520" s="136"/>
      <c r="J520" s="136"/>
      <c r="K520" s="136"/>
      <c r="L520" s="136"/>
      <c r="M520" s="136"/>
      <c r="N520" s="136"/>
      <c r="O520" s="136"/>
      <c r="P520" s="136"/>
      <c r="Q520" s="136"/>
      <c r="R520" s="136"/>
      <c r="S520" s="136"/>
      <c r="T520" s="136"/>
      <c r="U520" s="136"/>
      <c r="V520" s="136"/>
      <c r="W520" s="136"/>
      <c r="X520" s="136"/>
      <c r="Y520" s="136"/>
      <c r="Z520" s="136"/>
    </row>
    <row r="521" spans="1:26" ht="12.75" customHeight="1">
      <c r="A521" s="136"/>
      <c r="B521" s="136"/>
      <c r="C521" s="136"/>
      <c r="D521" s="136"/>
      <c r="E521" s="136"/>
      <c r="F521" s="136"/>
      <c r="G521" s="136"/>
      <c r="H521" s="136"/>
      <c r="I521" s="136"/>
      <c r="J521" s="136"/>
      <c r="K521" s="136"/>
      <c r="L521" s="136"/>
      <c r="M521" s="136"/>
      <c r="N521" s="136"/>
      <c r="O521" s="136"/>
      <c r="P521" s="136"/>
      <c r="Q521" s="136"/>
      <c r="R521" s="136"/>
      <c r="S521" s="136"/>
      <c r="T521" s="136"/>
      <c r="U521" s="136"/>
      <c r="V521" s="136"/>
      <c r="W521" s="136"/>
      <c r="X521" s="136"/>
      <c r="Y521" s="136"/>
      <c r="Z521" s="136"/>
    </row>
    <row r="522" spans="1:26" ht="12.75" customHeight="1">
      <c r="A522" s="136"/>
      <c r="B522" s="136"/>
      <c r="C522" s="136"/>
      <c r="D522" s="136"/>
      <c r="E522" s="136"/>
      <c r="F522" s="136"/>
      <c r="G522" s="136"/>
      <c r="H522" s="136"/>
      <c r="I522" s="136"/>
      <c r="J522" s="136"/>
      <c r="K522" s="136"/>
      <c r="L522" s="136"/>
      <c r="M522" s="136"/>
      <c r="N522" s="136"/>
      <c r="O522" s="136"/>
      <c r="P522" s="136"/>
      <c r="Q522" s="136"/>
      <c r="R522" s="136"/>
      <c r="S522" s="136"/>
      <c r="T522" s="136"/>
      <c r="U522" s="136"/>
      <c r="V522" s="136"/>
      <c r="W522" s="136"/>
      <c r="X522" s="136"/>
      <c r="Y522" s="136"/>
      <c r="Z522" s="136"/>
    </row>
    <row r="523" spans="1:26" ht="12.75" customHeight="1">
      <c r="A523" s="136"/>
      <c r="B523" s="136"/>
      <c r="C523" s="136"/>
      <c r="D523" s="136"/>
      <c r="E523" s="136"/>
      <c r="F523" s="136"/>
      <c r="G523" s="136"/>
      <c r="H523" s="136"/>
      <c r="I523" s="136"/>
      <c r="J523" s="136"/>
      <c r="K523" s="136"/>
      <c r="L523" s="136"/>
      <c r="M523" s="136"/>
      <c r="N523" s="136"/>
      <c r="O523" s="136"/>
      <c r="P523" s="136"/>
      <c r="Q523" s="136"/>
      <c r="R523" s="136"/>
      <c r="S523" s="136"/>
      <c r="T523" s="136"/>
      <c r="U523" s="136"/>
      <c r="V523" s="136"/>
      <c r="W523" s="136"/>
      <c r="X523" s="136"/>
      <c r="Y523" s="136"/>
      <c r="Z523" s="136"/>
    </row>
    <row r="524" spans="1:26" ht="12.7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row>
    <row r="525" spans="1:26" ht="12.75" customHeight="1">
      <c r="A525" s="136"/>
      <c r="B525" s="136"/>
      <c r="C525" s="136"/>
      <c r="D525" s="136"/>
      <c r="E525" s="136"/>
      <c r="F525" s="136"/>
      <c r="G525" s="136"/>
      <c r="H525" s="136"/>
      <c r="I525" s="136"/>
      <c r="J525" s="136"/>
      <c r="K525" s="136"/>
      <c r="L525" s="136"/>
      <c r="M525" s="136"/>
      <c r="N525" s="136"/>
      <c r="O525" s="136"/>
      <c r="P525" s="136"/>
      <c r="Q525" s="136"/>
      <c r="R525" s="136"/>
      <c r="S525" s="136"/>
      <c r="T525" s="136"/>
      <c r="U525" s="136"/>
      <c r="V525" s="136"/>
      <c r="W525" s="136"/>
      <c r="X525" s="136"/>
      <c r="Y525" s="136"/>
      <c r="Z525" s="136"/>
    </row>
    <row r="526" spans="1:26" ht="12.75"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row>
    <row r="527" spans="1:26" ht="12.75"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row>
    <row r="528" spans="1:26" ht="12.75" customHeight="1">
      <c r="A528" s="136"/>
      <c r="B528" s="136"/>
      <c r="C528" s="136"/>
      <c r="D528" s="136"/>
      <c r="E528" s="136"/>
      <c r="F528" s="136"/>
      <c r="G528" s="136"/>
      <c r="H528" s="136"/>
      <c r="I528" s="136"/>
      <c r="J528" s="136"/>
      <c r="K528" s="136"/>
      <c r="L528" s="136"/>
      <c r="M528" s="136"/>
      <c r="N528" s="136"/>
      <c r="O528" s="136"/>
      <c r="P528" s="136"/>
      <c r="Q528" s="136"/>
      <c r="R528" s="136"/>
      <c r="S528" s="136"/>
      <c r="T528" s="136"/>
      <c r="U528" s="136"/>
      <c r="V528" s="136"/>
      <c r="W528" s="136"/>
      <c r="X528" s="136"/>
      <c r="Y528" s="136"/>
      <c r="Z528" s="136"/>
    </row>
    <row r="529" spans="1:26" ht="12.75"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row>
    <row r="530" spans="1:26" ht="12.75" customHeight="1">
      <c r="A530" s="136"/>
      <c r="B530" s="136"/>
      <c r="C530" s="136"/>
      <c r="D530" s="136"/>
      <c r="E530" s="136"/>
      <c r="F530" s="136"/>
      <c r="G530" s="136"/>
      <c r="H530" s="136"/>
      <c r="I530" s="136"/>
      <c r="J530" s="136"/>
      <c r="K530" s="136"/>
      <c r="L530" s="136"/>
      <c r="M530" s="136"/>
      <c r="N530" s="136"/>
      <c r="O530" s="136"/>
      <c r="P530" s="136"/>
      <c r="Q530" s="136"/>
      <c r="R530" s="136"/>
      <c r="S530" s="136"/>
      <c r="T530" s="136"/>
      <c r="U530" s="136"/>
      <c r="V530" s="136"/>
      <c r="W530" s="136"/>
      <c r="X530" s="136"/>
      <c r="Y530" s="136"/>
      <c r="Z530" s="136"/>
    </row>
    <row r="531" spans="1:26" ht="12.75" customHeight="1">
      <c r="A531" s="136"/>
      <c r="B531" s="136"/>
      <c r="C531" s="136"/>
      <c r="D531" s="136"/>
      <c r="E531" s="136"/>
      <c r="F531" s="136"/>
      <c r="G531" s="136"/>
      <c r="H531" s="136"/>
      <c r="I531" s="136"/>
      <c r="J531" s="136"/>
      <c r="K531" s="136"/>
      <c r="L531" s="136"/>
      <c r="M531" s="136"/>
      <c r="N531" s="136"/>
      <c r="O531" s="136"/>
      <c r="P531" s="136"/>
      <c r="Q531" s="136"/>
      <c r="R531" s="136"/>
      <c r="S531" s="136"/>
      <c r="T531" s="136"/>
      <c r="U531" s="136"/>
      <c r="V531" s="136"/>
      <c r="W531" s="136"/>
      <c r="X531" s="136"/>
      <c r="Y531" s="136"/>
      <c r="Z531" s="136"/>
    </row>
    <row r="532" spans="1:26" ht="12.7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row>
    <row r="533" spans="1:26" ht="12.75" customHeight="1">
      <c r="A533" s="136"/>
      <c r="B533" s="136"/>
      <c r="C533" s="136"/>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6"/>
    </row>
    <row r="534" spans="1:26" ht="12.75" customHeight="1">
      <c r="A534" s="136"/>
      <c r="B534" s="136"/>
      <c r="C534" s="136"/>
      <c r="D534" s="136"/>
      <c r="E534" s="136"/>
      <c r="F534" s="136"/>
      <c r="G534" s="136"/>
      <c r="H534" s="136"/>
      <c r="I534" s="136"/>
      <c r="J534" s="136"/>
      <c r="K534" s="136"/>
      <c r="L534" s="136"/>
      <c r="M534" s="136"/>
      <c r="N534" s="136"/>
      <c r="O534" s="136"/>
      <c r="P534" s="136"/>
      <c r="Q534" s="136"/>
      <c r="R534" s="136"/>
      <c r="S534" s="136"/>
      <c r="T534" s="136"/>
      <c r="U534" s="136"/>
      <c r="V534" s="136"/>
      <c r="W534" s="136"/>
      <c r="X534" s="136"/>
      <c r="Y534" s="136"/>
      <c r="Z534" s="136"/>
    </row>
    <row r="535" spans="1:26" ht="12.7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row>
    <row r="536" spans="1:26" ht="12.75"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row>
    <row r="537" spans="1:26" ht="12.75" customHeight="1">
      <c r="A537" s="136"/>
      <c r="B537" s="136"/>
      <c r="C537" s="136"/>
      <c r="D537" s="136"/>
      <c r="E537" s="136"/>
      <c r="F537" s="136"/>
      <c r="G537" s="136"/>
      <c r="H537" s="136"/>
      <c r="I537" s="136"/>
      <c r="J537" s="136"/>
      <c r="K537" s="136"/>
      <c r="L537" s="136"/>
      <c r="M537" s="136"/>
      <c r="N537" s="136"/>
      <c r="O537" s="136"/>
      <c r="P537" s="136"/>
      <c r="Q537" s="136"/>
      <c r="R537" s="136"/>
      <c r="S537" s="136"/>
      <c r="T537" s="136"/>
      <c r="U537" s="136"/>
      <c r="V537" s="136"/>
      <c r="W537" s="136"/>
      <c r="X537" s="136"/>
      <c r="Y537" s="136"/>
      <c r="Z537" s="136"/>
    </row>
    <row r="538" spans="1:26" ht="12.7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row>
    <row r="539" spans="1:26" ht="12.75"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row>
    <row r="540" spans="1:26" ht="12.75" customHeight="1">
      <c r="A540" s="136"/>
      <c r="B540" s="136"/>
      <c r="C540" s="136"/>
      <c r="D540" s="136"/>
      <c r="E540" s="136"/>
      <c r="F540" s="136"/>
      <c r="G540" s="136"/>
      <c r="H540" s="136"/>
      <c r="I540" s="136"/>
      <c r="J540" s="136"/>
      <c r="K540" s="136"/>
      <c r="L540" s="136"/>
      <c r="M540" s="136"/>
      <c r="N540" s="136"/>
      <c r="O540" s="136"/>
      <c r="P540" s="136"/>
      <c r="Q540" s="136"/>
      <c r="R540" s="136"/>
      <c r="S540" s="136"/>
      <c r="T540" s="136"/>
      <c r="U540" s="136"/>
      <c r="V540" s="136"/>
      <c r="W540" s="136"/>
      <c r="X540" s="136"/>
      <c r="Y540" s="136"/>
      <c r="Z540" s="136"/>
    </row>
    <row r="541" spans="1:26" ht="12.7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row>
    <row r="542" spans="1:26" ht="12.75"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row>
    <row r="543" spans="1:26" ht="12.75" customHeight="1">
      <c r="A543" s="136"/>
      <c r="B543" s="136"/>
      <c r="C543" s="136"/>
      <c r="D543" s="136"/>
      <c r="E543" s="136"/>
      <c r="F543" s="136"/>
      <c r="G543" s="136"/>
      <c r="H543" s="136"/>
      <c r="I543" s="136"/>
      <c r="J543" s="136"/>
      <c r="K543" s="136"/>
      <c r="L543" s="136"/>
      <c r="M543" s="136"/>
      <c r="N543" s="136"/>
      <c r="O543" s="136"/>
      <c r="P543" s="136"/>
      <c r="Q543" s="136"/>
      <c r="R543" s="136"/>
      <c r="S543" s="136"/>
      <c r="T543" s="136"/>
      <c r="U543" s="136"/>
      <c r="V543" s="136"/>
      <c r="W543" s="136"/>
      <c r="X543" s="136"/>
      <c r="Y543" s="136"/>
      <c r="Z543" s="136"/>
    </row>
    <row r="544" spans="1:26" ht="12.7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row>
    <row r="545" spans="1:26" ht="12.75"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row>
    <row r="546" spans="1:26" ht="12.75" customHeight="1">
      <c r="A546" s="136"/>
      <c r="B546" s="136"/>
      <c r="C546" s="136"/>
      <c r="D546" s="136"/>
      <c r="E546" s="136"/>
      <c r="F546" s="136"/>
      <c r="G546" s="136"/>
      <c r="H546" s="136"/>
      <c r="I546" s="136"/>
      <c r="J546" s="136"/>
      <c r="K546" s="136"/>
      <c r="L546" s="136"/>
      <c r="M546" s="136"/>
      <c r="N546" s="136"/>
      <c r="O546" s="136"/>
      <c r="P546" s="136"/>
      <c r="Q546" s="136"/>
      <c r="R546" s="136"/>
      <c r="S546" s="136"/>
      <c r="T546" s="136"/>
      <c r="U546" s="136"/>
      <c r="V546" s="136"/>
      <c r="W546" s="136"/>
      <c r="X546" s="136"/>
      <c r="Y546" s="136"/>
      <c r="Z546" s="136"/>
    </row>
    <row r="547" spans="1:26" ht="12.7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row>
    <row r="548" spans="1:26" ht="12.75"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row>
    <row r="549" spans="1:26" ht="12.75" customHeight="1">
      <c r="A549" s="136"/>
      <c r="B549" s="136"/>
      <c r="C549" s="136"/>
      <c r="D549" s="136"/>
      <c r="E549" s="136"/>
      <c r="F549" s="136"/>
      <c r="G549" s="136"/>
      <c r="H549" s="136"/>
      <c r="I549" s="136"/>
      <c r="J549" s="136"/>
      <c r="K549" s="136"/>
      <c r="L549" s="136"/>
      <c r="M549" s="136"/>
      <c r="N549" s="136"/>
      <c r="O549" s="136"/>
      <c r="P549" s="136"/>
      <c r="Q549" s="136"/>
      <c r="R549" s="136"/>
      <c r="S549" s="136"/>
      <c r="T549" s="136"/>
      <c r="U549" s="136"/>
      <c r="V549" s="136"/>
      <c r="W549" s="136"/>
      <c r="X549" s="136"/>
      <c r="Y549" s="136"/>
      <c r="Z549" s="136"/>
    </row>
    <row r="550" spans="1:26" ht="12.75" customHeight="1">
      <c r="A550" s="136"/>
      <c r="B550" s="136"/>
      <c r="C550" s="136"/>
      <c r="D550" s="136"/>
      <c r="E550" s="136"/>
      <c r="F550" s="136"/>
      <c r="G550" s="136"/>
      <c r="H550" s="136"/>
      <c r="I550" s="136"/>
      <c r="J550" s="136"/>
      <c r="K550" s="136"/>
      <c r="L550" s="136"/>
      <c r="M550" s="136"/>
      <c r="N550" s="136"/>
      <c r="O550" s="136"/>
      <c r="P550" s="136"/>
      <c r="Q550" s="136"/>
      <c r="R550" s="136"/>
      <c r="S550" s="136"/>
      <c r="T550" s="136"/>
      <c r="U550" s="136"/>
      <c r="V550" s="136"/>
      <c r="W550" s="136"/>
      <c r="X550" s="136"/>
      <c r="Y550" s="136"/>
      <c r="Z550" s="136"/>
    </row>
    <row r="551" spans="1:26" ht="12.7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row>
    <row r="552" spans="1:26" ht="12.7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row>
    <row r="553" spans="1:26" ht="12.75" customHeight="1">
      <c r="A553" s="136"/>
      <c r="B553" s="136"/>
      <c r="C553" s="136"/>
      <c r="D553" s="136"/>
      <c r="E553" s="136"/>
      <c r="F553" s="136"/>
      <c r="G553" s="136"/>
      <c r="H553" s="136"/>
      <c r="I553" s="136"/>
      <c r="J553" s="136"/>
      <c r="K553" s="136"/>
      <c r="L553" s="136"/>
      <c r="M553" s="136"/>
      <c r="N553" s="136"/>
      <c r="O553" s="136"/>
      <c r="P553" s="136"/>
      <c r="Q553" s="136"/>
      <c r="R553" s="136"/>
      <c r="S553" s="136"/>
      <c r="T553" s="136"/>
      <c r="U553" s="136"/>
      <c r="V553" s="136"/>
      <c r="W553" s="136"/>
      <c r="X553" s="136"/>
      <c r="Y553" s="136"/>
      <c r="Z553" s="136"/>
    </row>
    <row r="554" spans="1:26" ht="12.75" customHeight="1">
      <c r="A554" s="136"/>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row>
    <row r="555" spans="1:26" ht="12.75" customHeight="1">
      <c r="A555" s="136"/>
      <c r="B555" s="136"/>
      <c r="C555" s="136"/>
      <c r="D555" s="136"/>
      <c r="E555" s="136"/>
      <c r="F555" s="136"/>
      <c r="G555" s="136"/>
      <c r="H555" s="136"/>
      <c r="I555" s="136"/>
      <c r="J555" s="136"/>
      <c r="K555" s="136"/>
      <c r="L555" s="136"/>
      <c r="M555" s="136"/>
      <c r="N555" s="136"/>
      <c r="O555" s="136"/>
      <c r="P555" s="136"/>
      <c r="Q555" s="136"/>
      <c r="R555" s="136"/>
      <c r="S555" s="136"/>
      <c r="T555" s="136"/>
      <c r="U555" s="136"/>
      <c r="V555" s="136"/>
      <c r="W555" s="136"/>
      <c r="X555" s="136"/>
      <c r="Y555" s="136"/>
      <c r="Z555" s="136"/>
    </row>
    <row r="556" spans="1:26" ht="12.75"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row>
    <row r="557" spans="1:26" ht="12.75" customHeight="1">
      <c r="A557" s="136"/>
      <c r="B557" s="136"/>
      <c r="C557" s="136"/>
      <c r="D557" s="136"/>
      <c r="E557" s="136"/>
      <c r="F557" s="136"/>
      <c r="G557" s="136"/>
      <c r="H557" s="136"/>
      <c r="I557" s="136"/>
      <c r="J557" s="136"/>
      <c r="K557" s="136"/>
      <c r="L557" s="136"/>
      <c r="M557" s="136"/>
      <c r="N557" s="136"/>
      <c r="O557" s="136"/>
      <c r="P557" s="136"/>
      <c r="Q557" s="136"/>
      <c r="R557" s="136"/>
      <c r="S557" s="136"/>
      <c r="T557" s="136"/>
      <c r="U557" s="136"/>
      <c r="V557" s="136"/>
      <c r="W557" s="136"/>
      <c r="X557" s="136"/>
      <c r="Y557" s="136"/>
      <c r="Z557" s="136"/>
    </row>
    <row r="558" spans="1:26" ht="12.75" customHeight="1">
      <c r="A558" s="136"/>
      <c r="B558" s="136"/>
      <c r="C558" s="136"/>
      <c r="D558" s="136"/>
      <c r="E558" s="136"/>
      <c r="F558" s="136"/>
      <c r="G558" s="136"/>
      <c r="H558" s="136"/>
      <c r="I558" s="136"/>
      <c r="J558" s="136"/>
      <c r="K558" s="136"/>
      <c r="L558" s="136"/>
      <c r="M558" s="136"/>
      <c r="N558" s="136"/>
      <c r="O558" s="136"/>
      <c r="P558" s="136"/>
      <c r="Q558" s="136"/>
      <c r="R558" s="136"/>
      <c r="S558" s="136"/>
      <c r="T558" s="136"/>
      <c r="U558" s="136"/>
      <c r="V558" s="136"/>
      <c r="W558" s="136"/>
      <c r="X558" s="136"/>
      <c r="Y558" s="136"/>
      <c r="Z558" s="136"/>
    </row>
    <row r="559" spans="1:26" ht="12.75" customHeight="1">
      <c r="A559" s="136"/>
      <c r="B559" s="136"/>
      <c r="C559" s="136"/>
      <c r="D559" s="136"/>
      <c r="E559" s="136"/>
      <c r="F559" s="136"/>
      <c r="G559" s="136"/>
      <c r="H559" s="136"/>
      <c r="I559" s="136"/>
      <c r="J559" s="136"/>
      <c r="K559" s="136"/>
      <c r="L559" s="136"/>
      <c r="M559" s="136"/>
      <c r="N559" s="136"/>
      <c r="O559" s="136"/>
      <c r="P559" s="136"/>
      <c r="Q559" s="136"/>
      <c r="R559" s="136"/>
      <c r="S559" s="136"/>
      <c r="T559" s="136"/>
      <c r="U559" s="136"/>
      <c r="V559" s="136"/>
      <c r="W559" s="136"/>
      <c r="X559" s="136"/>
      <c r="Y559" s="136"/>
      <c r="Z559" s="136"/>
    </row>
    <row r="560" spans="1:26" ht="12.75" customHeight="1">
      <c r="A560" s="136"/>
      <c r="B560" s="136"/>
      <c r="C560" s="136"/>
      <c r="D560" s="136"/>
      <c r="E560" s="136"/>
      <c r="F560" s="136"/>
      <c r="G560" s="136"/>
      <c r="H560" s="136"/>
      <c r="I560" s="136"/>
      <c r="J560" s="136"/>
      <c r="K560" s="136"/>
      <c r="L560" s="136"/>
      <c r="M560" s="136"/>
      <c r="N560" s="136"/>
      <c r="O560" s="136"/>
      <c r="P560" s="136"/>
      <c r="Q560" s="136"/>
      <c r="R560" s="136"/>
      <c r="S560" s="136"/>
      <c r="T560" s="136"/>
      <c r="U560" s="136"/>
      <c r="V560" s="136"/>
      <c r="W560" s="136"/>
      <c r="X560" s="136"/>
      <c r="Y560" s="136"/>
      <c r="Z560" s="136"/>
    </row>
    <row r="561" spans="1:26" ht="12.7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row>
    <row r="562" spans="1:26" ht="12.75" customHeight="1">
      <c r="A562" s="136"/>
      <c r="B562" s="136"/>
      <c r="C562" s="136"/>
      <c r="D562" s="136"/>
      <c r="E562" s="136"/>
      <c r="F562" s="136"/>
      <c r="G562" s="136"/>
      <c r="H562" s="136"/>
      <c r="I562" s="136"/>
      <c r="J562" s="136"/>
      <c r="K562" s="136"/>
      <c r="L562" s="136"/>
      <c r="M562" s="136"/>
      <c r="N562" s="136"/>
      <c r="O562" s="136"/>
      <c r="P562" s="136"/>
      <c r="Q562" s="136"/>
      <c r="R562" s="136"/>
      <c r="S562" s="136"/>
      <c r="T562" s="136"/>
      <c r="U562" s="136"/>
      <c r="V562" s="136"/>
      <c r="W562" s="136"/>
      <c r="X562" s="136"/>
      <c r="Y562" s="136"/>
      <c r="Z562" s="136"/>
    </row>
    <row r="563" spans="1:26" ht="12.75" customHeight="1">
      <c r="A563" s="136"/>
      <c r="B563" s="136"/>
      <c r="C563" s="136"/>
      <c r="D563" s="136"/>
      <c r="E563" s="136"/>
      <c r="F563" s="136"/>
      <c r="G563" s="136"/>
      <c r="H563" s="136"/>
      <c r="I563" s="136"/>
      <c r="J563" s="136"/>
      <c r="K563" s="136"/>
      <c r="L563" s="136"/>
      <c r="M563" s="136"/>
      <c r="N563" s="136"/>
      <c r="O563" s="136"/>
      <c r="P563" s="136"/>
      <c r="Q563" s="136"/>
      <c r="R563" s="136"/>
      <c r="S563" s="136"/>
      <c r="T563" s="136"/>
      <c r="U563" s="136"/>
      <c r="V563" s="136"/>
      <c r="W563" s="136"/>
      <c r="X563" s="136"/>
      <c r="Y563" s="136"/>
      <c r="Z563" s="136"/>
    </row>
    <row r="564" spans="1:26" ht="12.7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row>
    <row r="565" spans="1:26" ht="12.75"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row>
    <row r="566" spans="1:26" ht="12.75" customHeight="1">
      <c r="A566" s="136"/>
      <c r="B566" s="136"/>
      <c r="C566" s="136"/>
      <c r="D566" s="136"/>
      <c r="E566" s="136"/>
      <c r="F566" s="136"/>
      <c r="G566" s="136"/>
      <c r="H566" s="136"/>
      <c r="I566" s="136"/>
      <c r="J566" s="136"/>
      <c r="K566" s="136"/>
      <c r="L566" s="136"/>
      <c r="M566" s="136"/>
      <c r="N566" s="136"/>
      <c r="O566" s="136"/>
      <c r="P566" s="136"/>
      <c r="Q566" s="136"/>
      <c r="R566" s="136"/>
      <c r="S566" s="136"/>
      <c r="T566" s="136"/>
      <c r="U566" s="136"/>
      <c r="V566" s="136"/>
      <c r="W566" s="136"/>
      <c r="X566" s="136"/>
      <c r="Y566" s="136"/>
      <c r="Z566" s="136"/>
    </row>
    <row r="567" spans="1:26" ht="12.75" customHeight="1">
      <c r="A567" s="136"/>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c r="Z567" s="136"/>
    </row>
    <row r="568" spans="1:26" ht="12.75"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row>
    <row r="569" spans="1:26" ht="12.75" customHeight="1">
      <c r="A569" s="136"/>
      <c r="B569" s="136"/>
      <c r="C569" s="136"/>
      <c r="D569" s="136"/>
      <c r="E569" s="136"/>
      <c r="F569" s="136"/>
      <c r="G569" s="136"/>
      <c r="H569" s="136"/>
      <c r="I569" s="136"/>
      <c r="J569" s="136"/>
      <c r="K569" s="136"/>
      <c r="L569" s="136"/>
      <c r="M569" s="136"/>
      <c r="N569" s="136"/>
      <c r="O569" s="136"/>
      <c r="P569" s="136"/>
      <c r="Q569" s="136"/>
      <c r="R569" s="136"/>
      <c r="S569" s="136"/>
      <c r="T569" s="136"/>
      <c r="U569" s="136"/>
      <c r="V569" s="136"/>
      <c r="W569" s="136"/>
      <c r="X569" s="136"/>
      <c r="Y569" s="136"/>
      <c r="Z569" s="136"/>
    </row>
    <row r="570" spans="1:26" ht="12.75" customHeight="1">
      <c r="A570" s="136"/>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c r="Z570" s="136"/>
    </row>
    <row r="571" spans="1:26" ht="12.75" customHeight="1">
      <c r="A571" s="136"/>
      <c r="B571" s="136"/>
      <c r="C571" s="136"/>
      <c r="D571" s="136"/>
      <c r="E571" s="136"/>
      <c r="F571" s="136"/>
      <c r="G571" s="136"/>
      <c r="H571" s="136"/>
      <c r="I571" s="136"/>
      <c r="J571" s="136"/>
      <c r="K571" s="136"/>
      <c r="L571" s="136"/>
      <c r="M571" s="136"/>
      <c r="N571" s="136"/>
      <c r="O571" s="136"/>
      <c r="P571" s="136"/>
      <c r="Q571" s="136"/>
      <c r="R571" s="136"/>
      <c r="S571" s="136"/>
      <c r="T571" s="136"/>
      <c r="U571" s="136"/>
      <c r="V571" s="136"/>
      <c r="W571" s="136"/>
      <c r="X571" s="136"/>
      <c r="Y571" s="136"/>
      <c r="Z571" s="136"/>
    </row>
    <row r="572" spans="1:26" ht="12.75" customHeight="1">
      <c r="A572" s="136"/>
      <c r="B572" s="136"/>
      <c r="C572" s="136"/>
      <c r="D572" s="136"/>
      <c r="E572" s="136"/>
      <c r="F572" s="136"/>
      <c r="G572" s="136"/>
      <c r="H572" s="136"/>
      <c r="I572" s="136"/>
      <c r="J572" s="136"/>
      <c r="K572" s="136"/>
      <c r="L572" s="136"/>
      <c r="M572" s="136"/>
      <c r="N572" s="136"/>
      <c r="O572" s="136"/>
      <c r="P572" s="136"/>
      <c r="Q572" s="136"/>
      <c r="R572" s="136"/>
      <c r="S572" s="136"/>
      <c r="T572" s="136"/>
      <c r="U572" s="136"/>
      <c r="V572" s="136"/>
      <c r="W572" s="136"/>
      <c r="X572" s="136"/>
      <c r="Y572" s="136"/>
      <c r="Z572" s="136"/>
    </row>
    <row r="573" spans="1:26" ht="12.75"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row>
    <row r="574" spans="1:26" ht="12.75" customHeight="1">
      <c r="A574" s="136"/>
      <c r="B574" s="136"/>
      <c r="C574" s="136"/>
      <c r="D574" s="136"/>
      <c r="E574" s="136"/>
      <c r="F574" s="136"/>
      <c r="G574" s="136"/>
      <c r="H574" s="136"/>
      <c r="I574" s="136"/>
      <c r="J574" s="136"/>
      <c r="K574" s="136"/>
      <c r="L574" s="136"/>
      <c r="M574" s="136"/>
      <c r="N574" s="136"/>
      <c r="O574" s="136"/>
      <c r="P574" s="136"/>
      <c r="Q574" s="136"/>
      <c r="R574" s="136"/>
      <c r="S574" s="136"/>
      <c r="T574" s="136"/>
      <c r="U574" s="136"/>
      <c r="V574" s="136"/>
      <c r="W574" s="136"/>
      <c r="X574" s="136"/>
      <c r="Y574" s="136"/>
      <c r="Z574" s="136"/>
    </row>
    <row r="575" spans="1:26" ht="12.75" customHeight="1">
      <c r="A575" s="136"/>
      <c r="B575" s="136"/>
      <c r="C575" s="136"/>
      <c r="D575" s="136"/>
      <c r="E575" s="136"/>
      <c r="F575" s="136"/>
      <c r="G575" s="136"/>
      <c r="H575" s="136"/>
      <c r="I575" s="136"/>
      <c r="J575" s="136"/>
      <c r="K575" s="136"/>
      <c r="L575" s="136"/>
      <c r="M575" s="136"/>
      <c r="N575" s="136"/>
      <c r="O575" s="136"/>
      <c r="P575" s="136"/>
      <c r="Q575" s="136"/>
      <c r="R575" s="136"/>
      <c r="S575" s="136"/>
      <c r="T575" s="136"/>
      <c r="U575" s="136"/>
      <c r="V575" s="136"/>
      <c r="W575" s="136"/>
      <c r="X575" s="136"/>
      <c r="Y575" s="136"/>
      <c r="Z575" s="136"/>
    </row>
    <row r="576" spans="1:26" ht="12.75"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row>
    <row r="577" spans="1:26" ht="12.75" customHeight="1">
      <c r="A577" s="136"/>
      <c r="B577" s="136"/>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6"/>
      <c r="Z577" s="136"/>
    </row>
    <row r="578" spans="1:26" ht="12.75" customHeight="1">
      <c r="A578" s="136"/>
      <c r="B578" s="136"/>
      <c r="C578" s="136"/>
      <c r="D578" s="136"/>
      <c r="E578" s="136"/>
      <c r="F578" s="136"/>
      <c r="G578" s="136"/>
      <c r="H578" s="136"/>
      <c r="I578" s="136"/>
      <c r="J578" s="136"/>
      <c r="K578" s="136"/>
      <c r="L578" s="136"/>
      <c r="M578" s="136"/>
      <c r="N578" s="136"/>
      <c r="O578" s="136"/>
      <c r="P578" s="136"/>
      <c r="Q578" s="136"/>
      <c r="R578" s="136"/>
      <c r="S578" s="136"/>
      <c r="T578" s="136"/>
      <c r="U578" s="136"/>
      <c r="V578" s="136"/>
      <c r="W578" s="136"/>
      <c r="X578" s="136"/>
      <c r="Y578" s="136"/>
      <c r="Z578" s="136"/>
    </row>
    <row r="579" spans="1:26" ht="12.75"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row>
    <row r="580" spans="1:26" ht="12.75" customHeight="1">
      <c r="A580" s="136"/>
      <c r="B580" s="136"/>
      <c r="C580" s="136"/>
      <c r="D580" s="136"/>
      <c r="E580" s="136"/>
      <c r="F580" s="136"/>
      <c r="G580" s="136"/>
      <c r="H580" s="136"/>
      <c r="I580" s="136"/>
      <c r="J580" s="136"/>
      <c r="K580" s="136"/>
      <c r="L580" s="136"/>
      <c r="M580" s="136"/>
      <c r="N580" s="136"/>
      <c r="O580" s="136"/>
      <c r="P580" s="136"/>
      <c r="Q580" s="136"/>
      <c r="R580" s="136"/>
      <c r="S580" s="136"/>
      <c r="T580" s="136"/>
      <c r="U580" s="136"/>
      <c r="V580" s="136"/>
      <c r="W580" s="136"/>
      <c r="X580" s="136"/>
      <c r="Y580" s="136"/>
      <c r="Z580" s="136"/>
    </row>
    <row r="581" spans="1:26" ht="12.75" customHeight="1">
      <c r="A581" s="136"/>
      <c r="B581" s="136"/>
      <c r="C581" s="136"/>
      <c r="D581" s="136"/>
      <c r="E581" s="136"/>
      <c r="F581" s="136"/>
      <c r="G581" s="136"/>
      <c r="H581" s="136"/>
      <c r="I581" s="136"/>
      <c r="J581" s="136"/>
      <c r="K581" s="136"/>
      <c r="L581" s="136"/>
      <c r="M581" s="136"/>
      <c r="N581" s="136"/>
      <c r="O581" s="136"/>
      <c r="P581" s="136"/>
      <c r="Q581" s="136"/>
      <c r="R581" s="136"/>
      <c r="S581" s="136"/>
      <c r="T581" s="136"/>
      <c r="U581" s="136"/>
      <c r="V581" s="136"/>
      <c r="W581" s="136"/>
      <c r="X581" s="136"/>
      <c r="Y581" s="136"/>
      <c r="Z581" s="136"/>
    </row>
    <row r="582" spans="1:26" ht="12.75"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row>
    <row r="583" spans="1:26" ht="12.75" customHeight="1">
      <c r="A583" s="136"/>
      <c r="B583" s="136"/>
      <c r="C583" s="136"/>
      <c r="D583" s="136"/>
      <c r="E583" s="136"/>
      <c r="F583" s="136"/>
      <c r="G583" s="136"/>
      <c r="H583" s="136"/>
      <c r="I583" s="136"/>
      <c r="J583" s="136"/>
      <c r="K583" s="136"/>
      <c r="L583" s="136"/>
      <c r="M583" s="136"/>
      <c r="N583" s="136"/>
      <c r="O583" s="136"/>
      <c r="P583" s="136"/>
      <c r="Q583" s="136"/>
      <c r="R583" s="136"/>
      <c r="S583" s="136"/>
      <c r="T583" s="136"/>
      <c r="U583" s="136"/>
      <c r="V583" s="136"/>
      <c r="W583" s="136"/>
      <c r="X583" s="136"/>
      <c r="Y583" s="136"/>
      <c r="Z583" s="136"/>
    </row>
    <row r="584" spans="1:26" ht="12.75" customHeight="1">
      <c r="A584" s="136"/>
      <c r="B584" s="136"/>
      <c r="C584" s="136"/>
      <c r="D584" s="136"/>
      <c r="E584" s="136"/>
      <c r="F584" s="136"/>
      <c r="G584" s="136"/>
      <c r="H584" s="136"/>
      <c r="I584" s="136"/>
      <c r="J584" s="136"/>
      <c r="K584" s="136"/>
      <c r="L584" s="136"/>
      <c r="M584" s="136"/>
      <c r="N584" s="136"/>
      <c r="O584" s="136"/>
      <c r="P584" s="136"/>
      <c r="Q584" s="136"/>
      <c r="R584" s="136"/>
      <c r="S584" s="136"/>
      <c r="T584" s="136"/>
      <c r="U584" s="136"/>
      <c r="V584" s="136"/>
      <c r="W584" s="136"/>
      <c r="X584" s="136"/>
      <c r="Y584" s="136"/>
      <c r="Z584" s="136"/>
    </row>
    <row r="585" spans="1:26" ht="12.75"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row>
    <row r="586" spans="1:26" ht="12.75" customHeight="1">
      <c r="A586" s="136"/>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c r="Z586" s="136"/>
    </row>
    <row r="587" spans="1:26" ht="12.75" customHeight="1">
      <c r="A587" s="136"/>
      <c r="B587" s="136"/>
      <c r="C587" s="136"/>
      <c r="D587" s="136"/>
      <c r="E587" s="136"/>
      <c r="F587" s="136"/>
      <c r="G587" s="136"/>
      <c r="H587" s="136"/>
      <c r="I587" s="136"/>
      <c r="J587" s="136"/>
      <c r="K587" s="136"/>
      <c r="L587" s="136"/>
      <c r="M587" s="136"/>
      <c r="N587" s="136"/>
      <c r="O587" s="136"/>
      <c r="P587" s="136"/>
      <c r="Q587" s="136"/>
      <c r="R587" s="136"/>
      <c r="S587" s="136"/>
      <c r="T587" s="136"/>
      <c r="U587" s="136"/>
      <c r="V587" s="136"/>
      <c r="W587" s="136"/>
      <c r="X587" s="136"/>
      <c r="Y587" s="136"/>
      <c r="Z587" s="136"/>
    </row>
    <row r="588" spans="1:26" ht="12.75"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row>
    <row r="589" spans="1:26" ht="12.75" customHeight="1">
      <c r="A589" s="136"/>
      <c r="B589" s="136"/>
      <c r="C589" s="136"/>
      <c r="D589" s="136"/>
      <c r="E589" s="136"/>
      <c r="F589" s="136"/>
      <c r="G589" s="136"/>
      <c r="H589" s="136"/>
      <c r="I589" s="136"/>
      <c r="J589" s="136"/>
      <c r="K589" s="136"/>
      <c r="L589" s="136"/>
      <c r="M589" s="136"/>
      <c r="N589" s="136"/>
      <c r="O589" s="136"/>
      <c r="P589" s="136"/>
      <c r="Q589" s="136"/>
      <c r="R589" s="136"/>
      <c r="S589" s="136"/>
      <c r="T589" s="136"/>
      <c r="U589" s="136"/>
      <c r="V589" s="136"/>
      <c r="W589" s="136"/>
      <c r="X589" s="136"/>
      <c r="Y589" s="136"/>
      <c r="Z589" s="136"/>
    </row>
    <row r="590" spans="1:26" ht="12.75" customHeight="1">
      <c r="A590" s="136"/>
      <c r="B590" s="136"/>
      <c r="C590" s="136"/>
      <c r="D590" s="136"/>
      <c r="E590" s="136"/>
      <c r="F590" s="136"/>
      <c r="G590" s="136"/>
      <c r="H590" s="136"/>
      <c r="I590" s="136"/>
      <c r="J590" s="136"/>
      <c r="K590" s="136"/>
      <c r="L590" s="136"/>
      <c r="M590" s="136"/>
      <c r="N590" s="136"/>
      <c r="O590" s="136"/>
      <c r="P590" s="136"/>
      <c r="Q590" s="136"/>
      <c r="R590" s="136"/>
      <c r="S590" s="136"/>
      <c r="T590" s="136"/>
      <c r="U590" s="136"/>
      <c r="V590" s="136"/>
      <c r="W590" s="136"/>
      <c r="X590" s="136"/>
      <c r="Y590" s="136"/>
      <c r="Z590" s="136"/>
    </row>
    <row r="591" spans="1:26" ht="12.75" customHeight="1">
      <c r="A591" s="136"/>
      <c r="B591" s="136"/>
      <c r="C591" s="136"/>
      <c r="D591" s="136"/>
      <c r="E591" s="136"/>
      <c r="F591" s="136"/>
      <c r="G591" s="136"/>
      <c r="H591" s="136"/>
      <c r="I591" s="136"/>
      <c r="J591" s="136"/>
      <c r="K591" s="136"/>
      <c r="L591" s="136"/>
      <c r="M591" s="136"/>
      <c r="N591" s="136"/>
      <c r="O591" s="136"/>
      <c r="P591" s="136"/>
      <c r="Q591" s="136"/>
      <c r="R591" s="136"/>
      <c r="S591" s="136"/>
      <c r="T591" s="136"/>
      <c r="U591" s="136"/>
      <c r="V591" s="136"/>
      <c r="W591" s="136"/>
      <c r="X591" s="136"/>
      <c r="Y591" s="136"/>
      <c r="Z591" s="136"/>
    </row>
    <row r="592" spans="1:26" ht="12.75" customHeight="1">
      <c r="A592" s="136"/>
      <c r="B592" s="136"/>
      <c r="C592" s="136"/>
      <c r="D592" s="136"/>
      <c r="E592" s="136"/>
      <c r="F592" s="136"/>
      <c r="G592" s="136"/>
      <c r="H592" s="136"/>
      <c r="I592" s="136"/>
      <c r="J592" s="136"/>
      <c r="K592" s="136"/>
      <c r="L592" s="136"/>
      <c r="M592" s="136"/>
      <c r="N592" s="136"/>
      <c r="O592" s="136"/>
      <c r="P592" s="136"/>
      <c r="Q592" s="136"/>
      <c r="R592" s="136"/>
      <c r="S592" s="136"/>
      <c r="T592" s="136"/>
      <c r="U592" s="136"/>
      <c r="V592" s="136"/>
      <c r="W592" s="136"/>
      <c r="X592" s="136"/>
      <c r="Y592" s="136"/>
      <c r="Z592" s="136"/>
    </row>
    <row r="593" spans="1:26" ht="12.75"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row>
    <row r="594" spans="1:26" ht="12.75" customHeight="1">
      <c r="A594" s="136"/>
      <c r="B594" s="136"/>
      <c r="C594" s="136"/>
      <c r="D594" s="136"/>
      <c r="E594" s="136"/>
      <c r="F594" s="136"/>
      <c r="G594" s="136"/>
      <c r="H594" s="136"/>
      <c r="I594" s="136"/>
      <c r="J594" s="136"/>
      <c r="K594" s="136"/>
      <c r="L594" s="136"/>
      <c r="M594" s="136"/>
      <c r="N594" s="136"/>
      <c r="O594" s="136"/>
      <c r="P594" s="136"/>
      <c r="Q594" s="136"/>
      <c r="R594" s="136"/>
      <c r="S594" s="136"/>
      <c r="T594" s="136"/>
      <c r="U594" s="136"/>
      <c r="V594" s="136"/>
      <c r="W594" s="136"/>
      <c r="X594" s="136"/>
      <c r="Y594" s="136"/>
      <c r="Z594" s="136"/>
    </row>
    <row r="595" spans="1:26" ht="12.75" customHeight="1">
      <c r="A595" s="136"/>
      <c r="B595" s="136"/>
      <c r="C595" s="136"/>
      <c r="D595" s="136"/>
      <c r="E595" s="136"/>
      <c r="F595" s="136"/>
      <c r="G595" s="136"/>
      <c r="H595" s="136"/>
      <c r="I595" s="136"/>
      <c r="J595" s="136"/>
      <c r="K595" s="136"/>
      <c r="L595" s="136"/>
      <c r="M595" s="136"/>
      <c r="N595" s="136"/>
      <c r="O595" s="136"/>
      <c r="P595" s="136"/>
      <c r="Q595" s="136"/>
      <c r="R595" s="136"/>
      <c r="S595" s="136"/>
      <c r="T595" s="136"/>
      <c r="U595" s="136"/>
      <c r="V595" s="136"/>
      <c r="W595" s="136"/>
      <c r="X595" s="136"/>
      <c r="Y595" s="136"/>
      <c r="Z595" s="136"/>
    </row>
    <row r="596" spans="1:26" ht="12.75" customHeight="1">
      <c r="A596" s="136"/>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c r="Z596" s="136"/>
    </row>
    <row r="597" spans="1:26" ht="12.75" customHeight="1">
      <c r="A597" s="136"/>
      <c r="B597" s="136"/>
      <c r="C597" s="136"/>
      <c r="D597" s="136"/>
      <c r="E597" s="136"/>
      <c r="F597" s="136"/>
      <c r="G597" s="136"/>
      <c r="H597" s="136"/>
      <c r="I597" s="136"/>
      <c r="J597" s="136"/>
      <c r="K597" s="136"/>
      <c r="L597" s="136"/>
      <c r="M597" s="136"/>
      <c r="N597" s="136"/>
      <c r="O597" s="136"/>
      <c r="P597" s="136"/>
      <c r="Q597" s="136"/>
      <c r="R597" s="136"/>
      <c r="S597" s="136"/>
      <c r="T597" s="136"/>
      <c r="U597" s="136"/>
      <c r="V597" s="136"/>
      <c r="W597" s="136"/>
      <c r="X597" s="136"/>
      <c r="Y597" s="136"/>
      <c r="Z597" s="136"/>
    </row>
    <row r="598" spans="1:26" ht="12.75" customHeight="1">
      <c r="A598" s="136"/>
      <c r="B598" s="136"/>
      <c r="C598" s="136"/>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6"/>
    </row>
    <row r="599" spans="1:26" ht="12.75" customHeight="1">
      <c r="A599" s="136"/>
      <c r="B599" s="136"/>
      <c r="C599" s="136"/>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6"/>
    </row>
    <row r="600" spans="1:26" ht="12.75" customHeight="1">
      <c r="A600" s="136"/>
      <c r="B600" s="136"/>
      <c r="C600" s="136"/>
      <c r="D600" s="136"/>
      <c r="E600" s="136"/>
      <c r="F600" s="136"/>
      <c r="G600" s="136"/>
      <c r="H600" s="136"/>
      <c r="I600" s="136"/>
      <c r="J600" s="136"/>
      <c r="K600" s="136"/>
      <c r="L600" s="136"/>
      <c r="M600" s="136"/>
      <c r="N600" s="136"/>
      <c r="O600" s="136"/>
      <c r="P600" s="136"/>
      <c r="Q600" s="136"/>
      <c r="R600" s="136"/>
      <c r="S600" s="136"/>
      <c r="T600" s="136"/>
      <c r="U600" s="136"/>
      <c r="V600" s="136"/>
      <c r="W600" s="136"/>
      <c r="X600" s="136"/>
      <c r="Y600" s="136"/>
      <c r="Z600" s="136"/>
    </row>
    <row r="601" spans="1:26" ht="12.75" customHeight="1">
      <c r="A601" s="136"/>
      <c r="B601" s="136"/>
      <c r="C601" s="136"/>
      <c r="D601" s="136"/>
      <c r="E601" s="136"/>
      <c r="F601" s="136"/>
      <c r="G601" s="136"/>
      <c r="H601" s="136"/>
      <c r="I601" s="136"/>
      <c r="J601" s="136"/>
      <c r="K601" s="136"/>
      <c r="L601" s="136"/>
      <c r="M601" s="136"/>
      <c r="N601" s="136"/>
      <c r="O601" s="136"/>
      <c r="P601" s="136"/>
      <c r="Q601" s="136"/>
      <c r="R601" s="136"/>
      <c r="S601" s="136"/>
      <c r="T601" s="136"/>
      <c r="U601" s="136"/>
      <c r="V601" s="136"/>
      <c r="W601" s="136"/>
      <c r="X601" s="136"/>
      <c r="Y601" s="136"/>
      <c r="Z601" s="136"/>
    </row>
    <row r="602" spans="1:26" ht="12.75"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row>
    <row r="603" spans="1:26" ht="12.75" customHeight="1">
      <c r="A603" s="136"/>
      <c r="B603" s="136"/>
      <c r="C603" s="136"/>
      <c r="D603" s="136"/>
      <c r="E603" s="136"/>
      <c r="F603" s="136"/>
      <c r="G603" s="136"/>
      <c r="H603" s="136"/>
      <c r="I603" s="136"/>
      <c r="J603" s="136"/>
      <c r="K603" s="136"/>
      <c r="L603" s="136"/>
      <c r="M603" s="136"/>
      <c r="N603" s="136"/>
      <c r="O603" s="136"/>
      <c r="P603" s="136"/>
      <c r="Q603" s="136"/>
      <c r="R603" s="136"/>
      <c r="S603" s="136"/>
      <c r="T603" s="136"/>
      <c r="U603" s="136"/>
      <c r="V603" s="136"/>
      <c r="W603" s="136"/>
      <c r="X603" s="136"/>
      <c r="Y603" s="136"/>
      <c r="Z603" s="136"/>
    </row>
    <row r="604" spans="1:26" ht="12.75" customHeight="1">
      <c r="A604" s="136"/>
      <c r="B604" s="136"/>
      <c r="C604" s="136"/>
      <c r="D604" s="136"/>
      <c r="E604" s="136"/>
      <c r="F604" s="136"/>
      <c r="G604" s="136"/>
      <c r="H604" s="136"/>
      <c r="I604" s="136"/>
      <c r="J604" s="136"/>
      <c r="K604" s="136"/>
      <c r="L604" s="136"/>
      <c r="M604" s="136"/>
      <c r="N604" s="136"/>
      <c r="O604" s="136"/>
      <c r="P604" s="136"/>
      <c r="Q604" s="136"/>
      <c r="R604" s="136"/>
      <c r="S604" s="136"/>
      <c r="T604" s="136"/>
      <c r="U604" s="136"/>
      <c r="V604" s="136"/>
      <c r="W604" s="136"/>
      <c r="X604" s="136"/>
      <c r="Y604" s="136"/>
      <c r="Z604" s="136"/>
    </row>
    <row r="605" spans="1:26" ht="12.75"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row>
    <row r="606" spans="1:26" ht="12.75" customHeight="1">
      <c r="A606" s="136"/>
      <c r="B606" s="136"/>
      <c r="C606" s="136"/>
      <c r="D606" s="136"/>
      <c r="E606" s="136"/>
      <c r="F606" s="136"/>
      <c r="G606" s="136"/>
      <c r="H606" s="136"/>
      <c r="I606" s="136"/>
      <c r="J606" s="136"/>
      <c r="K606" s="136"/>
      <c r="L606" s="136"/>
      <c r="M606" s="136"/>
      <c r="N606" s="136"/>
      <c r="O606" s="136"/>
      <c r="P606" s="136"/>
      <c r="Q606" s="136"/>
      <c r="R606" s="136"/>
      <c r="S606" s="136"/>
      <c r="T606" s="136"/>
      <c r="U606" s="136"/>
      <c r="V606" s="136"/>
      <c r="W606" s="136"/>
      <c r="X606" s="136"/>
      <c r="Y606" s="136"/>
      <c r="Z606" s="136"/>
    </row>
    <row r="607" spans="1:26" ht="12.75" customHeight="1">
      <c r="A607" s="136"/>
      <c r="B607" s="136"/>
      <c r="C607" s="136"/>
      <c r="D607" s="136"/>
      <c r="E607" s="136"/>
      <c r="F607" s="136"/>
      <c r="G607" s="136"/>
      <c r="H607" s="136"/>
      <c r="I607" s="136"/>
      <c r="J607" s="136"/>
      <c r="K607" s="136"/>
      <c r="L607" s="136"/>
      <c r="M607" s="136"/>
      <c r="N607" s="136"/>
      <c r="O607" s="136"/>
      <c r="P607" s="136"/>
      <c r="Q607" s="136"/>
      <c r="R607" s="136"/>
      <c r="S607" s="136"/>
      <c r="T607" s="136"/>
      <c r="U607" s="136"/>
      <c r="V607" s="136"/>
      <c r="W607" s="136"/>
      <c r="X607" s="136"/>
      <c r="Y607" s="136"/>
      <c r="Z607" s="136"/>
    </row>
    <row r="608" spans="1:26" ht="12.75" customHeight="1">
      <c r="A608" s="136"/>
      <c r="B608" s="136"/>
      <c r="C608" s="136"/>
      <c r="D608" s="136"/>
      <c r="E608" s="136"/>
      <c r="F608" s="136"/>
      <c r="G608" s="136"/>
      <c r="H608" s="136"/>
      <c r="I608" s="136"/>
      <c r="J608" s="136"/>
      <c r="K608" s="136"/>
      <c r="L608" s="136"/>
      <c r="M608" s="136"/>
      <c r="N608" s="136"/>
      <c r="O608" s="136"/>
      <c r="P608" s="136"/>
      <c r="Q608" s="136"/>
      <c r="R608" s="136"/>
      <c r="S608" s="136"/>
      <c r="T608" s="136"/>
      <c r="U608" s="136"/>
      <c r="V608" s="136"/>
      <c r="W608" s="136"/>
      <c r="X608" s="136"/>
      <c r="Y608" s="136"/>
      <c r="Z608" s="136"/>
    </row>
    <row r="609" spans="1:26" ht="12.75" customHeight="1">
      <c r="A609" s="136"/>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c r="Z609" s="136"/>
    </row>
    <row r="610" spans="1:26" ht="12.75" customHeight="1">
      <c r="A610" s="136"/>
      <c r="B610" s="136"/>
      <c r="C610" s="136"/>
      <c r="D610" s="136"/>
      <c r="E610" s="136"/>
      <c r="F610" s="136"/>
      <c r="G610" s="136"/>
      <c r="H610" s="136"/>
      <c r="I610" s="136"/>
      <c r="J610" s="136"/>
      <c r="K610" s="136"/>
      <c r="L610" s="136"/>
      <c r="M610" s="136"/>
      <c r="N610" s="136"/>
      <c r="O610" s="136"/>
      <c r="P610" s="136"/>
      <c r="Q610" s="136"/>
      <c r="R610" s="136"/>
      <c r="S610" s="136"/>
      <c r="T610" s="136"/>
      <c r="U610" s="136"/>
      <c r="V610" s="136"/>
      <c r="W610" s="136"/>
      <c r="X610" s="136"/>
      <c r="Y610" s="136"/>
      <c r="Z610" s="136"/>
    </row>
    <row r="611" spans="1:26" ht="12.75" customHeight="1">
      <c r="A611" s="136"/>
      <c r="B611" s="136"/>
      <c r="C611" s="136"/>
      <c r="D611" s="136"/>
      <c r="E611" s="136"/>
      <c r="F611" s="136"/>
      <c r="G611" s="136"/>
      <c r="H611" s="136"/>
      <c r="I611" s="136"/>
      <c r="J611" s="136"/>
      <c r="K611" s="136"/>
      <c r="L611" s="136"/>
      <c r="M611" s="136"/>
      <c r="N611" s="136"/>
      <c r="O611" s="136"/>
      <c r="P611" s="136"/>
      <c r="Q611" s="136"/>
      <c r="R611" s="136"/>
      <c r="S611" s="136"/>
      <c r="T611" s="136"/>
      <c r="U611" s="136"/>
      <c r="V611" s="136"/>
      <c r="W611" s="136"/>
      <c r="X611" s="136"/>
      <c r="Y611" s="136"/>
      <c r="Z611" s="136"/>
    </row>
    <row r="612" spans="1:26" ht="12.75" customHeight="1">
      <c r="A612" s="136"/>
      <c r="B612" s="136"/>
      <c r="C612" s="136"/>
      <c r="D612" s="136"/>
      <c r="E612" s="136"/>
      <c r="F612" s="136"/>
      <c r="G612" s="136"/>
      <c r="H612" s="136"/>
      <c r="I612" s="136"/>
      <c r="J612" s="136"/>
      <c r="K612" s="136"/>
      <c r="L612" s="136"/>
      <c r="M612" s="136"/>
      <c r="N612" s="136"/>
      <c r="O612" s="136"/>
      <c r="P612" s="136"/>
      <c r="Q612" s="136"/>
      <c r="R612" s="136"/>
      <c r="S612" s="136"/>
      <c r="T612" s="136"/>
      <c r="U612" s="136"/>
      <c r="V612" s="136"/>
      <c r="W612" s="136"/>
      <c r="X612" s="136"/>
      <c r="Y612" s="136"/>
      <c r="Z612" s="136"/>
    </row>
    <row r="613" spans="1:26" ht="12.75" customHeight="1">
      <c r="A613" s="136"/>
      <c r="B613" s="136"/>
      <c r="C613" s="136"/>
      <c r="D613" s="136"/>
      <c r="E613" s="136"/>
      <c r="F613" s="136"/>
      <c r="G613" s="136"/>
      <c r="H613" s="136"/>
      <c r="I613" s="136"/>
      <c r="J613" s="136"/>
      <c r="K613" s="136"/>
      <c r="L613" s="136"/>
      <c r="M613" s="136"/>
      <c r="N613" s="136"/>
      <c r="O613" s="136"/>
      <c r="P613" s="136"/>
      <c r="Q613" s="136"/>
      <c r="R613" s="136"/>
      <c r="S613" s="136"/>
      <c r="T613" s="136"/>
      <c r="U613" s="136"/>
      <c r="V613" s="136"/>
      <c r="W613" s="136"/>
      <c r="X613" s="136"/>
      <c r="Y613" s="136"/>
      <c r="Z613" s="136"/>
    </row>
    <row r="614" spans="1:26" ht="12.75" customHeight="1">
      <c r="A614" s="136"/>
      <c r="B614" s="136"/>
      <c r="C614" s="136"/>
      <c r="D614" s="136"/>
      <c r="E614" s="136"/>
      <c r="F614" s="136"/>
      <c r="G614" s="136"/>
      <c r="H614" s="136"/>
      <c r="I614" s="136"/>
      <c r="J614" s="136"/>
      <c r="K614" s="136"/>
      <c r="L614" s="136"/>
      <c r="M614" s="136"/>
      <c r="N614" s="136"/>
      <c r="O614" s="136"/>
      <c r="P614" s="136"/>
      <c r="Q614" s="136"/>
      <c r="R614" s="136"/>
      <c r="S614" s="136"/>
      <c r="T614" s="136"/>
      <c r="U614" s="136"/>
      <c r="V614" s="136"/>
      <c r="W614" s="136"/>
      <c r="X614" s="136"/>
      <c r="Y614" s="136"/>
      <c r="Z614" s="136"/>
    </row>
    <row r="615" spans="1:26" ht="12.75" customHeight="1">
      <c r="A615" s="136"/>
      <c r="B615" s="136"/>
      <c r="C615" s="136"/>
      <c r="D615" s="136"/>
      <c r="E615" s="136"/>
      <c r="F615" s="136"/>
      <c r="G615" s="136"/>
      <c r="H615" s="136"/>
      <c r="I615" s="136"/>
      <c r="J615" s="136"/>
      <c r="K615" s="136"/>
      <c r="L615" s="136"/>
      <c r="M615" s="136"/>
      <c r="N615" s="136"/>
      <c r="O615" s="136"/>
      <c r="P615" s="136"/>
      <c r="Q615" s="136"/>
      <c r="R615" s="136"/>
      <c r="S615" s="136"/>
      <c r="T615" s="136"/>
      <c r="U615" s="136"/>
      <c r="V615" s="136"/>
      <c r="W615" s="136"/>
      <c r="X615" s="136"/>
      <c r="Y615" s="136"/>
      <c r="Z615" s="136"/>
    </row>
    <row r="616" spans="1:26" ht="12.75" customHeight="1">
      <c r="A616" s="136"/>
      <c r="B616" s="136"/>
      <c r="C616" s="136"/>
      <c r="D616" s="136"/>
      <c r="E616" s="136"/>
      <c r="F616" s="136"/>
      <c r="G616" s="136"/>
      <c r="H616" s="136"/>
      <c r="I616" s="136"/>
      <c r="J616" s="136"/>
      <c r="K616" s="136"/>
      <c r="L616" s="136"/>
      <c r="M616" s="136"/>
      <c r="N616" s="136"/>
      <c r="O616" s="136"/>
      <c r="P616" s="136"/>
      <c r="Q616" s="136"/>
      <c r="R616" s="136"/>
      <c r="S616" s="136"/>
      <c r="T616" s="136"/>
      <c r="U616" s="136"/>
      <c r="V616" s="136"/>
      <c r="W616" s="136"/>
      <c r="X616" s="136"/>
      <c r="Y616" s="136"/>
      <c r="Z616" s="136"/>
    </row>
    <row r="617" spans="1:26" ht="12.75" customHeight="1">
      <c r="A617" s="136"/>
      <c r="B617" s="136"/>
      <c r="C617" s="136"/>
      <c r="D617" s="136"/>
      <c r="E617" s="136"/>
      <c r="F617" s="136"/>
      <c r="G617" s="136"/>
      <c r="H617" s="136"/>
      <c r="I617" s="136"/>
      <c r="J617" s="136"/>
      <c r="K617" s="136"/>
      <c r="L617" s="136"/>
      <c r="M617" s="136"/>
      <c r="N617" s="136"/>
      <c r="O617" s="136"/>
      <c r="P617" s="136"/>
      <c r="Q617" s="136"/>
      <c r="R617" s="136"/>
      <c r="S617" s="136"/>
      <c r="T617" s="136"/>
      <c r="U617" s="136"/>
      <c r="V617" s="136"/>
      <c r="W617" s="136"/>
      <c r="X617" s="136"/>
      <c r="Y617" s="136"/>
      <c r="Z617" s="136"/>
    </row>
    <row r="618" spans="1:26" ht="12.75" customHeight="1">
      <c r="A618" s="136"/>
      <c r="B618" s="136"/>
      <c r="C618" s="136"/>
      <c r="D618" s="136"/>
      <c r="E618" s="136"/>
      <c r="F618" s="136"/>
      <c r="G618" s="136"/>
      <c r="H618" s="136"/>
      <c r="I618" s="136"/>
      <c r="J618" s="136"/>
      <c r="K618" s="136"/>
      <c r="L618" s="136"/>
      <c r="M618" s="136"/>
      <c r="N618" s="136"/>
      <c r="O618" s="136"/>
      <c r="P618" s="136"/>
      <c r="Q618" s="136"/>
      <c r="R618" s="136"/>
      <c r="S618" s="136"/>
      <c r="T618" s="136"/>
      <c r="U618" s="136"/>
      <c r="V618" s="136"/>
      <c r="W618" s="136"/>
      <c r="X618" s="136"/>
      <c r="Y618" s="136"/>
      <c r="Z618" s="136"/>
    </row>
    <row r="619" spans="1:26" ht="12.75" customHeight="1">
      <c r="A619" s="136"/>
      <c r="B619" s="136"/>
      <c r="C619" s="136"/>
      <c r="D619" s="136"/>
      <c r="E619" s="136"/>
      <c r="F619" s="136"/>
      <c r="G619" s="136"/>
      <c r="H619" s="136"/>
      <c r="I619" s="136"/>
      <c r="J619" s="136"/>
      <c r="K619" s="136"/>
      <c r="L619" s="136"/>
      <c r="M619" s="136"/>
      <c r="N619" s="136"/>
      <c r="O619" s="136"/>
      <c r="P619" s="136"/>
      <c r="Q619" s="136"/>
      <c r="R619" s="136"/>
      <c r="S619" s="136"/>
      <c r="T619" s="136"/>
      <c r="U619" s="136"/>
      <c r="V619" s="136"/>
      <c r="W619" s="136"/>
      <c r="X619" s="136"/>
      <c r="Y619" s="136"/>
      <c r="Z619" s="136"/>
    </row>
    <row r="620" spans="1:26" ht="12.75" customHeight="1">
      <c r="A620" s="136"/>
      <c r="B620" s="136"/>
      <c r="C620" s="136"/>
      <c r="D620" s="136"/>
      <c r="E620" s="136"/>
      <c r="F620" s="136"/>
      <c r="G620" s="136"/>
      <c r="H620" s="136"/>
      <c r="I620" s="136"/>
      <c r="J620" s="136"/>
      <c r="K620" s="136"/>
      <c r="L620" s="136"/>
      <c r="M620" s="136"/>
      <c r="N620" s="136"/>
      <c r="O620" s="136"/>
      <c r="P620" s="136"/>
      <c r="Q620" s="136"/>
      <c r="R620" s="136"/>
      <c r="S620" s="136"/>
      <c r="T620" s="136"/>
      <c r="U620" s="136"/>
      <c r="V620" s="136"/>
      <c r="W620" s="136"/>
      <c r="X620" s="136"/>
      <c r="Y620" s="136"/>
      <c r="Z620" s="136"/>
    </row>
    <row r="621" spans="1:26" ht="12.75" customHeight="1">
      <c r="A621" s="136"/>
      <c r="B621" s="136"/>
      <c r="C621" s="136"/>
      <c r="D621" s="136"/>
      <c r="E621" s="136"/>
      <c r="F621" s="136"/>
      <c r="G621" s="136"/>
      <c r="H621" s="136"/>
      <c r="I621" s="136"/>
      <c r="J621" s="136"/>
      <c r="K621" s="136"/>
      <c r="L621" s="136"/>
      <c r="M621" s="136"/>
      <c r="N621" s="136"/>
      <c r="O621" s="136"/>
      <c r="P621" s="136"/>
      <c r="Q621" s="136"/>
      <c r="R621" s="136"/>
      <c r="S621" s="136"/>
      <c r="T621" s="136"/>
      <c r="U621" s="136"/>
      <c r="V621" s="136"/>
      <c r="W621" s="136"/>
      <c r="X621" s="136"/>
      <c r="Y621" s="136"/>
      <c r="Z621" s="136"/>
    </row>
    <row r="622" spans="1:26" ht="12.75" customHeight="1">
      <c r="A622" s="136"/>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c r="Z622" s="136"/>
    </row>
    <row r="623" spans="1:26" ht="12.75" customHeight="1">
      <c r="A623" s="136"/>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row>
    <row r="624" spans="1:26" ht="12.75" customHeight="1">
      <c r="A624" s="136"/>
      <c r="B624" s="136"/>
      <c r="C624" s="136"/>
      <c r="D624" s="136"/>
      <c r="E624" s="136"/>
      <c r="F624" s="136"/>
      <c r="G624" s="136"/>
      <c r="H624" s="136"/>
      <c r="I624" s="136"/>
      <c r="J624" s="136"/>
      <c r="K624" s="136"/>
      <c r="L624" s="136"/>
      <c r="M624" s="136"/>
      <c r="N624" s="136"/>
      <c r="O624" s="136"/>
      <c r="P624" s="136"/>
      <c r="Q624" s="136"/>
      <c r="R624" s="136"/>
      <c r="S624" s="136"/>
      <c r="T624" s="136"/>
      <c r="U624" s="136"/>
      <c r="V624" s="136"/>
      <c r="W624" s="136"/>
      <c r="X624" s="136"/>
      <c r="Y624" s="136"/>
      <c r="Z624" s="136"/>
    </row>
    <row r="625" spans="1:26" ht="12.75" customHeight="1">
      <c r="A625" s="136"/>
      <c r="B625" s="136"/>
      <c r="C625" s="136"/>
      <c r="D625" s="136"/>
      <c r="E625" s="136"/>
      <c r="F625" s="136"/>
      <c r="G625" s="136"/>
      <c r="H625" s="136"/>
      <c r="I625" s="136"/>
      <c r="J625" s="136"/>
      <c r="K625" s="136"/>
      <c r="L625" s="136"/>
      <c r="M625" s="136"/>
      <c r="N625" s="136"/>
      <c r="O625" s="136"/>
      <c r="P625" s="136"/>
      <c r="Q625" s="136"/>
      <c r="R625" s="136"/>
      <c r="S625" s="136"/>
      <c r="T625" s="136"/>
      <c r="U625" s="136"/>
      <c r="V625" s="136"/>
      <c r="W625" s="136"/>
      <c r="X625" s="136"/>
      <c r="Y625" s="136"/>
      <c r="Z625" s="136"/>
    </row>
    <row r="626" spans="1:26" ht="12.75" customHeight="1">
      <c r="A626" s="136"/>
      <c r="B626" s="136"/>
      <c r="C626" s="136"/>
      <c r="D626" s="136"/>
      <c r="E626" s="136"/>
      <c r="F626" s="136"/>
      <c r="G626" s="136"/>
      <c r="H626" s="136"/>
      <c r="I626" s="136"/>
      <c r="J626" s="136"/>
      <c r="K626" s="136"/>
      <c r="L626" s="136"/>
      <c r="M626" s="136"/>
      <c r="N626" s="136"/>
      <c r="O626" s="136"/>
      <c r="P626" s="136"/>
      <c r="Q626" s="136"/>
      <c r="R626" s="136"/>
      <c r="S626" s="136"/>
      <c r="T626" s="136"/>
      <c r="U626" s="136"/>
      <c r="V626" s="136"/>
      <c r="W626" s="136"/>
      <c r="X626" s="136"/>
      <c r="Y626" s="136"/>
      <c r="Z626" s="136"/>
    </row>
    <row r="627" spans="1:26" ht="12.75" customHeight="1">
      <c r="A627" s="136"/>
      <c r="B627" s="136"/>
      <c r="C627" s="136"/>
      <c r="D627" s="136"/>
      <c r="E627" s="136"/>
      <c r="F627" s="136"/>
      <c r="G627" s="136"/>
      <c r="H627" s="136"/>
      <c r="I627" s="136"/>
      <c r="J627" s="136"/>
      <c r="K627" s="136"/>
      <c r="L627" s="136"/>
      <c r="M627" s="136"/>
      <c r="N627" s="136"/>
      <c r="O627" s="136"/>
      <c r="P627" s="136"/>
      <c r="Q627" s="136"/>
      <c r="R627" s="136"/>
      <c r="S627" s="136"/>
      <c r="T627" s="136"/>
      <c r="U627" s="136"/>
      <c r="V627" s="136"/>
      <c r="W627" s="136"/>
      <c r="X627" s="136"/>
      <c r="Y627" s="136"/>
      <c r="Z627" s="136"/>
    </row>
    <row r="628" spans="1:26" ht="12.75" customHeight="1">
      <c r="A628" s="136"/>
      <c r="B628" s="136"/>
      <c r="C628" s="136"/>
      <c r="D628" s="136"/>
      <c r="E628" s="136"/>
      <c r="F628" s="136"/>
      <c r="G628" s="136"/>
      <c r="H628" s="136"/>
      <c r="I628" s="136"/>
      <c r="J628" s="136"/>
      <c r="K628" s="136"/>
      <c r="L628" s="136"/>
      <c r="M628" s="136"/>
      <c r="N628" s="136"/>
      <c r="O628" s="136"/>
      <c r="P628" s="136"/>
      <c r="Q628" s="136"/>
      <c r="R628" s="136"/>
      <c r="S628" s="136"/>
      <c r="T628" s="136"/>
      <c r="U628" s="136"/>
      <c r="V628" s="136"/>
      <c r="W628" s="136"/>
      <c r="X628" s="136"/>
      <c r="Y628" s="136"/>
      <c r="Z628" s="136"/>
    </row>
    <row r="629" spans="1:26" ht="12.75" customHeight="1">
      <c r="A629" s="136"/>
      <c r="B629" s="136"/>
      <c r="C629" s="136"/>
      <c r="D629" s="136"/>
      <c r="E629" s="136"/>
      <c r="F629" s="136"/>
      <c r="G629" s="136"/>
      <c r="H629" s="136"/>
      <c r="I629" s="136"/>
      <c r="J629" s="136"/>
      <c r="K629" s="136"/>
      <c r="L629" s="136"/>
      <c r="M629" s="136"/>
      <c r="N629" s="136"/>
      <c r="O629" s="136"/>
      <c r="P629" s="136"/>
      <c r="Q629" s="136"/>
      <c r="R629" s="136"/>
      <c r="S629" s="136"/>
      <c r="T629" s="136"/>
      <c r="U629" s="136"/>
      <c r="V629" s="136"/>
      <c r="W629" s="136"/>
      <c r="X629" s="136"/>
      <c r="Y629" s="136"/>
      <c r="Z629" s="136"/>
    </row>
    <row r="630" spans="1:26" ht="12.75" customHeight="1">
      <c r="A630" s="136"/>
      <c r="B630" s="136"/>
      <c r="C630" s="136"/>
      <c r="D630" s="136"/>
      <c r="E630" s="136"/>
      <c r="F630" s="136"/>
      <c r="G630" s="136"/>
      <c r="H630" s="136"/>
      <c r="I630" s="136"/>
      <c r="J630" s="136"/>
      <c r="K630" s="136"/>
      <c r="L630" s="136"/>
      <c r="M630" s="136"/>
      <c r="N630" s="136"/>
      <c r="O630" s="136"/>
      <c r="P630" s="136"/>
      <c r="Q630" s="136"/>
      <c r="R630" s="136"/>
      <c r="S630" s="136"/>
      <c r="T630" s="136"/>
      <c r="U630" s="136"/>
      <c r="V630" s="136"/>
      <c r="W630" s="136"/>
      <c r="X630" s="136"/>
      <c r="Y630" s="136"/>
      <c r="Z630" s="136"/>
    </row>
    <row r="631" spans="1:26" ht="12.75" customHeight="1">
      <c r="A631" s="136"/>
      <c r="B631" s="136"/>
      <c r="C631" s="136"/>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6"/>
    </row>
    <row r="632" spans="1:26" ht="12.75" customHeight="1">
      <c r="A632" s="136"/>
      <c r="B632" s="136"/>
      <c r="C632" s="136"/>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6"/>
    </row>
    <row r="633" spans="1:26" ht="12.75" customHeight="1">
      <c r="A633" s="136"/>
      <c r="B633" s="136"/>
      <c r="C633" s="136"/>
      <c r="D633" s="136"/>
      <c r="E633" s="136"/>
      <c r="F633" s="136"/>
      <c r="G633" s="136"/>
      <c r="H633" s="136"/>
      <c r="I633" s="136"/>
      <c r="J633" s="136"/>
      <c r="K633" s="136"/>
      <c r="L633" s="136"/>
      <c r="M633" s="136"/>
      <c r="N633" s="136"/>
      <c r="O633" s="136"/>
      <c r="P633" s="136"/>
      <c r="Q633" s="136"/>
      <c r="R633" s="136"/>
      <c r="S633" s="136"/>
      <c r="T633" s="136"/>
      <c r="U633" s="136"/>
      <c r="V633" s="136"/>
      <c r="W633" s="136"/>
      <c r="X633" s="136"/>
      <c r="Y633" s="136"/>
      <c r="Z633" s="136"/>
    </row>
    <row r="634" spans="1:26" ht="12.75" customHeight="1">
      <c r="A634" s="136"/>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136"/>
      <c r="Z634" s="136"/>
    </row>
    <row r="635" spans="1:26" ht="12.75" customHeight="1">
      <c r="A635" s="136"/>
      <c r="B635" s="136"/>
      <c r="C635" s="136"/>
      <c r="D635" s="136"/>
      <c r="E635" s="136"/>
      <c r="F635" s="136"/>
      <c r="G635" s="136"/>
      <c r="H635" s="136"/>
      <c r="I635" s="136"/>
      <c r="J635" s="136"/>
      <c r="K635" s="136"/>
      <c r="L635" s="136"/>
      <c r="M635" s="136"/>
      <c r="N635" s="136"/>
      <c r="O635" s="136"/>
      <c r="P635" s="136"/>
      <c r="Q635" s="136"/>
      <c r="R635" s="136"/>
      <c r="S635" s="136"/>
      <c r="T635" s="136"/>
      <c r="U635" s="136"/>
      <c r="V635" s="136"/>
      <c r="W635" s="136"/>
      <c r="X635" s="136"/>
      <c r="Y635" s="136"/>
      <c r="Z635" s="136"/>
    </row>
    <row r="636" spans="1:26" ht="12.75" customHeight="1">
      <c r="A636" s="136"/>
      <c r="B636" s="136"/>
      <c r="C636" s="136"/>
      <c r="D636" s="136"/>
      <c r="E636" s="136"/>
      <c r="F636" s="136"/>
      <c r="G636" s="136"/>
      <c r="H636" s="136"/>
      <c r="I636" s="136"/>
      <c r="J636" s="136"/>
      <c r="K636" s="136"/>
      <c r="L636" s="136"/>
      <c r="M636" s="136"/>
      <c r="N636" s="136"/>
      <c r="O636" s="136"/>
      <c r="P636" s="136"/>
      <c r="Q636" s="136"/>
      <c r="R636" s="136"/>
      <c r="S636" s="136"/>
      <c r="T636" s="136"/>
      <c r="U636" s="136"/>
      <c r="V636" s="136"/>
      <c r="W636" s="136"/>
      <c r="X636" s="136"/>
      <c r="Y636" s="136"/>
      <c r="Z636" s="136"/>
    </row>
    <row r="637" spans="1:26" ht="12.75" customHeight="1">
      <c r="A637" s="136"/>
      <c r="B637" s="136"/>
      <c r="C637" s="136"/>
      <c r="D637" s="136"/>
      <c r="E637" s="136"/>
      <c r="F637" s="136"/>
      <c r="G637" s="136"/>
      <c r="H637" s="136"/>
      <c r="I637" s="136"/>
      <c r="J637" s="136"/>
      <c r="K637" s="136"/>
      <c r="L637" s="136"/>
      <c r="M637" s="136"/>
      <c r="N637" s="136"/>
      <c r="O637" s="136"/>
      <c r="P637" s="136"/>
      <c r="Q637" s="136"/>
      <c r="R637" s="136"/>
      <c r="S637" s="136"/>
      <c r="T637" s="136"/>
      <c r="U637" s="136"/>
      <c r="V637" s="136"/>
      <c r="W637" s="136"/>
      <c r="X637" s="136"/>
      <c r="Y637" s="136"/>
      <c r="Z637" s="136"/>
    </row>
    <row r="638" spans="1:26" ht="12.75" customHeight="1">
      <c r="A638" s="136"/>
      <c r="B638" s="136"/>
      <c r="C638" s="136"/>
      <c r="D638" s="136"/>
      <c r="E638" s="136"/>
      <c r="F638" s="136"/>
      <c r="G638" s="136"/>
      <c r="H638" s="136"/>
      <c r="I638" s="136"/>
      <c r="J638" s="136"/>
      <c r="K638" s="136"/>
      <c r="L638" s="136"/>
      <c r="M638" s="136"/>
      <c r="N638" s="136"/>
      <c r="O638" s="136"/>
      <c r="P638" s="136"/>
      <c r="Q638" s="136"/>
      <c r="R638" s="136"/>
      <c r="S638" s="136"/>
      <c r="T638" s="136"/>
      <c r="U638" s="136"/>
      <c r="V638" s="136"/>
      <c r="W638" s="136"/>
      <c r="X638" s="136"/>
      <c r="Y638" s="136"/>
      <c r="Z638" s="136"/>
    </row>
    <row r="639" spans="1:26" ht="12.75" customHeight="1">
      <c r="A639" s="136"/>
      <c r="B639" s="136"/>
      <c r="C639" s="136"/>
      <c r="D639" s="136"/>
      <c r="E639" s="136"/>
      <c r="F639" s="136"/>
      <c r="G639" s="136"/>
      <c r="H639" s="136"/>
      <c r="I639" s="136"/>
      <c r="J639" s="136"/>
      <c r="K639" s="136"/>
      <c r="L639" s="136"/>
      <c r="M639" s="136"/>
      <c r="N639" s="136"/>
      <c r="O639" s="136"/>
      <c r="P639" s="136"/>
      <c r="Q639" s="136"/>
      <c r="R639" s="136"/>
      <c r="S639" s="136"/>
      <c r="T639" s="136"/>
      <c r="U639" s="136"/>
      <c r="V639" s="136"/>
      <c r="W639" s="136"/>
      <c r="X639" s="136"/>
      <c r="Y639" s="136"/>
      <c r="Z639" s="136"/>
    </row>
    <row r="640" spans="1:26" ht="12.75" customHeight="1">
      <c r="A640" s="136"/>
      <c r="B640" s="136"/>
      <c r="C640" s="136"/>
      <c r="D640" s="136"/>
      <c r="E640" s="136"/>
      <c r="F640" s="136"/>
      <c r="G640" s="136"/>
      <c r="H640" s="136"/>
      <c r="I640" s="136"/>
      <c r="J640" s="136"/>
      <c r="K640" s="136"/>
      <c r="L640" s="136"/>
      <c r="M640" s="136"/>
      <c r="N640" s="136"/>
      <c r="O640" s="136"/>
      <c r="P640" s="136"/>
      <c r="Q640" s="136"/>
      <c r="R640" s="136"/>
      <c r="S640" s="136"/>
      <c r="T640" s="136"/>
      <c r="U640" s="136"/>
      <c r="V640" s="136"/>
      <c r="W640" s="136"/>
      <c r="X640" s="136"/>
      <c r="Y640" s="136"/>
      <c r="Z640" s="136"/>
    </row>
    <row r="641" spans="1:26" ht="12.75" customHeight="1">
      <c r="A641" s="136"/>
      <c r="B641" s="136"/>
      <c r="C641" s="136"/>
      <c r="D641" s="136"/>
      <c r="E641" s="136"/>
      <c r="F641" s="136"/>
      <c r="G641" s="136"/>
      <c r="H641" s="136"/>
      <c r="I641" s="136"/>
      <c r="J641" s="136"/>
      <c r="K641" s="136"/>
      <c r="L641" s="136"/>
      <c r="M641" s="136"/>
      <c r="N641" s="136"/>
      <c r="O641" s="136"/>
      <c r="P641" s="136"/>
      <c r="Q641" s="136"/>
      <c r="R641" s="136"/>
      <c r="S641" s="136"/>
      <c r="T641" s="136"/>
      <c r="U641" s="136"/>
      <c r="V641" s="136"/>
      <c r="W641" s="136"/>
      <c r="X641" s="136"/>
      <c r="Y641" s="136"/>
      <c r="Z641" s="136"/>
    </row>
    <row r="642" spans="1:26" ht="12.75" customHeight="1">
      <c r="A642" s="136"/>
      <c r="B642" s="136"/>
      <c r="C642" s="136"/>
      <c r="D642" s="136"/>
      <c r="E642" s="136"/>
      <c r="F642" s="136"/>
      <c r="G642" s="136"/>
      <c r="H642" s="136"/>
      <c r="I642" s="136"/>
      <c r="J642" s="136"/>
      <c r="K642" s="136"/>
      <c r="L642" s="136"/>
      <c r="M642" s="136"/>
      <c r="N642" s="136"/>
      <c r="O642" s="136"/>
      <c r="P642" s="136"/>
      <c r="Q642" s="136"/>
      <c r="R642" s="136"/>
      <c r="S642" s="136"/>
      <c r="T642" s="136"/>
      <c r="U642" s="136"/>
      <c r="V642" s="136"/>
      <c r="W642" s="136"/>
      <c r="X642" s="136"/>
      <c r="Y642" s="136"/>
      <c r="Z642" s="136"/>
    </row>
    <row r="643" spans="1:26" ht="12.75" customHeight="1">
      <c r="A643" s="136"/>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c r="Z643" s="136"/>
    </row>
    <row r="644" spans="1:26" ht="12.75" customHeight="1">
      <c r="A644" s="136"/>
      <c r="B644" s="136"/>
      <c r="C644" s="136"/>
      <c r="D644" s="136"/>
      <c r="E644" s="136"/>
      <c r="F644" s="136"/>
      <c r="G644" s="136"/>
      <c r="H644" s="136"/>
      <c r="I644" s="136"/>
      <c r="J644" s="136"/>
      <c r="K644" s="136"/>
      <c r="L644" s="136"/>
      <c r="M644" s="136"/>
      <c r="N644" s="136"/>
      <c r="O644" s="136"/>
      <c r="P644" s="136"/>
      <c r="Q644" s="136"/>
      <c r="R644" s="136"/>
      <c r="S644" s="136"/>
      <c r="T644" s="136"/>
      <c r="U644" s="136"/>
      <c r="V644" s="136"/>
      <c r="W644" s="136"/>
      <c r="X644" s="136"/>
      <c r="Y644" s="136"/>
      <c r="Z644" s="136"/>
    </row>
    <row r="645" spans="1:26" ht="12.75" customHeight="1">
      <c r="A645" s="136"/>
      <c r="B645" s="136"/>
      <c r="C645" s="136"/>
      <c r="D645" s="136"/>
      <c r="E645" s="136"/>
      <c r="F645" s="136"/>
      <c r="G645" s="136"/>
      <c r="H645" s="136"/>
      <c r="I645" s="136"/>
      <c r="J645" s="136"/>
      <c r="K645" s="136"/>
      <c r="L645" s="136"/>
      <c r="M645" s="136"/>
      <c r="N645" s="136"/>
      <c r="O645" s="136"/>
      <c r="P645" s="136"/>
      <c r="Q645" s="136"/>
      <c r="R645" s="136"/>
      <c r="S645" s="136"/>
      <c r="T645" s="136"/>
      <c r="U645" s="136"/>
      <c r="V645" s="136"/>
      <c r="W645" s="136"/>
      <c r="X645" s="136"/>
      <c r="Y645" s="136"/>
      <c r="Z645" s="136"/>
    </row>
    <row r="646" spans="1:26" ht="12.75" customHeight="1">
      <c r="A646" s="136"/>
      <c r="B646" s="136"/>
      <c r="C646" s="136"/>
      <c r="D646" s="136"/>
      <c r="E646" s="136"/>
      <c r="F646" s="136"/>
      <c r="G646" s="136"/>
      <c r="H646" s="136"/>
      <c r="I646" s="136"/>
      <c r="J646" s="136"/>
      <c r="K646" s="136"/>
      <c r="L646" s="136"/>
      <c r="M646" s="136"/>
      <c r="N646" s="136"/>
      <c r="O646" s="136"/>
      <c r="P646" s="136"/>
      <c r="Q646" s="136"/>
      <c r="R646" s="136"/>
      <c r="S646" s="136"/>
      <c r="T646" s="136"/>
      <c r="U646" s="136"/>
      <c r="V646" s="136"/>
      <c r="W646" s="136"/>
      <c r="X646" s="136"/>
      <c r="Y646" s="136"/>
      <c r="Z646" s="136"/>
    </row>
    <row r="647" spans="1:26" ht="12.75" customHeight="1">
      <c r="A647" s="136"/>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c r="Z647" s="136"/>
    </row>
    <row r="648" spans="1:26" ht="12.75" customHeight="1">
      <c r="A648" s="136"/>
      <c r="B648" s="136"/>
      <c r="C648" s="136"/>
      <c r="D648" s="136"/>
      <c r="E648" s="136"/>
      <c r="F648" s="136"/>
      <c r="G648" s="136"/>
      <c r="H648" s="136"/>
      <c r="I648" s="136"/>
      <c r="J648" s="136"/>
      <c r="K648" s="136"/>
      <c r="L648" s="136"/>
      <c r="M648" s="136"/>
      <c r="N648" s="136"/>
      <c r="O648" s="136"/>
      <c r="P648" s="136"/>
      <c r="Q648" s="136"/>
      <c r="R648" s="136"/>
      <c r="S648" s="136"/>
      <c r="T648" s="136"/>
      <c r="U648" s="136"/>
      <c r="V648" s="136"/>
      <c r="W648" s="136"/>
      <c r="X648" s="136"/>
      <c r="Y648" s="136"/>
      <c r="Z648" s="136"/>
    </row>
    <row r="649" spans="1:26" ht="12.75" customHeight="1">
      <c r="A649" s="136"/>
      <c r="B649" s="136"/>
      <c r="C649" s="136"/>
      <c r="D649" s="136"/>
      <c r="E649" s="136"/>
      <c r="F649" s="136"/>
      <c r="G649" s="136"/>
      <c r="H649" s="136"/>
      <c r="I649" s="136"/>
      <c r="J649" s="136"/>
      <c r="K649" s="136"/>
      <c r="L649" s="136"/>
      <c r="M649" s="136"/>
      <c r="N649" s="136"/>
      <c r="O649" s="136"/>
      <c r="P649" s="136"/>
      <c r="Q649" s="136"/>
      <c r="R649" s="136"/>
      <c r="S649" s="136"/>
      <c r="T649" s="136"/>
      <c r="U649" s="136"/>
      <c r="V649" s="136"/>
      <c r="W649" s="136"/>
      <c r="X649" s="136"/>
      <c r="Y649" s="136"/>
      <c r="Z649" s="136"/>
    </row>
    <row r="650" spans="1:26" ht="12.75" customHeight="1">
      <c r="A650" s="136"/>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c r="Z650" s="136"/>
    </row>
    <row r="651" spans="1:26" ht="12.75" customHeight="1">
      <c r="A651" s="136"/>
      <c r="B651" s="136"/>
      <c r="C651" s="136"/>
      <c r="D651" s="136"/>
      <c r="E651" s="136"/>
      <c r="F651" s="136"/>
      <c r="G651" s="136"/>
      <c r="H651" s="136"/>
      <c r="I651" s="136"/>
      <c r="J651" s="136"/>
      <c r="K651" s="136"/>
      <c r="L651" s="136"/>
      <c r="M651" s="136"/>
      <c r="N651" s="136"/>
      <c r="O651" s="136"/>
      <c r="P651" s="136"/>
      <c r="Q651" s="136"/>
      <c r="R651" s="136"/>
      <c r="S651" s="136"/>
      <c r="T651" s="136"/>
      <c r="U651" s="136"/>
      <c r="V651" s="136"/>
      <c r="W651" s="136"/>
      <c r="X651" s="136"/>
      <c r="Y651" s="136"/>
      <c r="Z651" s="136"/>
    </row>
    <row r="652" spans="1:26" ht="12.75" customHeight="1">
      <c r="A652" s="136"/>
      <c r="B652" s="136"/>
      <c r="C652" s="136"/>
      <c r="D652" s="136"/>
      <c r="E652" s="136"/>
      <c r="F652" s="136"/>
      <c r="G652" s="136"/>
      <c r="H652" s="136"/>
      <c r="I652" s="136"/>
      <c r="J652" s="136"/>
      <c r="K652" s="136"/>
      <c r="L652" s="136"/>
      <c r="M652" s="136"/>
      <c r="N652" s="136"/>
      <c r="O652" s="136"/>
      <c r="P652" s="136"/>
      <c r="Q652" s="136"/>
      <c r="R652" s="136"/>
      <c r="S652" s="136"/>
      <c r="T652" s="136"/>
      <c r="U652" s="136"/>
      <c r="V652" s="136"/>
      <c r="W652" s="136"/>
      <c r="X652" s="136"/>
      <c r="Y652" s="136"/>
      <c r="Z652" s="136"/>
    </row>
    <row r="653" spans="1:26" ht="12.75" customHeight="1">
      <c r="A653" s="136"/>
      <c r="B653" s="136"/>
      <c r="C653" s="136"/>
      <c r="D653" s="136"/>
      <c r="E653" s="136"/>
      <c r="F653" s="136"/>
      <c r="G653" s="136"/>
      <c r="H653" s="136"/>
      <c r="I653" s="136"/>
      <c r="J653" s="136"/>
      <c r="K653" s="136"/>
      <c r="L653" s="136"/>
      <c r="M653" s="136"/>
      <c r="N653" s="136"/>
      <c r="O653" s="136"/>
      <c r="P653" s="136"/>
      <c r="Q653" s="136"/>
      <c r="R653" s="136"/>
      <c r="S653" s="136"/>
      <c r="T653" s="136"/>
      <c r="U653" s="136"/>
      <c r="V653" s="136"/>
      <c r="W653" s="136"/>
      <c r="X653" s="136"/>
      <c r="Y653" s="136"/>
      <c r="Z653" s="136"/>
    </row>
    <row r="654" spans="1:26" ht="12.75" customHeight="1">
      <c r="A654" s="136"/>
      <c r="B654" s="136"/>
      <c r="C654" s="136"/>
      <c r="D654" s="136"/>
      <c r="E654" s="136"/>
      <c r="F654" s="136"/>
      <c r="G654" s="136"/>
      <c r="H654" s="136"/>
      <c r="I654" s="136"/>
      <c r="J654" s="136"/>
      <c r="K654" s="136"/>
      <c r="L654" s="136"/>
      <c r="M654" s="136"/>
      <c r="N654" s="136"/>
      <c r="O654" s="136"/>
      <c r="P654" s="136"/>
      <c r="Q654" s="136"/>
      <c r="R654" s="136"/>
      <c r="S654" s="136"/>
      <c r="T654" s="136"/>
      <c r="U654" s="136"/>
      <c r="V654" s="136"/>
      <c r="W654" s="136"/>
      <c r="X654" s="136"/>
      <c r="Y654" s="136"/>
      <c r="Z654" s="136"/>
    </row>
    <row r="655" spans="1:26" ht="12.75" customHeight="1">
      <c r="A655" s="136"/>
      <c r="B655" s="136"/>
      <c r="C655" s="136"/>
      <c r="D655" s="136"/>
      <c r="E655" s="136"/>
      <c r="F655" s="136"/>
      <c r="G655" s="136"/>
      <c r="H655" s="136"/>
      <c r="I655" s="136"/>
      <c r="J655" s="136"/>
      <c r="K655" s="136"/>
      <c r="L655" s="136"/>
      <c r="M655" s="136"/>
      <c r="N655" s="136"/>
      <c r="O655" s="136"/>
      <c r="P655" s="136"/>
      <c r="Q655" s="136"/>
      <c r="R655" s="136"/>
      <c r="S655" s="136"/>
      <c r="T655" s="136"/>
      <c r="U655" s="136"/>
      <c r="V655" s="136"/>
      <c r="W655" s="136"/>
      <c r="X655" s="136"/>
      <c r="Y655" s="136"/>
      <c r="Z655" s="136"/>
    </row>
    <row r="656" spans="1:26" ht="12.75" customHeight="1">
      <c r="A656" s="136"/>
      <c r="B656" s="136"/>
      <c r="C656" s="136"/>
      <c r="D656" s="136"/>
      <c r="E656" s="136"/>
      <c r="F656" s="136"/>
      <c r="G656" s="136"/>
      <c r="H656" s="136"/>
      <c r="I656" s="136"/>
      <c r="J656" s="136"/>
      <c r="K656" s="136"/>
      <c r="L656" s="136"/>
      <c r="M656" s="136"/>
      <c r="N656" s="136"/>
      <c r="O656" s="136"/>
      <c r="P656" s="136"/>
      <c r="Q656" s="136"/>
      <c r="R656" s="136"/>
      <c r="S656" s="136"/>
      <c r="T656" s="136"/>
      <c r="U656" s="136"/>
      <c r="V656" s="136"/>
      <c r="W656" s="136"/>
      <c r="X656" s="136"/>
      <c r="Y656" s="136"/>
      <c r="Z656" s="136"/>
    </row>
    <row r="657" spans="1:26" ht="12.75" customHeight="1">
      <c r="A657" s="136"/>
      <c r="B657" s="136"/>
      <c r="C657" s="136"/>
      <c r="D657" s="136"/>
      <c r="E657" s="136"/>
      <c r="F657" s="136"/>
      <c r="G657" s="136"/>
      <c r="H657" s="136"/>
      <c r="I657" s="136"/>
      <c r="J657" s="136"/>
      <c r="K657" s="136"/>
      <c r="L657" s="136"/>
      <c r="M657" s="136"/>
      <c r="N657" s="136"/>
      <c r="O657" s="136"/>
      <c r="P657" s="136"/>
      <c r="Q657" s="136"/>
      <c r="R657" s="136"/>
      <c r="S657" s="136"/>
      <c r="T657" s="136"/>
      <c r="U657" s="136"/>
      <c r="V657" s="136"/>
      <c r="W657" s="136"/>
      <c r="X657" s="136"/>
      <c r="Y657" s="136"/>
      <c r="Z657" s="136"/>
    </row>
    <row r="658" spans="1:26" ht="12.75" customHeight="1">
      <c r="A658" s="136"/>
      <c r="B658" s="136"/>
      <c r="C658" s="136"/>
      <c r="D658" s="136"/>
      <c r="E658" s="136"/>
      <c r="F658" s="136"/>
      <c r="G658" s="136"/>
      <c r="H658" s="136"/>
      <c r="I658" s="136"/>
      <c r="J658" s="136"/>
      <c r="K658" s="136"/>
      <c r="L658" s="136"/>
      <c r="M658" s="136"/>
      <c r="N658" s="136"/>
      <c r="O658" s="136"/>
      <c r="P658" s="136"/>
      <c r="Q658" s="136"/>
      <c r="R658" s="136"/>
      <c r="S658" s="136"/>
      <c r="T658" s="136"/>
      <c r="U658" s="136"/>
      <c r="V658" s="136"/>
      <c r="W658" s="136"/>
      <c r="X658" s="136"/>
      <c r="Y658" s="136"/>
      <c r="Z658" s="136"/>
    </row>
    <row r="659" spans="1:26" ht="12.75" customHeight="1">
      <c r="A659" s="136"/>
      <c r="B659" s="136"/>
      <c r="C659" s="136"/>
      <c r="D659" s="136"/>
      <c r="E659" s="136"/>
      <c r="F659" s="136"/>
      <c r="G659" s="136"/>
      <c r="H659" s="136"/>
      <c r="I659" s="136"/>
      <c r="J659" s="136"/>
      <c r="K659" s="136"/>
      <c r="L659" s="136"/>
      <c r="M659" s="136"/>
      <c r="N659" s="136"/>
      <c r="O659" s="136"/>
      <c r="P659" s="136"/>
      <c r="Q659" s="136"/>
      <c r="R659" s="136"/>
      <c r="S659" s="136"/>
      <c r="T659" s="136"/>
      <c r="U659" s="136"/>
      <c r="V659" s="136"/>
      <c r="W659" s="136"/>
      <c r="X659" s="136"/>
      <c r="Y659" s="136"/>
      <c r="Z659" s="136"/>
    </row>
    <row r="660" spans="1:26" ht="12.75" customHeight="1">
      <c r="A660" s="136"/>
      <c r="B660" s="136"/>
      <c r="C660" s="136"/>
      <c r="D660" s="136"/>
      <c r="E660" s="136"/>
      <c r="F660" s="136"/>
      <c r="G660" s="136"/>
      <c r="H660" s="136"/>
      <c r="I660" s="136"/>
      <c r="J660" s="136"/>
      <c r="K660" s="136"/>
      <c r="L660" s="136"/>
      <c r="M660" s="136"/>
      <c r="N660" s="136"/>
      <c r="O660" s="136"/>
      <c r="P660" s="136"/>
      <c r="Q660" s="136"/>
      <c r="R660" s="136"/>
      <c r="S660" s="136"/>
      <c r="T660" s="136"/>
      <c r="U660" s="136"/>
      <c r="V660" s="136"/>
      <c r="W660" s="136"/>
      <c r="X660" s="136"/>
      <c r="Y660" s="136"/>
      <c r="Z660" s="136"/>
    </row>
    <row r="661" spans="1:26" ht="12.75" customHeight="1">
      <c r="A661" s="136"/>
      <c r="B661" s="136"/>
      <c r="C661" s="136"/>
      <c r="D661" s="136"/>
      <c r="E661" s="136"/>
      <c r="F661" s="136"/>
      <c r="G661" s="136"/>
      <c r="H661" s="136"/>
      <c r="I661" s="136"/>
      <c r="J661" s="136"/>
      <c r="K661" s="136"/>
      <c r="L661" s="136"/>
      <c r="M661" s="136"/>
      <c r="N661" s="136"/>
      <c r="O661" s="136"/>
      <c r="P661" s="136"/>
      <c r="Q661" s="136"/>
      <c r="R661" s="136"/>
      <c r="S661" s="136"/>
      <c r="T661" s="136"/>
      <c r="U661" s="136"/>
      <c r="V661" s="136"/>
      <c r="W661" s="136"/>
      <c r="X661" s="136"/>
      <c r="Y661" s="136"/>
      <c r="Z661" s="136"/>
    </row>
    <row r="662" spans="1:26" ht="12.75" customHeight="1">
      <c r="A662" s="136"/>
      <c r="B662" s="136"/>
      <c r="C662" s="136"/>
      <c r="D662" s="136"/>
      <c r="E662" s="136"/>
      <c r="F662" s="136"/>
      <c r="G662" s="136"/>
      <c r="H662" s="136"/>
      <c r="I662" s="136"/>
      <c r="J662" s="136"/>
      <c r="K662" s="136"/>
      <c r="L662" s="136"/>
      <c r="M662" s="136"/>
      <c r="N662" s="136"/>
      <c r="O662" s="136"/>
      <c r="P662" s="136"/>
      <c r="Q662" s="136"/>
      <c r="R662" s="136"/>
      <c r="S662" s="136"/>
      <c r="T662" s="136"/>
      <c r="U662" s="136"/>
      <c r="V662" s="136"/>
      <c r="W662" s="136"/>
      <c r="X662" s="136"/>
      <c r="Y662" s="136"/>
      <c r="Z662" s="136"/>
    </row>
    <row r="663" spans="1:26" ht="12.75" customHeight="1">
      <c r="A663" s="136"/>
      <c r="B663" s="136"/>
      <c r="C663" s="136"/>
      <c r="D663" s="136"/>
      <c r="E663" s="136"/>
      <c r="F663" s="136"/>
      <c r="G663" s="136"/>
      <c r="H663" s="136"/>
      <c r="I663" s="136"/>
      <c r="J663" s="136"/>
      <c r="K663" s="136"/>
      <c r="L663" s="136"/>
      <c r="M663" s="136"/>
      <c r="N663" s="136"/>
      <c r="O663" s="136"/>
      <c r="P663" s="136"/>
      <c r="Q663" s="136"/>
      <c r="R663" s="136"/>
      <c r="S663" s="136"/>
      <c r="T663" s="136"/>
      <c r="U663" s="136"/>
      <c r="V663" s="136"/>
      <c r="W663" s="136"/>
      <c r="X663" s="136"/>
      <c r="Y663" s="136"/>
      <c r="Z663" s="136"/>
    </row>
    <row r="664" spans="1:26" ht="12.75" customHeight="1">
      <c r="A664" s="136"/>
      <c r="B664" s="136"/>
      <c r="C664" s="136"/>
      <c r="D664" s="136"/>
      <c r="E664" s="136"/>
      <c r="F664" s="136"/>
      <c r="G664" s="136"/>
      <c r="H664" s="136"/>
      <c r="I664" s="136"/>
      <c r="J664" s="136"/>
      <c r="K664" s="136"/>
      <c r="L664" s="136"/>
      <c r="M664" s="136"/>
      <c r="N664" s="136"/>
      <c r="O664" s="136"/>
      <c r="P664" s="136"/>
      <c r="Q664" s="136"/>
      <c r="R664" s="136"/>
      <c r="S664" s="136"/>
      <c r="T664" s="136"/>
      <c r="U664" s="136"/>
      <c r="V664" s="136"/>
      <c r="W664" s="136"/>
      <c r="X664" s="136"/>
      <c r="Y664" s="136"/>
      <c r="Z664" s="136"/>
    </row>
    <row r="665" spans="1:26" ht="12.75" customHeight="1">
      <c r="A665" s="136"/>
      <c r="B665" s="136"/>
      <c r="C665" s="136"/>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6"/>
    </row>
    <row r="666" spans="1:26" ht="12.75" customHeight="1">
      <c r="A666" s="136"/>
      <c r="B666" s="136"/>
      <c r="C666" s="136"/>
      <c r="D666" s="136"/>
      <c r="E666" s="136"/>
      <c r="F666" s="136"/>
      <c r="G666" s="136"/>
      <c r="H666" s="136"/>
      <c r="I666" s="136"/>
      <c r="J666" s="136"/>
      <c r="K666" s="136"/>
      <c r="L666" s="136"/>
      <c r="M666" s="136"/>
      <c r="N666" s="136"/>
      <c r="O666" s="136"/>
      <c r="P666" s="136"/>
      <c r="Q666" s="136"/>
      <c r="R666" s="136"/>
      <c r="S666" s="136"/>
      <c r="T666" s="136"/>
      <c r="U666" s="136"/>
      <c r="V666" s="136"/>
      <c r="W666" s="136"/>
      <c r="X666" s="136"/>
      <c r="Y666" s="136"/>
      <c r="Z666" s="136"/>
    </row>
    <row r="667" spans="1:26" ht="12.75" customHeight="1">
      <c r="A667" s="136"/>
      <c r="B667" s="136"/>
      <c r="C667" s="136"/>
      <c r="D667" s="136"/>
      <c r="E667" s="136"/>
      <c r="F667" s="136"/>
      <c r="G667" s="136"/>
      <c r="H667" s="136"/>
      <c r="I667" s="136"/>
      <c r="J667" s="136"/>
      <c r="K667" s="136"/>
      <c r="L667" s="136"/>
      <c r="M667" s="136"/>
      <c r="N667" s="136"/>
      <c r="O667" s="136"/>
      <c r="P667" s="136"/>
      <c r="Q667" s="136"/>
      <c r="R667" s="136"/>
      <c r="S667" s="136"/>
      <c r="T667" s="136"/>
      <c r="U667" s="136"/>
      <c r="V667" s="136"/>
      <c r="W667" s="136"/>
      <c r="X667" s="136"/>
      <c r="Y667" s="136"/>
      <c r="Z667" s="136"/>
    </row>
    <row r="668" spans="1:26" ht="12.75" customHeight="1">
      <c r="A668" s="136"/>
      <c r="B668" s="136"/>
      <c r="C668" s="136"/>
      <c r="D668" s="136"/>
      <c r="E668" s="136"/>
      <c r="F668" s="136"/>
      <c r="G668" s="136"/>
      <c r="H668" s="136"/>
      <c r="I668" s="136"/>
      <c r="J668" s="136"/>
      <c r="K668" s="136"/>
      <c r="L668" s="136"/>
      <c r="M668" s="136"/>
      <c r="N668" s="136"/>
      <c r="O668" s="136"/>
      <c r="P668" s="136"/>
      <c r="Q668" s="136"/>
      <c r="R668" s="136"/>
      <c r="S668" s="136"/>
      <c r="T668" s="136"/>
      <c r="U668" s="136"/>
      <c r="V668" s="136"/>
      <c r="W668" s="136"/>
      <c r="X668" s="136"/>
      <c r="Y668" s="136"/>
      <c r="Z668" s="136"/>
    </row>
    <row r="669" spans="1:26" ht="12.75" customHeight="1">
      <c r="A669" s="136"/>
      <c r="B669" s="136"/>
      <c r="C669" s="136"/>
      <c r="D669" s="136"/>
      <c r="E669" s="136"/>
      <c r="F669" s="136"/>
      <c r="G669" s="136"/>
      <c r="H669" s="136"/>
      <c r="I669" s="136"/>
      <c r="J669" s="136"/>
      <c r="K669" s="136"/>
      <c r="L669" s="136"/>
      <c r="M669" s="136"/>
      <c r="N669" s="136"/>
      <c r="O669" s="136"/>
      <c r="P669" s="136"/>
      <c r="Q669" s="136"/>
      <c r="R669" s="136"/>
      <c r="S669" s="136"/>
      <c r="T669" s="136"/>
      <c r="U669" s="136"/>
      <c r="V669" s="136"/>
      <c r="W669" s="136"/>
      <c r="X669" s="136"/>
      <c r="Y669" s="136"/>
      <c r="Z669" s="136"/>
    </row>
    <row r="670" spans="1:26" ht="12.75" customHeight="1">
      <c r="A670" s="136"/>
      <c r="B670" s="136"/>
      <c r="C670" s="136"/>
      <c r="D670" s="136"/>
      <c r="E670" s="136"/>
      <c r="F670" s="136"/>
      <c r="G670" s="136"/>
      <c r="H670" s="136"/>
      <c r="I670" s="136"/>
      <c r="J670" s="136"/>
      <c r="K670" s="136"/>
      <c r="L670" s="136"/>
      <c r="M670" s="136"/>
      <c r="N670" s="136"/>
      <c r="O670" s="136"/>
      <c r="P670" s="136"/>
      <c r="Q670" s="136"/>
      <c r="R670" s="136"/>
      <c r="S670" s="136"/>
      <c r="T670" s="136"/>
      <c r="U670" s="136"/>
      <c r="V670" s="136"/>
      <c r="W670" s="136"/>
      <c r="X670" s="136"/>
      <c r="Y670" s="136"/>
      <c r="Z670" s="136"/>
    </row>
    <row r="671" spans="1:26" ht="12.75" customHeight="1">
      <c r="A671" s="136"/>
      <c r="B671" s="136"/>
      <c r="C671" s="136"/>
      <c r="D671" s="136"/>
      <c r="E671" s="136"/>
      <c r="F671" s="136"/>
      <c r="G671" s="136"/>
      <c r="H671" s="136"/>
      <c r="I671" s="136"/>
      <c r="J671" s="136"/>
      <c r="K671" s="136"/>
      <c r="L671" s="136"/>
      <c r="M671" s="136"/>
      <c r="N671" s="136"/>
      <c r="O671" s="136"/>
      <c r="P671" s="136"/>
      <c r="Q671" s="136"/>
      <c r="R671" s="136"/>
      <c r="S671" s="136"/>
      <c r="T671" s="136"/>
      <c r="U671" s="136"/>
      <c r="V671" s="136"/>
      <c r="W671" s="136"/>
      <c r="X671" s="136"/>
      <c r="Y671" s="136"/>
      <c r="Z671" s="136"/>
    </row>
    <row r="672" spans="1:26" ht="12.75" customHeight="1">
      <c r="A672" s="136"/>
      <c r="B672" s="136"/>
      <c r="C672" s="136"/>
      <c r="D672" s="136"/>
      <c r="E672" s="136"/>
      <c r="F672" s="136"/>
      <c r="G672" s="136"/>
      <c r="H672" s="136"/>
      <c r="I672" s="136"/>
      <c r="J672" s="136"/>
      <c r="K672" s="136"/>
      <c r="L672" s="136"/>
      <c r="M672" s="136"/>
      <c r="N672" s="136"/>
      <c r="O672" s="136"/>
      <c r="P672" s="136"/>
      <c r="Q672" s="136"/>
      <c r="R672" s="136"/>
      <c r="S672" s="136"/>
      <c r="T672" s="136"/>
      <c r="U672" s="136"/>
      <c r="V672" s="136"/>
      <c r="W672" s="136"/>
      <c r="X672" s="136"/>
      <c r="Y672" s="136"/>
      <c r="Z672" s="136"/>
    </row>
    <row r="673" spans="1:26" ht="12.75" customHeight="1">
      <c r="A673" s="136"/>
      <c r="B673" s="136"/>
      <c r="C673" s="136"/>
      <c r="D673" s="136"/>
      <c r="E673" s="136"/>
      <c r="F673" s="136"/>
      <c r="G673" s="136"/>
      <c r="H673" s="136"/>
      <c r="I673" s="136"/>
      <c r="J673" s="136"/>
      <c r="K673" s="136"/>
      <c r="L673" s="136"/>
      <c r="M673" s="136"/>
      <c r="N673" s="136"/>
      <c r="O673" s="136"/>
      <c r="P673" s="136"/>
      <c r="Q673" s="136"/>
      <c r="R673" s="136"/>
      <c r="S673" s="136"/>
      <c r="T673" s="136"/>
      <c r="U673" s="136"/>
      <c r="V673" s="136"/>
      <c r="W673" s="136"/>
      <c r="X673" s="136"/>
      <c r="Y673" s="136"/>
      <c r="Z673" s="136"/>
    </row>
    <row r="674" spans="1:26" ht="12.75" customHeight="1">
      <c r="A674" s="136"/>
      <c r="B674" s="136"/>
      <c r="C674" s="136"/>
      <c r="D674" s="136"/>
      <c r="E674" s="136"/>
      <c r="F674" s="136"/>
      <c r="G674" s="136"/>
      <c r="H674" s="136"/>
      <c r="I674" s="136"/>
      <c r="J674" s="136"/>
      <c r="K674" s="136"/>
      <c r="L674" s="136"/>
      <c r="M674" s="136"/>
      <c r="N674" s="136"/>
      <c r="O674" s="136"/>
      <c r="P674" s="136"/>
      <c r="Q674" s="136"/>
      <c r="R674" s="136"/>
      <c r="S674" s="136"/>
      <c r="T674" s="136"/>
      <c r="U674" s="136"/>
      <c r="V674" s="136"/>
      <c r="W674" s="136"/>
      <c r="X674" s="136"/>
      <c r="Y674" s="136"/>
      <c r="Z674" s="136"/>
    </row>
    <row r="675" spans="1:26" ht="12.75" customHeight="1">
      <c r="A675" s="136"/>
      <c r="B675" s="136"/>
      <c r="C675" s="136"/>
      <c r="D675" s="136"/>
      <c r="E675" s="136"/>
      <c r="F675" s="136"/>
      <c r="G675" s="136"/>
      <c r="H675" s="136"/>
      <c r="I675" s="136"/>
      <c r="J675" s="136"/>
      <c r="K675" s="136"/>
      <c r="L675" s="136"/>
      <c r="M675" s="136"/>
      <c r="N675" s="136"/>
      <c r="O675" s="136"/>
      <c r="P675" s="136"/>
      <c r="Q675" s="136"/>
      <c r="R675" s="136"/>
      <c r="S675" s="136"/>
      <c r="T675" s="136"/>
      <c r="U675" s="136"/>
      <c r="V675" s="136"/>
      <c r="W675" s="136"/>
      <c r="X675" s="136"/>
      <c r="Y675" s="136"/>
      <c r="Z675" s="136"/>
    </row>
    <row r="676" spans="1:26" ht="12.75" customHeight="1">
      <c r="A676" s="136"/>
      <c r="B676" s="136"/>
      <c r="C676" s="136"/>
      <c r="D676" s="136"/>
      <c r="E676" s="136"/>
      <c r="F676" s="136"/>
      <c r="G676" s="136"/>
      <c r="H676" s="136"/>
      <c r="I676" s="136"/>
      <c r="J676" s="136"/>
      <c r="K676" s="136"/>
      <c r="L676" s="136"/>
      <c r="M676" s="136"/>
      <c r="N676" s="136"/>
      <c r="O676" s="136"/>
      <c r="P676" s="136"/>
      <c r="Q676" s="136"/>
      <c r="R676" s="136"/>
      <c r="S676" s="136"/>
      <c r="T676" s="136"/>
      <c r="U676" s="136"/>
      <c r="V676" s="136"/>
      <c r="W676" s="136"/>
      <c r="X676" s="136"/>
      <c r="Y676" s="136"/>
      <c r="Z676" s="136"/>
    </row>
    <row r="677" spans="1:26" ht="12.75" customHeight="1">
      <c r="A677" s="136"/>
      <c r="B677" s="136"/>
      <c r="C677" s="136"/>
      <c r="D677" s="136"/>
      <c r="E677" s="136"/>
      <c r="F677" s="136"/>
      <c r="G677" s="136"/>
      <c r="H677" s="136"/>
      <c r="I677" s="136"/>
      <c r="J677" s="136"/>
      <c r="K677" s="136"/>
      <c r="L677" s="136"/>
      <c r="M677" s="136"/>
      <c r="N677" s="136"/>
      <c r="O677" s="136"/>
      <c r="P677" s="136"/>
      <c r="Q677" s="136"/>
      <c r="R677" s="136"/>
      <c r="S677" s="136"/>
      <c r="T677" s="136"/>
      <c r="U677" s="136"/>
      <c r="V677" s="136"/>
      <c r="W677" s="136"/>
      <c r="X677" s="136"/>
      <c r="Y677" s="136"/>
      <c r="Z677" s="136"/>
    </row>
    <row r="678" spans="1:26" ht="12.75" customHeight="1">
      <c r="A678" s="136"/>
      <c r="B678" s="136"/>
      <c r="C678" s="136"/>
      <c r="D678" s="136"/>
      <c r="E678" s="136"/>
      <c r="F678" s="136"/>
      <c r="G678" s="136"/>
      <c r="H678" s="136"/>
      <c r="I678" s="136"/>
      <c r="J678" s="136"/>
      <c r="K678" s="136"/>
      <c r="L678" s="136"/>
      <c r="M678" s="136"/>
      <c r="N678" s="136"/>
      <c r="O678" s="136"/>
      <c r="P678" s="136"/>
      <c r="Q678" s="136"/>
      <c r="R678" s="136"/>
      <c r="S678" s="136"/>
      <c r="T678" s="136"/>
      <c r="U678" s="136"/>
      <c r="V678" s="136"/>
      <c r="W678" s="136"/>
      <c r="X678" s="136"/>
      <c r="Y678" s="136"/>
      <c r="Z678" s="136"/>
    </row>
    <row r="679" spans="1:26" ht="12.75" customHeight="1">
      <c r="A679" s="136"/>
      <c r="B679" s="136"/>
      <c r="C679" s="136"/>
      <c r="D679" s="136"/>
      <c r="E679" s="136"/>
      <c r="F679" s="136"/>
      <c r="G679" s="136"/>
      <c r="H679" s="136"/>
      <c r="I679" s="136"/>
      <c r="J679" s="136"/>
      <c r="K679" s="136"/>
      <c r="L679" s="136"/>
      <c r="M679" s="136"/>
      <c r="N679" s="136"/>
      <c r="O679" s="136"/>
      <c r="P679" s="136"/>
      <c r="Q679" s="136"/>
      <c r="R679" s="136"/>
      <c r="S679" s="136"/>
      <c r="T679" s="136"/>
      <c r="U679" s="136"/>
      <c r="V679" s="136"/>
      <c r="W679" s="136"/>
      <c r="X679" s="136"/>
      <c r="Y679" s="136"/>
      <c r="Z679" s="136"/>
    </row>
    <row r="680" spans="1:26" ht="12.75" customHeight="1">
      <c r="A680" s="136"/>
      <c r="B680" s="136"/>
      <c r="C680" s="136"/>
      <c r="D680" s="136"/>
      <c r="E680" s="136"/>
      <c r="F680" s="136"/>
      <c r="G680" s="136"/>
      <c r="H680" s="136"/>
      <c r="I680" s="136"/>
      <c r="J680" s="136"/>
      <c r="K680" s="136"/>
      <c r="L680" s="136"/>
      <c r="M680" s="136"/>
      <c r="N680" s="136"/>
      <c r="O680" s="136"/>
      <c r="P680" s="136"/>
      <c r="Q680" s="136"/>
      <c r="R680" s="136"/>
      <c r="S680" s="136"/>
      <c r="T680" s="136"/>
      <c r="U680" s="136"/>
      <c r="V680" s="136"/>
      <c r="W680" s="136"/>
      <c r="X680" s="136"/>
      <c r="Y680" s="136"/>
      <c r="Z680" s="136"/>
    </row>
    <row r="681" spans="1:26" ht="12.75" customHeight="1">
      <c r="A681" s="136"/>
      <c r="B681" s="136"/>
      <c r="C681" s="136"/>
      <c r="D681" s="136"/>
      <c r="E681" s="136"/>
      <c r="F681" s="136"/>
      <c r="G681" s="136"/>
      <c r="H681" s="136"/>
      <c r="I681" s="136"/>
      <c r="J681" s="136"/>
      <c r="K681" s="136"/>
      <c r="L681" s="136"/>
      <c r="M681" s="136"/>
      <c r="N681" s="136"/>
      <c r="O681" s="136"/>
      <c r="P681" s="136"/>
      <c r="Q681" s="136"/>
      <c r="R681" s="136"/>
      <c r="S681" s="136"/>
      <c r="T681" s="136"/>
      <c r="U681" s="136"/>
      <c r="V681" s="136"/>
      <c r="W681" s="136"/>
      <c r="X681" s="136"/>
      <c r="Y681" s="136"/>
      <c r="Z681" s="136"/>
    </row>
    <row r="682" spans="1:26" ht="12.75" customHeight="1">
      <c r="A682" s="136"/>
      <c r="B682" s="136"/>
      <c r="C682" s="136"/>
      <c r="D682" s="136"/>
      <c r="E682" s="136"/>
      <c r="F682" s="136"/>
      <c r="G682" s="136"/>
      <c r="H682" s="136"/>
      <c r="I682" s="136"/>
      <c r="J682" s="136"/>
      <c r="K682" s="136"/>
      <c r="L682" s="136"/>
      <c r="M682" s="136"/>
      <c r="N682" s="136"/>
      <c r="O682" s="136"/>
      <c r="P682" s="136"/>
      <c r="Q682" s="136"/>
      <c r="R682" s="136"/>
      <c r="S682" s="136"/>
      <c r="T682" s="136"/>
      <c r="U682" s="136"/>
      <c r="V682" s="136"/>
      <c r="W682" s="136"/>
      <c r="X682" s="136"/>
      <c r="Y682" s="136"/>
      <c r="Z682" s="136"/>
    </row>
    <row r="683" spans="1:26" ht="12.75" customHeight="1">
      <c r="A683" s="136"/>
      <c r="B683" s="136"/>
      <c r="C683" s="136"/>
      <c r="D683" s="136"/>
      <c r="E683" s="136"/>
      <c r="F683" s="136"/>
      <c r="G683" s="136"/>
      <c r="H683" s="136"/>
      <c r="I683" s="136"/>
      <c r="J683" s="136"/>
      <c r="K683" s="136"/>
      <c r="L683" s="136"/>
      <c r="M683" s="136"/>
      <c r="N683" s="136"/>
      <c r="O683" s="136"/>
      <c r="P683" s="136"/>
      <c r="Q683" s="136"/>
      <c r="R683" s="136"/>
      <c r="S683" s="136"/>
      <c r="T683" s="136"/>
      <c r="U683" s="136"/>
      <c r="V683" s="136"/>
      <c r="W683" s="136"/>
      <c r="X683" s="136"/>
      <c r="Y683" s="136"/>
      <c r="Z683" s="136"/>
    </row>
    <row r="684" spans="1:26" ht="12.75" customHeight="1">
      <c r="A684" s="136"/>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c r="Z684" s="136"/>
    </row>
    <row r="685" spans="1:26" ht="12.75" customHeight="1">
      <c r="A685" s="136"/>
      <c r="B685" s="136"/>
      <c r="C685" s="136"/>
      <c r="D685" s="136"/>
      <c r="E685" s="136"/>
      <c r="F685" s="136"/>
      <c r="G685" s="136"/>
      <c r="H685" s="136"/>
      <c r="I685" s="136"/>
      <c r="J685" s="136"/>
      <c r="K685" s="136"/>
      <c r="L685" s="136"/>
      <c r="M685" s="136"/>
      <c r="N685" s="136"/>
      <c r="O685" s="136"/>
      <c r="P685" s="136"/>
      <c r="Q685" s="136"/>
      <c r="R685" s="136"/>
      <c r="S685" s="136"/>
      <c r="T685" s="136"/>
      <c r="U685" s="136"/>
      <c r="V685" s="136"/>
      <c r="W685" s="136"/>
      <c r="X685" s="136"/>
      <c r="Y685" s="136"/>
      <c r="Z685" s="136"/>
    </row>
    <row r="686" spans="1:26" ht="12.75" customHeight="1">
      <c r="A686" s="136"/>
      <c r="B686" s="136"/>
      <c r="C686" s="136"/>
      <c r="D686" s="136"/>
      <c r="E686" s="136"/>
      <c r="F686" s="136"/>
      <c r="G686" s="136"/>
      <c r="H686" s="136"/>
      <c r="I686" s="136"/>
      <c r="J686" s="136"/>
      <c r="K686" s="136"/>
      <c r="L686" s="136"/>
      <c r="M686" s="136"/>
      <c r="N686" s="136"/>
      <c r="O686" s="136"/>
      <c r="P686" s="136"/>
      <c r="Q686" s="136"/>
      <c r="R686" s="136"/>
      <c r="S686" s="136"/>
      <c r="T686" s="136"/>
      <c r="U686" s="136"/>
      <c r="V686" s="136"/>
      <c r="W686" s="136"/>
      <c r="X686" s="136"/>
      <c r="Y686" s="136"/>
      <c r="Z686" s="136"/>
    </row>
    <row r="687" spans="1:26" ht="12.75" customHeight="1">
      <c r="A687" s="136"/>
      <c r="B687" s="136"/>
      <c r="C687" s="136"/>
      <c r="D687" s="136"/>
      <c r="E687" s="136"/>
      <c r="F687" s="136"/>
      <c r="G687" s="136"/>
      <c r="H687" s="136"/>
      <c r="I687" s="136"/>
      <c r="J687" s="136"/>
      <c r="K687" s="136"/>
      <c r="L687" s="136"/>
      <c r="M687" s="136"/>
      <c r="N687" s="136"/>
      <c r="O687" s="136"/>
      <c r="P687" s="136"/>
      <c r="Q687" s="136"/>
      <c r="R687" s="136"/>
      <c r="S687" s="136"/>
      <c r="T687" s="136"/>
      <c r="U687" s="136"/>
      <c r="V687" s="136"/>
      <c r="W687" s="136"/>
      <c r="X687" s="136"/>
      <c r="Y687" s="136"/>
      <c r="Z687" s="136"/>
    </row>
    <row r="688" spans="1:26" ht="12.75" customHeight="1">
      <c r="A688" s="136"/>
      <c r="B688" s="136"/>
      <c r="C688" s="136"/>
      <c r="D688" s="136"/>
      <c r="E688" s="136"/>
      <c r="F688" s="136"/>
      <c r="G688" s="136"/>
      <c r="H688" s="136"/>
      <c r="I688" s="136"/>
      <c r="J688" s="136"/>
      <c r="K688" s="136"/>
      <c r="L688" s="136"/>
      <c r="M688" s="136"/>
      <c r="N688" s="136"/>
      <c r="O688" s="136"/>
      <c r="P688" s="136"/>
      <c r="Q688" s="136"/>
      <c r="R688" s="136"/>
      <c r="S688" s="136"/>
      <c r="T688" s="136"/>
      <c r="U688" s="136"/>
      <c r="V688" s="136"/>
      <c r="W688" s="136"/>
      <c r="X688" s="136"/>
      <c r="Y688" s="136"/>
      <c r="Z688" s="136"/>
    </row>
    <row r="689" spans="1:26" ht="12.75" customHeight="1">
      <c r="A689" s="136"/>
      <c r="B689" s="136"/>
      <c r="C689" s="136"/>
      <c r="D689" s="136"/>
      <c r="E689" s="136"/>
      <c r="F689" s="136"/>
      <c r="G689" s="136"/>
      <c r="H689" s="136"/>
      <c r="I689" s="136"/>
      <c r="J689" s="136"/>
      <c r="K689" s="136"/>
      <c r="L689" s="136"/>
      <c r="M689" s="136"/>
      <c r="N689" s="136"/>
      <c r="O689" s="136"/>
      <c r="P689" s="136"/>
      <c r="Q689" s="136"/>
      <c r="R689" s="136"/>
      <c r="S689" s="136"/>
      <c r="T689" s="136"/>
      <c r="U689" s="136"/>
      <c r="V689" s="136"/>
      <c r="W689" s="136"/>
      <c r="X689" s="136"/>
      <c r="Y689" s="136"/>
      <c r="Z689" s="136"/>
    </row>
    <row r="690" spans="1:26" ht="12.75" customHeight="1">
      <c r="A690" s="136"/>
      <c r="B690" s="136"/>
      <c r="C690" s="136"/>
      <c r="D690" s="136"/>
      <c r="E690" s="136"/>
      <c r="F690" s="136"/>
      <c r="G690" s="136"/>
      <c r="H690" s="136"/>
      <c r="I690" s="136"/>
      <c r="J690" s="136"/>
      <c r="K690" s="136"/>
      <c r="L690" s="136"/>
      <c r="M690" s="136"/>
      <c r="N690" s="136"/>
      <c r="O690" s="136"/>
      <c r="P690" s="136"/>
      <c r="Q690" s="136"/>
      <c r="R690" s="136"/>
      <c r="S690" s="136"/>
      <c r="T690" s="136"/>
      <c r="U690" s="136"/>
      <c r="V690" s="136"/>
      <c r="W690" s="136"/>
      <c r="X690" s="136"/>
      <c r="Y690" s="136"/>
      <c r="Z690" s="136"/>
    </row>
    <row r="691" spans="1:26" ht="12.75" customHeight="1">
      <c r="A691" s="136"/>
      <c r="B691" s="136"/>
      <c r="C691" s="136"/>
      <c r="D691" s="136"/>
      <c r="E691" s="136"/>
      <c r="F691" s="136"/>
      <c r="G691" s="136"/>
      <c r="H691" s="136"/>
      <c r="I691" s="136"/>
      <c r="J691" s="136"/>
      <c r="K691" s="136"/>
      <c r="L691" s="136"/>
      <c r="M691" s="136"/>
      <c r="N691" s="136"/>
      <c r="O691" s="136"/>
      <c r="P691" s="136"/>
      <c r="Q691" s="136"/>
      <c r="R691" s="136"/>
      <c r="S691" s="136"/>
      <c r="T691" s="136"/>
      <c r="U691" s="136"/>
      <c r="V691" s="136"/>
      <c r="W691" s="136"/>
      <c r="X691" s="136"/>
      <c r="Y691" s="136"/>
      <c r="Z691" s="136"/>
    </row>
    <row r="692" spans="1:26" ht="12.75" customHeight="1">
      <c r="A692" s="136"/>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row>
    <row r="693" spans="1:26" ht="12.75" customHeight="1">
      <c r="A693" s="136"/>
      <c r="B693" s="136"/>
      <c r="C693" s="136"/>
      <c r="D693" s="136"/>
      <c r="E693" s="136"/>
      <c r="F693" s="136"/>
      <c r="G693" s="136"/>
      <c r="H693" s="136"/>
      <c r="I693" s="136"/>
      <c r="J693" s="136"/>
      <c r="K693" s="136"/>
      <c r="L693" s="136"/>
      <c r="M693" s="136"/>
      <c r="N693" s="136"/>
      <c r="O693" s="136"/>
      <c r="P693" s="136"/>
      <c r="Q693" s="136"/>
      <c r="R693" s="136"/>
      <c r="S693" s="136"/>
      <c r="T693" s="136"/>
      <c r="U693" s="136"/>
      <c r="V693" s="136"/>
      <c r="W693" s="136"/>
      <c r="X693" s="136"/>
      <c r="Y693" s="136"/>
      <c r="Z693" s="136"/>
    </row>
    <row r="694" spans="1:26" ht="12.75" customHeight="1">
      <c r="A694" s="136"/>
      <c r="B694" s="136"/>
      <c r="C694" s="136"/>
      <c r="D694" s="136"/>
      <c r="E694" s="136"/>
      <c r="F694" s="136"/>
      <c r="G694" s="136"/>
      <c r="H694" s="136"/>
      <c r="I694" s="136"/>
      <c r="J694" s="136"/>
      <c r="K694" s="136"/>
      <c r="L694" s="136"/>
      <c r="M694" s="136"/>
      <c r="N694" s="136"/>
      <c r="O694" s="136"/>
      <c r="P694" s="136"/>
      <c r="Q694" s="136"/>
      <c r="R694" s="136"/>
      <c r="S694" s="136"/>
      <c r="T694" s="136"/>
      <c r="U694" s="136"/>
      <c r="V694" s="136"/>
      <c r="W694" s="136"/>
      <c r="X694" s="136"/>
      <c r="Y694" s="136"/>
      <c r="Z694" s="136"/>
    </row>
    <row r="695" spans="1:26" ht="12.75" customHeight="1">
      <c r="A695" s="136"/>
      <c r="B695" s="136"/>
      <c r="C695" s="136"/>
      <c r="D695" s="136"/>
      <c r="E695" s="136"/>
      <c r="F695" s="136"/>
      <c r="G695" s="136"/>
      <c r="H695" s="136"/>
      <c r="I695" s="136"/>
      <c r="J695" s="136"/>
      <c r="K695" s="136"/>
      <c r="L695" s="136"/>
      <c r="M695" s="136"/>
      <c r="N695" s="136"/>
      <c r="O695" s="136"/>
      <c r="P695" s="136"/>
      <c r="Q695" s="136"/>
      <c r="R695" s="136"/>
      <c r="S695" s="136"/>
      <c r="T695" s="136"/>
      <c r="U695" s="136"/>
      <c r="V695" s="136"/>
      <c r="W695" s="136"/>
      <c r="X695" s="136"/>
      <c r="Y695" s="136"/>
      <c r="Z695" s="136"/>
    </row>
    <row r="696" spans="1:26" ht="12.75" customHeight="1">
      <c r="A696" s="136"/>
      <c r="B696" s="136"/>
      <c r="C696" s="136"/>
      <c r="D696" s="136"/>
      <c r="E696" s="136"/>
      <c r="F696" s="136"/>
      <c r="G696" s="136"/>
      <c r="H696" s="136"/>
      <c r="I696" s="136"/>
      <c r="J696" s="136"/>
      <c r="K696" s="136"/>
      <c r="L696" s="136"/>
      <c r="M696" s="136"/>
      <c r="N696" s="136"/>
      <c r="O696" s="136"/>
      <c r="P696" s="136"/>
      <c r="Q696" s="136"/>
      <c r="R696" s="136"/>
      <c r="S696" s="136"/>
      <c r="T696" s="136"/>
      <c r="U696" s="136"/>
      <c r="V696" s="136"/>
      <c r="W696" s="136"/>
      <c r="X696" s="136"/>
      <c r="Y696" s="136"/>
      <c r="Z696" s="136"/>
    </row>
    <row r="697" spans="1:26" ht="12.75" customHeight="1">
      <c r="A697" s="136"/>
      <c r="B697" s="136"/>
      <c r="C697" s="136"/>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6"/>
    </row>
    <row r="698" spans="1:26" ht="12.75" customHeight="1">
      <c r="A698" s="136"/>
      <c r="B698" s="136"/>
      <c r="C698" s="136"/>
      <c r="D698" s="136"/>
      <c r="E698" s="136"/>
      <c r="F698" s="136"/>
      <c r="G698" s="136"/>
      <c r="H698" s="136"/>
      <c r="I698" s="136"/>
      <c r="J698" s="136"/>
      <c r="K698" s="136"/>
      <c r="L698" s="136"/>
      <c r="M698" s="136"/>
      <c r="N698" s="136"/>
      <c r="O698" s="136"/>
      <c r="P698" s="136"/>
      <c r="Q698" s="136"/>
      <c r="R698" s="136"/>
      <c r="S698" s="136"/>
      <c r="T698" s="136"/>
      <c r="U698" s="136"/>
      <c r="V698" s="136"/>
      <c r="W698" s="136"/>
      <c r="X698" s="136"/>
      <c r="Y698" s="136"/>
      <c r="Z698" s="136"/>
    </row>
    <row r="699" spans="1:26" ht="12.75" customHeight="1">
      <c r="A699" s="136"/>
      <c r="B699" s="136"/>
      <c r="C699" s="136"/>
      <c r="D699" s="136"/>
      <c r="E699" s="136"/>
      <c r="F699" s="136"/>
      <c r="G699" s="136"/>
      <c r="H699" s="136"/>
      <c r="I699" s="136"/>
      <c r="J699" s="136"/>
      <c r="K699" s="136"/>
      <c r="L699" s="136"/>
      <c r="M699" s="136"/>
      <c r="N699" s="136"/>
      <c r="O699" s="136"/>
      <c r="P699" s="136"/>
      <c r="Q699" s="136"/>
      <c r="R699" s="136"/>
      <c r="S699" s="136"/>
      <c r="T699" s="136"/>
      <c r="U699" s="136"/>
      <c r="V699" s="136"/>
      <c r="W699" s="136"/>
      <c r="X699" s="136"/>
      <c r="Y699" s="136"/>
      <c r="Z699" s="136"/>
    </row>
    <row r="700" spans="1:26" ht="12.75" customHeight="1">
      <c r="A700" s="136"/>
      <c r="B700" s="136"/>
      <c r="C700" s="136"/>
      <c r="D700" s="136"/>
      <c r="E700" s="136"/>
      <c r="F700" s="136"/>
      <c r="G700" s="136"/>
      <c r="H700" s="136"/>
      <c r="I700" s="136"/>
      <c r="J700" s="136"/>
      <c r="K700" s="136"/>
      <c r="L700" s="136"/>
      <c r="M700" s="136"/>
      <c r="N700" s="136"/>
      <c r="O700" s="136"/>
      <c r="P700" s="136"/>
      <c r="Q700" s="136"/>
      <c r="R700" s="136"/>
      <c r="S700" s="136"/>
      <c r="T700" s="136"/>
      <c r="U700" s="136"/>
      <c r="V700" s="136"/>
      <c r="W700" s="136"/>
      <c r="X700" s="136"/>
      <c r="Y700" s="136"/>
      <c r="Z700" s="136"/>
    </row>
    <row r="701" spans="1:26" ht="12.75" customHeight="1">
      <c r="A701" s="136"/>
      <c r="B701" s="136"/>
      <c r="C701" s="136"/>
      <c r="D701" s="136"/>
      <c r="E701" s="136"/>
      <c r="F701" s="136"/>
      <c r="G701" s="136"/>
      <c r="H701" s="136"/>
      <c r="I701" s="136"/>
      <c r="J701" s="136"/>
      <c r="K701" s="136"/>
      <c r="L701" s="136"/>
      <c r="M701" s="136"/>
      <c r="N701" s="136"/>
      <c r="O701" s="136"/>
      <c r="P701" s="136"/>
      <c r="Q701" s="136"/>
      <c r="R701" s="136"/>
      <c r="S701" s="136"/>
      <c r="T701" s="136"/>
      <c r="U701" s="136"/>
      <c r="V701" s="136"/>
      <c r="W701" s="136"/>
      <c r="X701" s="136"/>
      <c r="Y701" s="136"/>
      <c r="Z701" s="136"/>
    </row>
    <row r="702" spans="1:26" ht="12.75" customHeight="1">
      <c r="A702" s="136"/>
      <c r="B702" s="136"/>
      <c r="C702" s="136"/>
      <c r="D702" s="136"/>
      <c r="E702" s="136"/>
      <c r="F702" s="136"/>
      <c r="G702" s="136"/>
      <c r="H702" s="136"/>
      <c r="I702" s="136"/>
      <c r="J702" s="136"/>
      <c r="K702" s="136"/>
      <c r="L702" s="136"/>
      <c r="M702" s="136"/>
      <c r="N702" s="136"/>
      <c r="O702" s="136"/>
      <c r="P702" s="136"/>
      <c r="Q702" s="136"/>
      <c r="R702" s="136"/>
      <c r="S702" s="136"/>
      <c r="T702" s="136"/>
      <c r="U702" s="136"/>
      <c r="V702" s="136"/>
      <c r="W702" s="136"/>
      <c r="X702" s="136"/>
      <c r="Y702" s="136"/>
      <c r="Z702" s="136"/>
    </row>
    <row r="703" spans="1:26" ht="12.75" customHeight="1">
      <c r="A703" s="136"/>
      <c r="B703" s="136"/>
      <c r="C703" s="136"/>
      <c r="D703" s="136"/>
      <c r="E703" s="136"/>
      <c r="F703" s="136"/>
      <c r="G703" s="136"/>
      <c r="H703" s="136"/>
      <c r="I703" s="136"/>
      <c r="J703" s="136"/>
      <c r="K703" s="136"/>
      <c r="L703" s="136"/>
      <c r="M703" s="136"/>
      <c r="N703" s="136"/>
      <c r="O703" s="136"/>
      <c r="P703" s="136"/>
      <c r="Q703" s="136"/>
      <c r="R703" s="136"/>
      <c r="S703" s="136"/>
      <c r="T703" s="136"/>
      <c r="U703" s="136"/>
      <c r="V703" s="136"/>
      <c r="W703" s="136"/>
      <c r="X703" s="136"/>
      <c r="Y703" s="136"/>
      <c r="Z703" s="136"/>
    </row>
    <row r="704" spans="1:26" ht="12.75" customHeight="1">
      <c r="A704" s="136"/>
      <c r="B704" s="136"/>
      <c r="C704" s="136"/>
      <c r="D704" s="136"/>
      <c r="E704" s="136"/>
      <c r="F704" s="136"/>
      <c r="G704" s="136"/>
      <c r="H704" s="136"/>
      <c r="I704" s="136"/>
      <c r="J704" s="136"/>
      <c r="K704" s="136"/>
      <c r="L704" s="136"/>
      <c r="M704" s="136"/>
      <c r="N704" s="136"/>
      <c r="O704" s="136"/>
      <c r="P704" s="136"/>
      <c r="Q704" s="136"/>
      <c r="R704" s="136"/>
      <c r="S704" s="136"/>
      <c r="T704" s="136"/>
      <c r="U704" s="136"/>
      <c r="V704" s="136"/>
      <c r="W704" s="136"/>
      <c r="X704" s="136"/>
      <c r="Y704" s="136"/>
      <c r="Z704" s="136"/>
    </row>
    <row r="705" spans="1:26" ht="12.75" customHeight="1">
      <c r="A705" s="136"/>
      <c r="B705" s="136"/>
      <c r="C705" s="136"/>
      <c r="D705" s="136"/>
      <c r="E705" s="136"/>
      <c r="F705" s="136"/>
      <c r="G705" s="136"/>
      <c r="H705" s="136"/>
      <c r="I705" s="136"/>
      <c r="J705" s="136"/>
      <c r="K705" s="136"/>
      <c r="L705" s="136"/>
      <c r="M705" s="136"/>
      <c r="N705" s="136"/>
      <c r="O705" s="136"/>
      <c r="P705" s="136"/>
      <c r="Q705" s="136"/>
      <c r="R705" s="136"/>
      <c r="S705" s="136"/>
      <c r="T705" s="136"/>
      <c r="U705" s="136"/>
      <c r="V705" s="136"/>
      <c r="W705" s="136"/>
      <c r="X705" s="136"/>
      <c r="Y705" s="136"/>
      <c r="Z705" s="136"/>
    </row>
    <row r="706" spans="1:26" ht="12.75" customHeight="1">
      <c r="A706" s="136"/>
      <c r="B706" s="136"/>
      <c r="C706" s="136"/>
      <c r="D706" s="136"/>
      <c r="E706" s="136"/>
      <c r="F706" s="136"/>
      <c r="G706" s="136"/>
      <c r="H706" s="136"/>
      <c r="I706" s="136"/>
      <c r="J706" s="136"/>
      <c r="K706" s="136"/>
      <c r="L706" s="136"/>
      <c r="M706" s="136"/>
      <c r="N706" s="136"/>
      <c r="O706" s="136"/>
      <c r="P706" s="136"/>
      <c r="Q706" s="136"/>
      <c r="R706" s="136"/>
      <c r="S706" s="136"/>
      <c r="T706" s="136"/>
      <c r="U706" s="136"/>
      <c r="V706" s="136"/>
      <c r="W706" s="136"/>
      <c r="X706" s="136"/>
      <c r="Y706" s="136"/>
      <c r="Z706" s="136"/>
    </row>
    <row r="707" spans="1:26" ht="12.75" customHeight="1">
      <c r="A707" s="136"/>
      <c r="B707" s="136"/>
      <c r="C707" s="136"/>
      <c r="D707" s="136"/>
      <c r="E707" s="136"/>
      <c r="F707" s="136"/>
      <c r="G707" s="136"/>
      <c r="H707" s="136"/>
      <c r="I707" s="136"/>
      <c r="J707" s="136"/>
      <c r="K707" s="136"/>
      <c r="L707" s="136"/>
      <c r="M707" s="136"/>
      <c r="N707" s="136"/>
      <c r="O707" s="136"/>
      <c r="P707" s="136"/>
      <c r="Q707" s="136"/>
      <c r="R707" s="136"/>
      <c r="S707" s="136"/>
      <c r="T707" s="136"/>
      <c r="U707" s="136"/>
      <c r="V707" s="136"/>
      <c r="W707" s="136"/>
      <c r="X707" s="136"/>
      <c r="Y707" s="136"/>
      <c r="Z707" s="136"/>
    </row>
    <row r="708" spans="1:26" ht="12.75" customHeight="1">
      <c r="A708" s="136"/>
      <c r="B708" s="136"/>
      <c r="C708" s="136"/>
      <c r="D708" s="136"/>
      <c r="E708" s="136"/>
      <c r="F708" s="136"/>
      <c r="G708" s="136"/>
      <c r="H708" s="136"/>
      <c r="I708" s="136"/>
      <c r="J708" s="136"/>
      <c r="K708" s="136"/>
      <c r="L708" s="136"/>
      <c r="M708" s="136"/>
      <c r="N708" s="136"/>
      <c r="O708" s="136"/>
      <c r="P708" s="136"/>
      <c r="Q708" s="136"/>
      <c r="R708" s="136"/>
      <c r="S708" s="136"/>
      <c r="T708" s="136"/>
      <c r="U708" s="136"/>
      <c r="V708" s="136"/>
      <c r="W708" s="136"/>
      <c r="X708" s="136"/>
      <c r="Y708" s="136"/>
      <c r="Z708" s="136"/>
    </row>
    <row r="709" spans="1:26" ht="12.75" customHeight="1">
      <c r="A709" s="136"/>
      <c r="B709" s="136"/>
      <c r="C709" s="136"/>
      <c r="D709" s="136"/>
      <c r="E709" s="136"/>
      <c r="F709" s="136"/>
      <c r="G709" s="136"/>
      <c r="H709" s="136"/>
      <c r="I709" s="136"/>
      <c r="J709" s="136"/>
      <c r="K709" s="136"/>
      <c r="L709" s="136"/>
      <c r="M709" s="136"/>
      <c r="N709" s="136"/>
      <c r="O709" s="136"/>
      <c r="P709" s="136"/>
      <c r="Q709" s="136"/>
      <c r="R709" s="136"/>
      <c r="S709" s="136"/>
      <c r="T709" s="136"/>
      <c r="U709" s="136"/>
      <c r="V709" s="136"/>
      <c r="W709" s="136"/>
      <c r="X709" s="136"/>
      <c r="Y709" s="136"/>
      <c r="Z709" s="136"/>
    </row>
    <row r="710" spans="1:26" ht="12.75" customHeight="1">
      <c r="A710" s="136"/>
      <c r="B710" s="136"/>
      <c r="C710" s="136"/>
      <c r="D710" s="136"/>
      <c r="E710" s="136"/>
      <c r="F710" s="136"/>
      <c r="G710" s="136"/>
      <c r="H710" s="136"/>
      <c r="I710" s="136"/>
      <c r="J710" s="136"/>
      <c r="K710" s="136"/>
      <c r="L710" s="136"/>
      <c r="M710" s="136"/>
      <c r="N710" s="136"/>
      <c r="O710" s="136"/>
      <c r="P710" s="136"/>
      <c r="Q710" s="136"/>
      <c r="R710" s="136"/>
      <c r="S710" s="136"/>
      <c r="T710" s="136"/>
      <c r="U710" s="136"/>
      <c r="V710" s="136"/>
      <c r="W710" s="136"/>
      <c r="X710" s="136"/>
      <c r="Y710" s="136"/>
      <c r="Z710" s="136"/>
    </row>
    <row r="711" spans="1:26" ht="12.75" customHeight="1">
      <c r="A711" s="136"/>
      <c r="B711" s="136"/>
      <c r="C711" s="136"/>
      <c r="D711" s="136"/>
      <c r="E711" s="136"/>
      <c r="F711" s="136"/>
      <c r="G711" s="136"/>
      <c r="H711" s="136"/>
      <c r="I711" s="136"/>
      <c r="J711" s="136"/>
      <c r="K711" s="136"/>
      <c r="L711" s="136"/>
      <c r="M711" s="136"/>
      <c r="N711" s="136"/>
      <c r="O711" s="136"/>
      <c r="P711" s="136"/>
      <c r="Q711" s="136"/>
      <c r="R711" s="136"/>
      <c r="S711" s="136"/>
      <c r="T711" s="136"/>
      <c r="U711" s="136"/>
      <c r="V711" s="136"/>
      <c r="W711" s="136"/>
      <c r="X711" s="136"/>
      <c r="Y711" s="136"/>
      <c r="Z711" s="136"/>
    </row>
    <row r="712" spans="1:26" ht="12.75" customHeight="1">
      <c r="A712" s="136"/>
      <c r="B712" s="136"/>
      <c r="C712" s="136"/>
      <c r="D712" s="136"/>
      <c r="E712" s="136"/>
      <c r="F712" s="136"/>
      <c r="G712" s="136"/>
      <c r="H712" s="136"/>
      <c r="I712" s="136"/>
      <c r="J712" s="136"/>
      <c r="K712" s="136"/>
      <c r="L712" s="136"/>
      <c r="M712" s="136"/>
      <c r="N712" s="136"/>
      <c r="O712" s="136"/>
      <c r="P712" s="136"/>
      <c r="Q712" s="136"/>
      <c r="R712" s="136"/>
      <c r="S712" s="136"/>
      <c r="T712" s="136"/>
      <c r="U712" s="136"/>
      <c r="V712" s="136"/>
      <c r="W712" s="136"/>
      <c r="X712" s="136"/>
      <c r="Y712" s="136"/>
      <c r="Z712" s="136"/>
    </row>
    <row r="713" spans="1:26" ht="12.75" customHeight="1">
      <c r="A713" s="136"/>
      <c r="B713" s="136"/>
      <c r="C713" s="136"/>
      <c r="D713" s="136"/>
      <c r="E713" s="136"/>
      <c r="F713" s="136"/>
      <c r="G713" s="136"/>
      <c r="H713" s="136"/>
      <c r="I713" s="136"/>
      <c r="J713" s="136"/>
      <c r="K713" s="136"/>
      <c r="L713" s="136"/>
      <c r="M713" s="136"/>
      <c r="N713" s="136"/>
      <c r="O713" s="136"/>
      <c r="P713" s="136"/>
      <c r="Q713" s="136"/>
      <c r="R713" s="136"/>
      <c r="S713" s="136"/>
      <c r="T713" s="136"/>
      <c r="U713" s="136"/>
      <c r="V713" s="136"/>
      <c r="W713" s="136"/>
      <c r="X713" s="136"/>
      <c r="Y713" s="136"/>
      <c r="Z713" s="136"/>
    </row>
    <row r="714" spans="1:26" ht="12.75" customHeight="1">
      <c r="A714" s="136"/>
      <c r="B714" s="136"/>
      <c r="C714" s="136"/>
      <c r="D714" s="136"/>
      <c r="E714" s="136"/>
      <c r="F714" s="136"/>
      <c r="G714" s="136"/>
      <c r="H714" s="136"/>
      <c r="I714" s="136"/>
      <c r="J714" s="136"/>
      <c r="K714" s="136"/>
      <c r="L714" s="136"/>
      <c r="M714" s="136"/>
      <c r="N714" s="136"/>
      <c r="O714" s="136"/>
      <c r="P714" s="136"/>
      <c r="Q714" s="136"/>
      <c r="R714" s="136"/>
      <c r="S714" s="136"/>
      <c r="T714" s="136"/>
      <c r="U714" s="136"/>
      <c r="V714" s="136"/>
      <c r="W714" s="136"/>
      <c r="X714" s="136"/>
      <c r="Y714" s="136"/>
      <c r="Z714" s="136"/>
    </row>
    <row r="715" spans="1:26" ht="12.75" customHeight="1">
      <c r="A715" s="136"/>
      <c r="B715" s="136"/>
      <c r="C715" s="136"/>
      <c r="D715" s="136"/>
      <c r="E715" s="136"/>
      <c r="F715" s="136"/>
      <c r="G715" s="136"/>
      <c r="H715" s="136"/>
      <c r="I715" s="136"/>
      <c r="J715" s="136"/>
      <c r="K715" s="136"/>
      <c r="L715" s="136"/>
      <c r="M715" s="136"/>
      <c r="N715" s="136"/>
      <c r="O715" s="136"/>
      <c r="P715" s="136"/>
      <c r="Q715" s="136"/>
      <c r="R715" s="136"/>
      <c r="S715" s="136"/>
      <c r="T715" s="136"/>
      <c r="U715" s="136"/>
      <c r="V715" s="136"/>
      <c r="W715" s="136"/>
      <c r="X715" s="136"/>
      <c r="Y715" s="136"/>
      <c r="Z715" s="136"/>
    </row>
    <row r="716" spans="1:26" ht="12.75" customHeight="1">
      <c r="A716" s="136"/>
      <c r="B716" s="136"/>
      <c r="C716" s="136"/>
      <c r="D716" s="136"/>
      <c r="E716" s="136"/>
      <c r="F716" s="136"/>
      <c r="G716" s="136"/>
      <c r="H716" s="136"/>
      <c r="I716" s="136"/>
      <c r="J716" s="136"/>
      <c r="K716" s="136"/>
      <c r="L716" s="136"/>
      <c r="M716" s="136"/>
      <c r="N716" s="136"/>
      <c r="O716" s="136"/>
      <c r="P716" s="136"/>
      <c r="Q716" s="136"/>
      <c r="R716" s="136"/>
      <c r="S716" s="136"/>
      <c r="T716" s="136"/>
      <c r="U716" s="136"/>
      <c r="V716" s="136"/>
      <c r="W716" s="136"/>
      <c r="X716" s="136"/>
      <c r="Y716" s="136"/>
      <c r="Z716" s="136"/>
    </row>
    <row r="717" spans="1:26" ht="12.75" customHeight="1">
      <c r="A717" s="136"/>
      <c r="B717" s="136"/>
      <c r="C717" s="136"/>
      <c r="D717" s="136"/>
      <c r="E717" s="136"/>
      <c r="F717" s="136"/>
      <c r="G717" s="136"/>
      <c r="H717" s="136"/>
      <c r="I717" s="136"/>
      <c r="J717" s="136"/>
      <c r="K717" s="136"/>
      <c r="L717" s="136"/>
      <c r="M717" s="136"/>
      <c r="N717" s="136"/>
      <c r="O717" s="136"/>
      <c r="P717" s="136"/>
      <c r="Q717" s="136"/>
      <c r="R717" s="136"/>
      <c r="S717" s="136"/>
      <c r="T717" s="136"/>
      <c r="U717" s="136"/>
      <c r="V717" s="136"/>
      <c r="W717" s="136"/>
      <c r="X717" s="136"/>
      <c r="Y717" s="136"/>
      <c r="Z717" s="136"/>
    </row>
    <row r="718" spans="1:26" ht="12.75" customHeight="1">
      <c r="A718" s="136"/>
      <c r="B718" s="136"/>
      <c r="C718" s="136"/>
      <c r="D718" s="136"/>
      <c r="E718" s="136"/>
      <c r="F718" s="136"/>
      <c r="G718" s="136"/>
      <c r="H718" s="136"/>
      <c r="I718" s="136"/>
      <c r="J718" s="136"/>
      <c r="K718" s="136"/>
      <c r="L718" s="136"/>
      <c r="M718" s="136"/>
      <c r="N718" s="136"/>
      <c r="O718" s="136"/>
      <c r="P718" s="136"/>
      <c r="Q718" s="136"/>
      <c r="R718" s="136"/>
      <c r="S718" s="136"/>
      <c r="T718" s="136"/>
      <c r="U718" s="136"/>
      <c r="V718" s="136"/>
      <c r="W718" s="136"/>
      <c r="X718" s="136"/>
      <c r="Y718" s="136"/>
      <c r="Z718" s="136"/>
    </row>
    <row r="719" spans="1:26" ht="12.75" customHeight="1">
      <c r="A719" s="136"/>
      <c r="B719" s="136"/>
      <c r="C719" s="136"/>
      <c r="D719" s="136"/>
      <c r="E719" s="136"/>
      <c r="F719" s="136"/>
      <c r="G719" s="136"/>
      <c r="H719" s="136"/>
      <c r="I719" s="136"/>
      <c r="J719" s="136"/>
      <c r="K719" s="136"/>
      <c r="L719" s="136"/>
      <c r="M719" s="136"/>
      <c r="N719" s="136"/>
      <c r="O719" s="136"/>
      <c r="P719" s="136"/>
      <c r="Q719" s="136"/>
      <c r="R719" s="136"/>
      <c r="S719" s="136"/>
      <c r="T719" s="136"/>
      <c r="U719" s="136"/>
      <c r="V719" s="136"/>
      <c r="W719" s="136"/>
      <c r="X719" s="136"/>
      <c r="Y719" s="136"/>
      <c r="Z719" s="136"/>
    </row>
    <row r="720" spans="1:26" ht="12.75" customHeight="1">
      <c r="A720" s="136"/>
      <c r="B720" s="136"/>
      <c r="C720" s="136"/>
      <c r="D720" s="136"/>
      <c r="E720" s="136"/>
      <c r="F720" s="136"/>
      <c r="G720" s="136"/>
      <c r="H720" s="136"/>
      <c r="I720" s="136"/>
      <c r="J720" s="136"/>
      <c r="K720" s="136"/>
      <c r="L720" s="136"/>
      <c r="M720" s="136"/>
      <c r="N720" s="136"/>
      <c r="O720" s="136"/>
      <c r="P720" s="136"/>
      <c r="Q720" s="136"/>
      <c r="R720" s="136"/>
      <c r="S720" s="136"/>
      <c r="T720" s="136"/>
      <c r="U720" s="136"/>
      <c r="V720" s="136"/>
      <c r="W720" s="136"/>
      <c r="X720" s="136"/>
      <c r="Y720" s="136"/>
      <c r="Z720" s="136"/>
    </row>
    <row r="721" spans="1:26" ht="12.75" customHeight="1">
      <c r="A721" s="136"/>
      <c r="B721" s="136"/>
      <c r="C721" s="136"/>
      <c r="D721" s="136"/>
      <c r="E721" s="136"/>
      <c r="F721" s="136"/>
      <c r="G721" s="136"/>
      <c r="H721" s="136"/>
      <c r="I721" s="136"/>
      <c r="J721" s="136"/>
      <c r="K721" s="136"/>
      <c r="L721" s="136"/>
      <c r="M721" s="136"/>
      <c r="N721" s="136"/>
      <c r="O721" s="136"/>
      <c r="P721" s="136"/>
      <c r="Q721" s="136"/>
      <c r="R721" s="136"/>
      <c r="S721" s="136"/>
      <c r="T721" s="136"/>
      <c r="U721" s="136"/>
      <c r="V721" s="136"/>
      <c r="W721" s="136"/>
      <c r="X721" s="136"/>
      <c r="Y721" s="136"/>
      <c r="Z721" s="136"/>
    </row>
    <row r="722" spans="1:26" ht="12.75" customHeight="1">
      <c r="A722" s="136"/>
      <c r="B722" s="136"/>
      <c r="C722" s="136"/>
      <c r="D722" s="136"/>
      <c r="E722" s="136"/>
      <c r="F722" s="136"/>
      <c r="G722" s="136"/>
      <c r="H722" s="136"/>
      <c r="I722" s="136"/>
      <c r="J722" s="136"/>
      <c r="K722" s="136"/>
      <c r="L722" s="136"/>
      <c r="M722" s="136"/>
      <c r="N722" s="136"/>
      <c r="O722" s="136"/>
      <c r="P722" s="136"/>
      <c r="Q722" s="136"/>
      <c r="R722" s="136"/>
      <c r="S722" s="136"/>
      <c r="T722" s="136"/>
      <c r="U722" s="136"/>
      <c r="V722" s="136"/>
      <c r="W722" s="136"/>
      <c r="X722" s="136"/>
      <c r="Y722" s="136"/>
      <c r="Z722" s="136"/>
    </row>
    <row r="723" spans="1:26" ht="12.75" customHeight="1">
      <c r="A723" s="136"/>
      <c r="B723" s="136"/>
      <c r="C723" s="136"/>
      <c r="D723" s="136"/>
      <c r="E723" s="136"/>
      <c r="F723" s="136"/>
      <c r="G723" s="136"/>
      <c r="H723" s="136"/>
      <c r="I723" s="136"/>
      <c r="J723" s="136"/>
      <c r="K723" s="136"/>
      <c r="L723" s="136"/>
      <c r="M723" s="136"/>
      <c r="N723" s="136"/>
      <c r="O723" s="136"/>
      <c r="P723" s="136"/>
      <c r="Q723" s="136"/>
      <c r="R723" s="136"/>
      <c r="S723" s="136"/>
      <c r="T723" s="136"/>
      <c r="U723" s="136"/>
      <c r="V723" s="136"/>
      <c r="W723" s="136"/>
      <c r="X723" s="136"/>
      <c r="Y723" s="136"/>
      <c r="Z723" s="136"/>
    </row>
    <row r="724" spans="1:26" ht="12.75" customHeight="1">
      <c r="A724" s="136"/>
      <c r="B724" s="136"/>
      <c r="C724" s="136"/>
      <c r="D724" s="136"/>
      <c r="E724" s="136"/>
      <c r="F724" s="136"/>
      <c r="G724" s="136"/>
      <c r="H724" s="136"/>
      <c r="I724" s="136"/>
      <c r="J724" s="136"/>
      <c r="K724" s="136"/>
      <c r="L724" s="136"/>
      <c r="M724" s="136"/>
      <c r="N724" s="136"/>
      <c r="O724" s="136"/>
      <c r="P724" s="136"/>
      <c r="Q724" s="136"/>
      <c r="R724" s="136"/>
      <c r="S724" s="136"/>
      <c r="T724" s="136"/>
      <c r="U724" s="136"/>
      <c r="V724" s="136"/>
      <c r="W724" s="136"/>
      <c r="X724" s="136"/>
      <c r="Y724" s="136"/>
      <c r="Z724" s="136"/>
    </row>
    <row r="725" spans="1:26" ht="12.75" customHeight="1">
      <c r="A725" s="136"/>
      <c r="B725" s="136"/>
      <c r="C725" s="136"/>
      <c r="D725" s="136"/>
      <c r="E725" s="136"/>
      <c r="F725" s="136"/>
      <c r="G725" s="136"/>
      <c r="H725" s="136"/>
      <c r="I725" s="136"/>
      <c r="J725" s="136"/>
      <c r="K725" s="136"/>
      <c r="L725" s="136"/>
      <c r="M725" s="136"/>
      <c r="N725" s="136"/>
      <c r="O725" s="136"/>
      <c r="P725" s="136"/>
      <c r="Q725" s="136"/>
      <c r="R725" s="136"/>
      <c r="S725" s="136"/>
      <c r="T725" s="136"/>
      <c r="U725" s="136"/>
      <c r="V725" s="136"/>
      <c r="W725" s="136"/>
      <c r="X725" s="136"/>
      <c r="Y725" s="136"/>
      <c r="Z725" s="136"/>
    </row>
    <row r="726" spans="1:26" ht="12.75" customHeight="1">
      <c r="A726" s="136"/>
      <c r="B726" s="136"/>
      <c r="C726" s="136"/>
      <c r="D726" s="136"/>
      <c r="E726" s="136"/>
      <c r="F726" s="136"/>
      <c r="G726" s="136"/>
      <c r="H726" s="136"/>
      <c r="I726" s="136"/>
      <c r="J726" s="136"/>
      <c r="K726" s="136"/>
      <c r="L726" s="136"/>
      <c r="M726" s="136"/>
      <c r="N726" s="136"/>
      <c r="O726" s="136"/>
      <c r="P726" s="136"/>
      <c r="Q726" s="136"/>
      <c r="R726" s="136"/>
      <c r="S726" s="136"/>
      <c r="T726" s="136"/>
      <c r="U726" s="136"/>
      <c r="V726" s="136"/>
      <c r="W726" s="136"/>
      <c r="X726" s="136"/>
      <c r="Y726" s="136"/>
      <c r="Z726" s="136"/>
    </row>
    <row r="727" spans="1:26" ht="12.75" customHeight="1">
      <c r="A727" s="136"/>
      <c r="B727" s="136"/>
      <c r="C727" s="136"/>
      <c r="D727" s="136"/>
      <c r="E727" s="136"/>
      <c r="F727" s="136"/>
      <c r="G727" s="136"/>
      <c r="H727" s="136"/>
      <c r="I727" s="136"/>
      <c r="J727" s="136"/>
      <c r="K727" s="136"/>
      <c r="L727" s="136"/>
      <c r="M727" s="136"/>
      <c r="N727" s="136"/>
      <c r="O727" s="136"/>
      <c r="P727" s="136"/>
      <c r="Q727" s="136"/>
      <c r="R727" s="136"/>
      <c r="S727" s="136"/>
      <c r="T727" s="136"/>
      <c r="U727" s="136"/>
      <c r="V727" s="136"/>
      <c r="W727" s="136"/>
      <c r="X727" s="136"/>
      <c r="Y727" s="136"/>
      <c r="Z727" s="136"/>
    </row>
    <row r="728" spans="1:26" ht="12.75" customHeight="1">
      <c r="A728" s="136"/>
      <c r="B728" s="136"/>
      <c r="C728" s="136"/>
      <c r="D728" s="136"/>
      <c r="E728" s="136"/>
      <c r="F728" s="136"/>
      <c r="G728" s="136"/>
      <c r="H728" s="136"/>
      <c r="I728" s="136"/>
      <c r="J728" s="136"/>
      <c r="K728" s="136"/>
      <c r="L728" s="136"/>
      <c r="M728" s="136"/>
      <c r="N728" s="136"/>
      <c r="O728" s="136"/>
      <c r="P728" s="136"/>
      <c r="Q728" s="136"/>
      <c r="R728" s="136"/>
      <c r="S728" s="136"/>
      <c r="T728" s="136"/>
      <c r="U728" s="136"/>
      <c r="V728" s="136"/>
      <c r="W728" s="136"/>
      <c r="X728" s="136"/>
      <c r="Y728" s="136"/>
      <c r="Z728" s="136"/>
    </row>
    <row r="729" spans="1:26" ht="12.75" customHeight="1">
      <c r="A729" s="136"/>
      <c r="B729" s="136"/>
      <c r="C729" s="136"/>
      <c r="D729" s="136"/>
      <c r="E729" s="136"/>
      <c r="F729" s="136"/>
      <c r="G729" s="136"/>
      <c r="H729" s="136"/>
      <c r="I729" s="136"/>
      <c r="J729" s="136"/>
      <c r="K729" s="136"/>
      <c r="L729" s="136"/>
      <c r="M729" s="136"/>
      <c r="N729" s="136"/>
      <c r="O729" s="136"/>
      <c r="P729" s="136"/>
      <c r="Q729" s="136"/>
      <c r="R729" s="136"/>
      <c r="S729" s="136"/>
      <c r="T729" s="136"/>
      <c r="U729" s="136"/>
      <c r="V729" s="136"/>
      <c r="W729" s="136"/>
      <c r="X729" s="136"/>
      <c r="Y729" s="136"/>
      <c r="Z729" s="136"/>
    </row>
    <row r="730" spans="1:26" ht="12.75" customHeight="1">
      <c r="A730" s="136"/>
      <c r="B730" s="136"/>
      <c r="C730" s="136"/>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6"/>
    </row>
    <row r="731" spans="1:26" ht="12.75" customHeight="1">
      <c r="A731" s="136"/>
      <c r="B731" s="136"/>
      <c r="C731" s="136"/>
      <c r="D731" s="136"/>
      <c r="E731" s="136"/>
      <c r="F731" s="136"/>
      <c r="G731" s="136"/>
      <c r="H731" s="136"/>
      <c r="I731" s="136"/>
      <c r="J731" s="136"/>
      <c r="K731" s="136"/>
      <c r="L731" s="136"/>
      <c r="M731" s="136"/>
      <c r="N731" s="136"/>
      <c r="O731" s="136"/>
      <c r="P731" s="136"/>
      <c r="Q731" s="136"/>
      <c r="R731" s="136"/>
      <c r="S731" s="136"/>
      <c r="T731" s="136"/>
      <c r="U731" s="136"/>
      <c r="V731" s="136"/>
      <c r="W731" s="136"/>
      <c r="X731" s="136"/>
      <c r="Y731" s="136"/>
      <c r="Z731" s="136"/>
    </row>
    <row r="732" spans="1:26" ht="12.75" customHeight="1">
      <c r="A732" s="136"/>
      <c r="B732" s="136"/>
      <c r="C732" s="136"/>
      <c r="D732" s="136"/>
      <c r="E732" s="136"/>
      <c r="F732" s="136"/>
      <c r="G732" s="136"/>
      <c r="H732" s="136"/>
      <c r="I732" s="136"/>
      <c r="J732" s="136"/>
      <c r="K732" s="136"/>
      <c r="L732" s="136"/>
      <c r="M732" s="136"/>
      <c r="N732" s="136"/>
      <c r="O732" s="136"/>
      <c r="P732" s="136"/>
      <c r="Q732" s="136"/>
      <c r="R732" s="136"/>
      <c r="S732" s="136"/>
      <c r="T732" s="136"/>
      <c r="U732" s="136"/>
      <c r="V732" s="136"/>
      <c r="W732" s="136"/>
      <c r="X732" s="136"/>
      <c r="Y732" s="136"/>
      <c r="Z732" s="136"/>
    </row>
    <row r="733" spans="1:26" ht="12.75" customHeight="1">
      <c r="A733" s="136"/>
      <c r="B733" s="136"/>
      <c r="C733" s="136"/>
      <c r="D733" s="136"/>
      <c r="E733" s="136"/>
      <c r="F733" s="136"/>
      <c r="G733" s="136"/>
      <c r="H733" s="136"/>
      <c r="I733" s="136"/>
      <c r="J733" s="136"/>
      <c r="K733" s="136"/>
      <c r="L733" s="136"/>
      <c r="M733" s="136"/>
      <c r="N733" s="136"/>
      <c r="O733" s="136"/>
      <c r="P733" s="136"/>
      <c r="Q733" s="136"/>
      <c r="R733" s="136"/>
      <c r="S733" s="136"/>
      <c r="T733" s="136"/>
      <c r="U733" s="136"/>
      <c r="V733" s="136"/>
      <c r="W733" s="136"/>
      <c r="X733" s="136"/>
      <c r="Y733" s="136"/>
      <c r="Z733" s="136"/>
    </row>
    <row r="734" spans="1:26" ht="12.75" customHeight="1">
      <c r="A734" s="136"/>
      <c r="B734" s="136"/>
      <c r="C734" s="136"/>
      <c r="D734" s="136"/>
      <c r="E734" s="136"/>
      <c r="F734" s="136"/>
      <c r="G734" s="136"/>
      <c r="H734" s="136"/>
      <c r="I734" s="136"/>
      <c r="J734" s="136"/>
      <c r="K734" s="136"/>
      <c r="L734" s="136"/>
      <c r="M734" s="136"/>
      <c r="N734" s="136"/>
      <c r="O734" s="136"/>
      <c r="P734" s="136"/>
      <c r="Q734" s="136"/>
      <c r="R734" s="136"/>
      <c r="S734" s="136"/>
      <c r="T734" s="136"/>
      <c r="U734" s="136"/>
      <c r="V734" s="136"/>
      <c r="W734" s="136"/>
      <c r="X734" s="136"/>
      <c r="Y734" s="136"/>
      <c r="Z734" s="136"/>
    </row>
    <row r="735" spans="1:26" ht="12.75" customHeight="1">
      <c r="A735" s="136"/>
      <c r="B735" s="136"/>
      <c r="C735" s="136"/>
      <c r="D735" s="136"/>
      <c r="E735" s="136"/>
      <c r="F735" s="136"/>
      <c r="G735" s="136"/>
      <c r="H735" s="136"/>
      <c r="I735" s="136"/>
      <c r="J735" s="136"/>
      <c r="K735" s="136"/>
      <c r="L735" s="136"/>
      <c r="M735" s="136"/>
      <c r="N735" s="136"/>
      <c r="O735" s="136"/>
      <c r="P735" s="136"/>
      <c r="Q735" s="136"/>
      <c r="R735" s="136"/>
      <c r="S735" s="136"/>
      <c r="T735" s="136"/>
      <c r="U735" s="136"/>
      <c r="V735" s="136"/>
      <c r="W735" s="136"/>
      <c r="X735" s="136"/>
      <c r="Y735" s="136"/>
      <c r="Z735" s="136"/>
    </row>
    <row r="736" spans="1:26" ht="12.75" customHeight="1">
      <c r="A736" s="136"/>
      <c r="B736" s="136"/>
      <c r="C736" s="136"/>
      <c r="D736" s="136"/>
      <c r="E736" s="136"/>
      <c r="F736" s="136"/>
      <c r="G736" s="136"/>
      <c r="H736" s="136"/>
      <c r="I736" s="136"/>
      <c r="J736" s="136"/>
      <c r="K736" s="136"/>
      <c r="L736" s="136"/>
      <c r="M736" s="136"/>
      <c r="N736" s="136"/>
      <c r="O736" s="136"/>
      <c r="P736" s="136"/>
      <c r="Q736" s="136"/>
      <c r="R736" s="136"/>
      <c r="S736" s="136"/>
      <c r="T736" s="136"/>
      <c r="U736" s="136"/>
      <c r="V736" s="136"/>
      <c r="W736" s="136"/>
      <c r="X736" s="136"/>
      <c r="Y736" s="136"/>
      <c r="Z736" s="136"/>
    </row>
    <row r="737" spans="1:26" ht="12.75" customHeight="1">
      <c r="A737" s="136"/>
      <c r="B737" s="136"/>
      <c r="C737" s="136"/>
      <c r="D737" s="136"/>
      <c r="E737" s="136"/>
      <c r="F737" s="136"/>
      <c r="G737" s="136"/>
      <c r="H737" s="136"/>
      <c r="I737" s="136"/>
      <c r="J737" s="136"/>
      <c r="K737" s="136"/>
      <c r="L737" s="136"/>
      <c r="M737" s="136"/>
      <c r="N737" s="136"/>
      <c r="O737" s="136"/>
      <c r="P737" s="136"/>
      <c r="Q737" s="136"/>
      <c r="R737" s="136"/>
      <c r="S737" s="136"/>
      <c r="T737" s="136"/>
      <c r="U737" s="136"/>
      <c r="V737" s="136"/>
      <c r="W737" s="136"/>
      <c r="X737" s="136"/>
      <c r="Y737" s="136"/>
      <c r="Z737" s="136"/>
    </row>
    <row r="738" spans="1:26" ht="12.75" customHeight="1">
      <c r="A738" s="136"/>
      <c r="B738" s="136"/>
      <c r="C738" s="136"/>
      <c r="D738" s="136"/>
      <c r="E738" s="136"/>
      <c r="F738" s="136"/>
      <c r="G738" s="136"/>
      <c r="H738" s="136"/>
      <c r="I738" s="136"/>
      <c r="J738" s="136"/>
      <c r="K738" s="136"/>
      <c r="L738" s="136"/>
      <c r="M738" s="136"/>
      <c r="N738" s="136"/>
      <c r="O738" s="136"/>
      <c r="P738" s="136"/>
      <c r="Q738" s="136"/>
      <c r="R738" s="136"/>
      <c r="S738" s="136"/>
      <c r="T738" s="136"/>
      <c r="U738" s="136"/>
      <c r="V738" s="136"/>
      <c r="W738" s="136"/>
      <c r="X738" s="136"/>
      <c r="Y738" s="136"/>
      <c r="Z738" s="136"/>
    </row>
    <row r="739" spans="1:26" ht="12.75" customHeight="1">
      <c r="A739" s="136"/>
      <c r="B739" s="136"/>
      <c r="C739" s="136"/>
      <c r="D739" s="136"/>
      <c r="E739" s="136"/>
      <c r="F739" s="136"/>
      <c r="G739" s="136"/>
      <c r="H739" s="136"/>
      <c r="I739" s="136"/>
      <c r="J739" s="136"/>
      <c r="K739" s="136"/>
      <c r="L739" s="136"/>
      <c r="M739" s="136"/>
      <c r="N739" s="136"/>
      <c r="O739" s="136"/>
      <c r="P739" s="136"/>
      <c r="Q739" s="136"/>
      <c r="R739" s="136"/>
      <c r="S739" s="136"/>
      <c r="T739" s="136"/>
      <c r="U739" s="136"/>
      <c r="V739" s="136"/>
      <c r="W739" s="136"/>
      <c r="X739" s="136"/>
      <c r="Y739" s="136"/>
      <c r="Z739" s="136"/>
    </row>
    <row r="740" spans="1:26" ht="12.75" customHeight="1">
      <c r="A740" s="136"/>
      <c r="B740" s="136"/>
      <c r="C740" s="136"/>
      <c r="D740" s="136"/>
      <c r="E740" s="136"/>
      <c r="F740" s="136"/>
      <c r="G740" s="136"/>
      <c r="H740" s="136"/>
      <c r="I740" s="136"/>
      <c r="J740" s="136"/>
      <c r="K740" s="136"/>
      <c r="L740" s="136"/>
      <c r="M740" s="136"/>
      <c r="N740" s="136"/>
      <c r="O740" s="136"/>
      <c r="P740" s="136"/>
      <c r="Q740" s="136"/>
      <c r="R740" s="136"/>
      <c r="S740" s="136"/>
      <c r="T740" s="136"/>
      <c r="U740" s="136"/>
      <c r="V740" s="136"/>
      <c r="W740" s="136"/>
      <c r="X740" s="136"/>
      <c r="Y740" s="136"/>
      <c r="Z740" s="136"/>
    </row>
    <row r="741" spans="1:26" ht="12.75" customHeight="1">
      <c r="A741" s="136"/>
      <c r="B741" s="136"/>
      <c r="C741" s="136"/>
      <c r="D741" s="136"/>
      <c r="E741" s="136"/>
      <c r="F741" s="136"/>
      <c r="G741" s="136"/>
      <c r="H741" s="136"/>
      <c r="I741" s="136"/>
      <c r="J741" s="136"/>
      <c r="K741" s="136"/>
      <c r="L741" s="136"/>
      <c r="M741" s="136"/>
      <c r="N741" s="136"/>
      <c r="O741" s="136"/>
      <c r="P741" s="136"/>
      <c r="Q741" s="136"/>
      <c r="R741" s="136"/>
      <c r="S741" s="136"/>
      <c r="T741" s="136"/>
      <c r="U741" s="136"/>
      <c r="V741" s="136"/>
      <c r="W741" s="136"/>
      <c r="X741" s="136"/>
      <c r="Y741" s="136"/>
      <c r="Z741" s="136"/>
    </row>
    <row r="742" spans="1:26" ht="12.75" customHeight="1">
      <c r="A742" s="136"/>
      <c r="B742" s="136"/>
      <c r="C742" s="136"/>
      <c r="D742" s="136"/>
      <c r="E742" s="136"/>
      <c r="F742" s="136"/>
      <c r="G742" s="136"/>
      <c r="H742" s="136"/>
      <c r="I742" s="136"/>
      <c r="J742" s="136"/>
      <c r="K742" s="136"/>
      <c r="L742" s="136"/>
      <c r="M742" s="136"/>
      <c r="N742" s="136"/>
      <c r="O742" s="136"/>
      <c r="P742" s="136"/>
      <c r="Q742" s="136"/>
      <c r="R742" s="136"/>
      <c r="S742" s="136"/>
      <c r="T742" s="136"/>
      <c r="U742" s="136"/>
      <c r="V742" s="136"/>
      <c r="W742" s="136"/>
      <c r="X742" s="136"/>
      <c r="Y742" s="136"/>
      <c r="Z742" s="136"/>
    </row>
    <row r="743" spans="1:26" ht="12.75" customHeight="1">
      <c r="A743" s="136"/>
      <c r="B743" s="136"/>
      <c r="C743" s="136"/>
      <c r="D743" s="136"/>
      <c r="E743" s="136"/>
      <c r="F743" s="136"/>
      <c r="G743" s="136"/>
      <c r="H743" s="136"/>
      <c r="I743" s="136"/>
      <c r="J743" s="136"/>
      <c r="K743" s="136"/>
      <c r="L743" s="136"/>
      <c r="M743" s="136"/>
      <c r="N743" s="136"/>
      <c r="O743" s="136"/>
      <c r="P743" s="136"/>
      <c r="Q743" s="136"/>
      <c r="R743" s="136"/>
      <c r="S743" s="136"/>
      <c r="T743" s="136"/>
      <c r="U743" s="136"/>
      <c r="V743" s="136"/>
      <c r="W743" s="136"/>
      <c r="X743" s="136"/>
      <c r="Y743" s="136"/>
      <c r="Z743" s="136"/>
    </row>
    <row r="744" spans="1:26" ht="12.75" customHeight="1">
      <c r="A744" s="136"/>
      <c r="B744" s="136"/>
      <c r="C744" s="136"/>
      <c r="D744" s="136"/>
      <c r="E744" s="136"/>
      <c r="F744" s="136"/>
      <c r="G744" s="136"/>
      <c r="H744" s="136"/>
      <c r="I744" s="136"/>
      <c r="J744" s="136"/>
      <c r="K744" s="136"/>
      <c r="L744" s="136"/>
      <c r="M744" s="136"/>
      <c r="N744" s="136"/>
      <c r="O744" s="136"/>
      <c r="P744" s="136"/>
      <c r="Q744" s="136"/>
      <c r="R744" s="136"/>
      <c r="S744" s="136"/>
      <c r="T744" s="136"/>
      <c r="U744" s="136"/>
      <c r="V744" s="136"/>
      <c r="W744" s="136"/>
      <c r="X744" s="136"/>
      <c r="Y744" s="136"/>
      <c r="Z744" s="136"/>
    </row>
    <row r="745" spans="1:26" ht="12.75" customHeight="1">
      <c r="A745" s="136"/>
      <c r="B745" s="136"/>
      <c r="C745" s="136"/>
      <c r="D745" s="136"/>
      <c r="E745" s="136"/>
      <c r="F745" s="136"/>
      <c r="G745" s="136"/>
      <c r="H745" s="136"/>
      <c r="I745" s="136"/>
      <c r="J745" s="136"/>
      <c r="K745" s="136"/>
      <c r="L745" s="136"/>
      <c r="M745" s="136"/>
      <c r="N745" s="136"/>
      <c r="O745" s="136"/>
      <c r="P745" s="136"/>
      <c r="Q745" s="136"/>
      <c r="R745" s="136"/>
      <c r="S745" s="136"/>
      <c r="T745" s="136"/>
      <c r="U745" s="136"/>
      <c r="V745" s="136"/>
      <c r="W745" s="136"/>
      <c r="X745" s="136"/>
      <c r="Y745" s="136"/>
      <c r="Z745" s="136"/>
    </row>
    <row r="746" spans="1:26" ht="12.75" customHeight="1">
      <c r="A746" s="136"/>
      <c r="B746" s="136"/>
      <c r="C746" s="136"/>
      <c r="D746" s="136"/>
      <c r="E746" s="136"/>
      <c r="F746" s="136"/>
      <c r="G746" s="136"/>
      <c r="H746" s="136"/>
      <c r="I746" s="136"/>
      <c r="J746" s="136"/>
      <c r="K746" s="136"/>
      <c r="L746" s="136"/>
      <c r="M746" s="136"/>
      <c r="N746" s="136"/>
      <c r="O746" s="136"/>
      <c r="P746" s="136"/>
      <c r="Q746" s="136"/>
      <c r="R746" s="136"/>
      <c r="S746" s="136"/>
      <c r="T746" s="136"/>
      <c r="U746" s="136"/>
      <c r="V746" s="136"/>
      <c r="W746" s="136"/>
      <c r="X746" s="136"/>
      <c r="Y746" s="136"/>
      <c r="Z746" s="136"/>
    </row>
    <row r="747" spans="1:26" ht="12.75" customHeight="1">
      <c r="A747" s="136"/>
      <c r="B747" s="136"/>
      <c r="C747" s="136"/>
      <c r="D747" s="136"/>
      <c r="E747" s="136"/>
      <c r="F747" s="136"/>
      <c r="G747" s="136"/>
      <c r="H747" s="136"/>
      <c r="I747" s="136"/>
      <c r="J747" s="136"/>
      <c r="K747" s="136"/>
      <c r="L747" s="136"/>
      <c r="M747" s="136"/>
      <c r="N747" s="136"/>
      <c r="O747" s="136"/>
      <c r="P747" s="136"/>
      <c r="Q747" s="136"/>
      <c r="R747" s="136"/>
      <c r="S747" s="136"/>
      <c r="T747" s="136"/>
      <c r="U747" s="136"/>
      <c r="V747" s="136"/>
      <c r="W747" s="136"/>
      <c r="X747" s="136"/>
      <c r="Y747" s="136"/>
      <c r="Z747" s="136"/>
    </row>
    <row r="748" spans="1:26" ht="12.75" customHeight="1">
      <c r="A748" s="136"/>
      <c r="B748" s="136"/>
      <c r="C748" s="136"/>
      <c r="D748" s="136"/>
      <c r="E748" s="136"/>
      <c r="F748" s="136"/>
      <c r="G748" s="136"/>
      <c r="H748" s="136"/>
      <c r="I748" s="136"/>
      <c r="J748" s="136"/>
      <c r="K748" s="136"/>
      <c r="L748" s="136"/>
      <c r="M748" s="136"/>
      <c r="N748" s="136"/>
      <c r="O748" s="136"/>
      <c r="P748" s="136"/>
      <c r="Q748" s="136"/>
      <c r="R748" s="136"/>
      <c r="S748" s="136"/>
      <c r="T748" s="136"/>
      <c r="U748" s="136"/>
      <c r="V748" s="136"/>
      <c r="W748" s="136"/>
      <c r="X748" s="136"/>
      <c r="Y748" s="136"/>
      <c r="Z748" s="136"/>
    </row>
    <row r="749" spans="1:26" ht="12.75" customHeight="1">
      <c r="A749" s="136"/>
      <c r="B749" s="136"/>
      <c r="C749" s="136"/>
      <c r="D749" s="136"/>
      <c r="E749" s="136"/>
      <c r="F749" s="136"/>
      <c r="G749" s="136"/>
      <c r="H749" s="136"/>
      <c r="I749" s="136"/>
      <c r="J749" s="136"/>
      <c r="K749" s="136"/>
      <c r="L749" s="136"/>
      <c r="M749" s="136"/>
      <c r="N749" s="136"/>
      <c r="O749" s="136"/>
      <c r="P749" s="136"/>
      <c r="Q749" s="136"/>
      <c r="R749" s="136"/>
      <c r="S749" s="136"/>
      <c r="T749" s="136"/>
      <c r="U749" s="136"/>
      <c r="V749" s="136"/>
      <c r="W749" s="136"/>
      <c r="X749" s="136"/>
      <c r="Y749" s="136"/>
      <c r="Z749" s="136"/>
    </row>
    <row r="750" spans="1:26" ht="12.75" customHeight="1">
      <c r="A750" s="136"/>
      <c r="B750" s="136"/>
      <c r="C750" s="136"/>
      <c r="D750" s="136"/>
      <c r="E750" s="136"/>
      <c r="F750" s="136"/>
      <c r="G750" s="136"/>
      <c r="H750" s="136"/>
      <c r="I750" s="136"/>
      <c r="J750" s="136"/>
      <c r="K750" s="136"/>
      <c r="L750" s="136"/>
      <c r="M750" s="136"/>
      <c r="N750" s="136"/>
      <c r="O750" s="136"/>
      <c r="P750" s="136"/>
      <c r="Q750" s="136"/>
      <c r="R750" s="136"/>
      <c r="S750" s="136"/>
      <c r="T750" s="136"/>
      <c r="U750" s="136"/>
      <c r="V750" s="136"/>
      <c r="W750" s="136"/>
      <c r="X750" s="136"/>
      <c r="Y750" s="136"/>
      <c r="Z750" s="136"/>
    </row>
    <row r="751" spans="1:26" ht="12.75" customHeight="1">
      <c r="A751" s="136"/>
      <c r="B751" s="136"/>
      <c r="C751" s="136"/>
      <c r="D751" s="136"/>
      <c r="E751" s="136"/>
      <c r="F751" s="136"/>
      <c r="G751" s="136"/>
      <c r="H751" s="136"/>
      <c r="I751" s="136"/>
      <c r="J751" s="136"/>
      <c r="K751" s="136"/>
      <c r="L751" s="136"/>
      <c r="M751" s="136"/>
      <c r="N751" s="136"/>
      <c r="O751" s="136"/>
      <c r="P751" s="136"/>
      <c r="Q751" s="136"/>
      <c r="R751" s="136"/>
      <c r="S751" s="136"/>
      <c r="T751" s="136"/>
      <c r="U751" s="136"/>
      <c r="V751" s="136"/>
      <c r="W751" s="136"/>
      <c r="X751" s="136"/>
      <c r="Y751" s="136"/>
      <c r="Z751" s="136"/>
    </row>
    <row r="752" spans="1:26" ht="12.75" customHeight="1">
      <c r="A752" s="136"/>
      <c r="B752" s="136"/>
      <c r="C752" s="136"/>
      <c r="D752" s="136"/>
      <c r="E752" s="136"/>
      <c r="F752" s="136"/>
      <c r="G752" s="136"/>
      <c r="H752" s="136"/>
      <c r="I752" s="136"/>
      <c r="J752" s="136"/>
      <c r="K752" s="136"/>
      <c r="L752" s="136"/>
      <c r="M752" s="136"/>
      <c r="N752" s="136"/>
      <c r="O752" s="136"/>
      <c r="P752" s="136"/>
      <c r="Q752" s="136"/>
      <c r="R752" s="136"/>
      <c r="S752" s="136"/>
      <c r="T752" s="136"/>
      <c r="U752" s="136"/>
      <c r="V752" s="136"/>
      <c r="W752" s="136"/>
      <c r="X752" s="136"/>
      <c r="Y752" s="136"/>
      <c r="Z752" s="136"/>
    </row>
    <row r="753" spans="1:26" ht="12.75" customHeight="1">
      <c r="A753" s="136"/>
      <c r="B753" s="136"/>
      <c r="C753" s="136"/>
      <c r="D753" s="136"/>
      <c r="E753" s="136"/>
      <c r="F753" s="136"/>
      <c r="G753" s="136"/>
      <c r="H753" s="136"/>
      <c r="I753" s="136"/>
      <c r="J753" s="136"/>
      <c r="K753" s="136"/>
      <c r="L753" s="136"/>
      <c r="M753" s="136"/>
      <c r="N753" s="136"/>
      <c r="O753" s="136"/>
      <c r="P753" s="136"/>
      <c r="Q753" s="136"/>
      <c r="R753" s="136"/>
      <c r="S753" s="136"/>
      <c r="T753" s="136"/>
      <c r="U753" s="136"/>
      <c r="V753" s="136"/>
      <c r="W753" s="136"/>
      <c r="X753" s="136"/>
      <c r="Y753" s="136"/>
      <c r="Z753" s="136"/>
    </row>
    <row r="754" spans="1:26" ht="12.75" customHeight="1">
      <c r="A754" s="136"/>
      <c r="B754" s="136"/>
      <c r="C754" s="136"/>
      <c r="D754" s="136"/>
      <c r="E754" s="136"/>
      <c r="F754" s="136"/>
      <c r="G754" s="136"/>
      <c r="H754" s="136"/>
      <c r="I754" s="136"/>
      <c r="J754" s="136"/>
      <c r="K754" s="136"/>
      <c r="L754" s="136"/>
      <c r="M754" s="136"/>
      <c r="N754" s="136"/>
      <c r="O754" s="136"/>
      <c r="P754" s="136"/>
      <c r="Q754" s="136"/>
      <c r="R754" s="136"/>
      <c r="S754" s="136"/>
      <c r="T754" s="136"/>
      <c r="U754" s="136"/>
      <c r="V754" s="136"/>
      <c r="W754" s="136"/>
      <c r="X754" s="136"/>
      <c r="Y754" s="136"/>
      <c r="Z754" s="136"/>
    </row>
    <row r="755" spans="1:26" ht="12.75" customHeight="1">
      <c r="A755" s="136"/>
      <c r="B755" s="136"/>
      <c r="C755" s="136"/>
      <c r="D755" s="136"/>
      <c r="E755" s="136"/>
      <c r="F755" s="136"/>
      <c r="G755" s="136"/>
      <c r="H755" s="136"/>
      <c r="I755" s="136"/>
      <c r="J755" s="136"/>
      <c r="K755" s="136"/>
      <c r="L755" s="136"/>
      <c r="M755" s="136"/>
      <c r="N755" s="136"/>
      <c r="O755" s="136"/>
      <c r="P755" s="136"/>
      <c r="Q755" s="136"/>
      <c r="R755" s="136"/>
      <c r="S755" s="136"/>
      <c r="T755" s="136"/>
      <c r="U755" s="136"/>
      <c r="V755" s="136"/>
      <c r="W755" s="136"/>
      <c r="X755" s="136"/>
      <c r="Y755" s="136"/>
      <c r="Z755" s="136"/>
    </row>
    <row r="756" spans="1:26" ht="12.75" customHeight="1">
      <c r="A756" s="136"/>
      <c r="B756" s="136"/>
      <c r="C756" s="136"/>
      <c r="D756" s="136"/>
      <c r="E756" s="136"/>
      <c r="F756" s="136"/>
      <c r="G756" s="136"/>
      <c r="H756" s="136"/>
      <c r="I756" s="136"/>
      <c r="J756" s="136"/>
      <c r="K756" s="136"/>
      <c r="L756" s="136"/>
      <c r="M756" s="136"/>
      <c r="N756" s="136"/>
      <c r="O756" s="136"/>
      <c r="P756" s="136"/>
      <c r="Q756" s="136"/>
      <c r="R756" s="136"/>
      <c r="S756" s="136"/>
      <c r="T756" s="136"/>
      <c r="U756" s="136"/>
      <c r="V756" s="136"/>
      <c r="W756" s="136"/>
      <c r="X756" s="136"/>
      <c r="Y756" s="136"/>
      <c r="Z756" s="136"/>
    </row>
    <row r="757" spans="1:26" ht="12.75" customHeight="1">
      <c r="A757" s="136"/>
      <c r="B757" s="136"/>
      <c r="C757" s="136"/>
      <c r="D757" s="136"/>
      <c r="E757" s="136"/>
      <c r="F757" s="136"/>
      <c r="G757" s="136"/>
      <c r="H757" s="136"/>
      <c r="I757" s="136"/>
      <c r="J757" s="136"/>
      <c r="K757" s="136"/>
      <c r="L757" s="136"/>
      <c r="M757" s="136"/>
      <c r="N757" s="136"/>
      <c r="O757" s="136"/>
      <c r="P757" s="136"/>
      <c r="Q757" s="136"/>
      <c r="R757" s="136"/>
      <c r="S757" s="136"/>
      <c r="T757" s="136"/>
      <c r="U757" s="136"/>
      <c r="V757" s="136"/>
      <c r="W757" s="136"/>
      <c r="X757" s="136"/>
      <c r="Y757" s="136"/>
      <c r="Z757" s="136"/>
    </row>
    <row r="758" spans="1:26" ht="12.75" customHeight="1">
      <c r="A758" s="136"/>
      <c r="B758" s="136"/>
      <c r="C758" s="136"/>
      <c r="D758" s="136"/>
      <c r="E758" s="136"/>
      <c r="F758" s="136"/>
      <c r="G758" s="136"/>
      <c r="H758" s="136"/>
      <c r="I758" s="136"/>
      <c r="J758" s="136"/>
      <c r="K758" s="136"/>
      <c r="L758" s="136"/>
      <c r="M758" s="136"/>
      <c r="N758" s="136"/>
      <c r="O758" s="136"/>
      <c r="P758" s="136"/>
      <c r="Q758" s="136"/>
      <c r="R758" s="136"/>
      <c r="S758" s="136"/>
      <c r="T758" s="136"/>
      <c r="U758" s="136"/>
      <c r="V758" s="136"/>
      <c r="W758" s="136"/>
      <c r="X758" s="136"/>
      <c r="Y758" s="136"/>
      <c r="Z758" s="136"/>
    </row>
    <row r="759" spans="1:26" ht="12.75" customHeight="1">
      <c r="A759" s="136"/>
      <c r="B759" s="136"/>
      <c r="C759" s="136"/>
      <c r="D759" s="136"/>
      <c r="E759" s="136"/>
      <c r="F759" s="136"/>
      <c r="G759" s="136"/>
      <c r="H759" s="136"/>
      <c r="I759" s="136"/>
      <c r="J759" s="136"/>
      <c r="K759" s="136"/>
      <c r="L759" s="136"/>
      <c r="M759" s="136"/>
      <c r="N759" s="136"/>
      <c r="O759" s="136"/>
      <c r="P759" s="136"/>
      <c r="Q759" s="136"/>
      <c r="R759" s="136"/>
      <c r="S759" s="136"/>
      <c r="T759" s="136"/>
      <c r="U759" s="136"/>
      <c r="V759" s="136"/>
      <c r="W759" s="136"/>
      <c r="X759" s="136"/>
      <c r="Y759" s="136"/>
      <c r="Z759" s="136"/>
    </row>
    <row r="760" spans="1:26" ht="12.75" customHeight="1">
      <c r="A760" s="136"/>
      <c r="B760" s="136"/>
      <c r="C760" s="136"/>
      <c r="D760" s="136"/>
      <c r="E760" s="136"/>
      <c r="F760" s="136"/>
      <c r="G760" s="136"/>
      <c r="H760" s="136"/>
      <c r="I760" s="136"/>
      <c r="J760" s="136"/>
      <c r="K760" s="136"/>
      <c r="L760" s="136"/>
      <c r="M760" s="136"/>
      <c r="N760" s="136"/>
      <c r="O760" s="136"/>
      <c r="P760" s="136"/>
      <c r="Q760" s="136"/>
      <c r="R760" s="136"/>
      <c r="S760" s="136"/>
      <c r="T760" s="136"/>
      <c r="U760" s="136"/>
      <c r="V760" s="136"/>
      <c r="W760" s="136"/>
      <c r="X760" s="136"/>
      <c r="Y760" s="136"/>
      <c r="Z760" s="136"/>
    </row>
    <row r="761" spans="1:26" ht="12.75" customHeight="1">
      <c r="A761" s="136"/>
      <c r="B761" s="136"/>
      <c r="C761" s="136"/>
      <c r="D761" s="136"/>
      <c r="E761" s="136"/>
      <c r="F761" s="136"/>
      <c r="G761" s="136"/>
      <c r="H761" s="136"/>
      <c r="I761" s="136"/>
      <c r="J761" s="136"/>
      <c r="K761" s="136"/>
      <c r="L761" s="136"/>
      <c r="M761" s="136"/>
      <c r="N761" s="136"/>
      <c r="O761" s="136"/>
      <c r="P761" s="136"/>
      <c r="Q761" s="136"/>
      <c r="R761" s="136"/>
      <c r="S761" s="136"/>
      <c r="T761" s="136"/>
      <c r="U761" s="136"/>
      <c r="V761" s="136"/>
      <c r="W761" s="136"/>
      <c r="X761" s="136"/>
      <c r="Y761" s="136"/>
      <c r="Z761" s="136"/>
    </row>
    <row r="762" spans="1:26" ht="12.75" customHeight="1">
      <c r="A762" s="136"/>
      <c r="B762" s="136"/>
      <c r="C762" s="136"/>
      <c r="D762" s="136"/>
      <c r="E762" s="136"/>
      <c r="F762" s="136"/>
      <c r="G762" s="136"/>
      <c r="H762" s="136"/>
      <c r="I762" s="136"/>
      <c r="J762" s="136"/>
      <c r="K762" s="136"/>
      <c r="L762" s="136"/>
      <c r="M762" s="136"/>
      <c r="N762" s="136"/>
      <c r="O762" s="136"/>
      <c r="P762" s="136"/>
      <c r="Q762" s="136"/>
      <c r="R762" s="136"/>
      <c r="S762" s="136"/>
      <c r="T762" s="136"/>
      <c r="U762" s="136"/>
      <c r="V762" s="136"/>
      <c r="W762" s="136"/>
      <c r="X762" s="136"/>
      <c r="Y762" s="136"/>
      <c r="Z762" s="136"/>
    </row>
    <row r="763" spans="1:26" ht="12.75" customHeight="1">
      <c r="A763" s="136"/>
      <c r="B763" s="136"/>
      <c r="C763" s="136"/>
      <c r="D763" s="136"/>
      <c r="E763" s="136"/>
      <c r="F763" s="136"/>
      <c r="G763" s="136"/>
      <c r="H763" s="136"/>
      <c r="I763" s="136"/>
      <c r="J763" s="136"/>
      <c r="K763" s="136"/>
      <c r="L763" s="136"/>
      <c r="M763" s="136"/>
      <c r="N763" s="136"/>
      <c r="O763" s="136"/>
      <c r="P763" s="136"/>
      <c r="Q763" s="136"/>
      <c r="R763" s="136"/>
      <c r="S763" s="136"/>
      <c r="T763" s="136"/>
      <c r="U763" s="136"/>
      <c r="V763" s="136"/>
      <c r="W763" s="136"/>
      <c r="X763" s="136"/>
      <c r="Y763" s="136"/>
      <c r="Z763" s="136"/>
    </row>
    <row r="764" spans="1:26" ht="12.75" customHeight="1">
      <c r="A764" s="136"/>
      <c r="B764" s="136"/>
      <c r="C764" s="136"/>
      <c r="D764" s="136"/>
      <c r="E764" s="136"/>
      <c r="F764" s="136"/>
      <c r="G764" s="136"/>
      <c r="H764" s="136"/>
      <c r="I764" s="136"/>
      <c r="J764" s="136"/>
      <c r="K764" s="136"/>
      <c r="L764" s="136"/>
      <c r="M764" s="136"/>
      <c r="N764" s="136"/>
      <c r="O764" s="136"/>
      <c r="P764" s="136"/>
      <c r="Q764" s="136"/>
      <c r="R764" s="136"/>
      <c r="S764" s="136"/>
      <c r="T764" s="136"/>
      <c r="U764" s="136"/>
      <c r="V764" s="136"/>
      <c r="W764" s="136"/>
      <c r="X764" s="136"/>
      <c r="Y764" s="136"/>
      <c r="Z764" s="136"/>
    </row>
    <row r="765" spans="1:26" ht="12.75" customHeight="1">
      <c r="A765" s="136"/>
      <c r="B765" s="136"/>
      <c r="C765" s="136"/>
      <c r="D765" s="136"/>
      <c r="E765" s="136"/>
      <c r="F765" s="136"/>
      <c r="G765" s="136"/>
      <c r="H765" s="136"/>
      <c r="I765" s="136"/>
      <c r="J765" s="136"/>
      <c r="K765" s="136"/>
      <c r="L765" s="136"/>
      <c r="M765" s="136"/>
      <c r="N765" s="136"/>
      <c r="O765" s="136"/>
      <c r="P765" s="136"/>
      <c r="Q765" s="136"/>
      <c r="R765" s="136"/>
      <c r="S765" s="136"/>
      <c r="T765" s="136"/>
      <c r="U765" s="136"/>
      <c r="V765" s="136"/>
      <c r="W765" s="136"/>
      <c r="X765" s="136"/>
      <c r="Y765" s="136"/>
      <c r="Z765" s="136"/>
    </row>
    <row r="766" spans="1:26" ht="12.75" customHeight="1">
      <c r="A766" s="136"/>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6"/>
      <c r="Z766" s="136"/>
    </row>
    <row r="767" spans="1:26" ht="12.75" customHeight="1">
      <c r="A767" s="136"/>
      <c r="B767" s="136"/>
      <c r="C767" s="136"/>
      <c r="D767" s="136"/>
      <c r="E767" s="136"/>
      <c r="F767" s="136"/>
      <c r="G767" s="136"/>
      <c r="H767" s="136"/>
      <c r="I767" s="136"/>
      <c r="J767" s="136"/>
      <c r="K767" s="136"/>
      <c r="L767" s="136"/>
      <c r="M767" s="136"/>
      <c r="N767" s="136"/>
      <c r="O767" s="136"/>
      <c r="P767" s="136"/>
      <c r="Q767" s="136"/>
      <c r="R767" s="136"/>
      <c r="S767" s="136"/>
      <c r="T767" s="136"/>
      <c r="U767" s="136"/>
      <c r="V767" s="136"/>
      <c r="W767" s="136"/>
      <c r="X767" s="136"/>
      <c r="Y767" s="136"/>
      <c r="Z767" s="136"/>
    </row>
    <row r="768" spans="1:26" ht="12.75" customHeight="1">
      <c r="A768" s="136"/>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6"/>
      <c r="Z768" s="136"/>
    </row>
    <row r="769" spans="1:26" ht="12.75" customHeight="1">
      <c r="A769" s="136"/>
      <c r="B769" s="136"/>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6"/>
      <c r="Z769" s="136"/>
    </row>
    <row r="770" spans="1:26" ht="12.75" customHeight="1">
      <c r="A770" s="136"/>
      <c r="B770" s="136"/>
      <c r="C770" s="136"/>
      <c r="D770" s="136"/>
      <c r="E770" s="136"/>
      <c r="F770" s="136"/>
      <c r="G770" s="136"/>
      <c r="H770" s="136"/>
      <c r="I770" s="136"/>
      <c r="J770" s="136"/>
      <c r="K770" s="136"/>
      <c r="L770" s="136"/>
      <c r="M770" s="136"/>
      <c r="N770" s="136"/>
      <c r="O770" s="136"/>
      <c r="P770" s="136"/>
      <c r="Q770" s="136"/>
      <c r="R770" s="136"/>
      <c r="S770" s="136"/>
      <c r="T770" s="136"/>
      <c r="U770" s="136"/>
      <c r="V770" s="136"/>
      <c r="W770" s="136"/>
      <c r="X770" s="136"/>
      <c r="Y770" s="136"/>
      <c r="Z770" s="136"/>
    </row>
    <row r="771" spans="1:26" ht="12.75" customHeight="1">
      <c r="A771" s="136"/>
      <c r="B771" s="136"/>
      <c r="C771" s="136"/>
      <c r="D771" s="136"/>
      <c r="E771" s="136"/>
      <c r="F771" s="136"/>
      <c r="G771" s="136"/>
      <c r="H771" s="136"/>
      <c r="I771" s="136"/>
      <c r="J771" s="136"/>
      <c r="K771" s="136"/>
      <c r="L771" s="136"/>
      <c r="M771" s="136"/>
      <c r="N771" s="136"/>
      <c r="O771" s="136"/>
      <c r="P771" s="136"/>
      <c r="Q771" s="136"/>
      <c r="R771" s="136"/>
      <c r="S771" s="136"/>
      <c r="T771" s="136"/>
      <c r="U771" s="136"/>
      <c r="V771" s="136"/>
      <c r="W771" s="136"/>
      <c r="X771" s="136"/>
      <c r="Y771" s="136"/>
      <c r="Z771" s="136"/>
    </row>
    <row r="772" spans="1:26" ht="12.75" customHeight="1">
      <c r="A772" s="136"/>
      <c r="B772" s="136"/>
      <c r="C772" s="136"/>
      <c r="D772" s="136"/>
      <c r="E772" s="136"/>
      <c r="F772" s="136"/>
      <c r="G772" s="136"/>
      <c r="H772" s="136"/>
      <c r="I772" s="136"/>
      <c r="J772" s="136"/>
      <c r="K772" s="136"/>
      <c r="L772" s="136"/>
      <c r="M772" s="136"/>
      <c r="N772" s="136"/>
      <c r="O772" s="136"/>
      <c r="P772" s="136"/>
      <c r="Q772" s="136"/>
      <c r="R772" s="136"/>
      <c r="S772" s="136"/>
      <c r="T772" s="136"/>
      <c r="U772" s="136"/>
      <c r="V772" s="136"/>
      <c r="W772" s="136"/>
      <c r="X772" s="136"/>
      <c r="Y772" s="136"/>
      <c r="Z772" s="136"/>
    </row>
    <row r="773" spans="1:26" ht="12.75" customHeight="1">
      <c r="A773" s="136"/>
      <c r="B773" s="136"/>
      <c r="C773" s="136"/>
      <c r="D773" s="136"/>
      <c r="E773" s="136"/>
      <c r="F773" s="136"/>
      <c r="G773" s="136"/>
      <c r="H773" s="136"/>
      <c r="I773" s="136"/>
      <c r="J773" s="136"/>
      <c r="K773" s="136"/>
      <c r="L773" s="136"/>
      <c r="M773" s="136"/>
      <c r="N773" s="136"/>
      <c r="O773" s="136"/>
      <c r="P773" s="136"/>
      <c r="Q773" s="136"/>
      <c r="R773" s="136"/>
      <c r="S773" s="136"/>
      <c r="T773" s="136"/>
      <c r="U773" s="136"/>
      <c r="V773" s="136"/>
      <c r="W773" s="136"/>
      <c r="X773" s="136"/>
      <c r="Y773" s="136"/>
      <c r="Z773" s="136"/>
    </row>
    <row r="774" spans="1:26" ht="12.75" customHeight="1">
      <c r="A774" s="136"/>
      <c r="B774" s="136"/>
      <c r="C774" s="136"/>
      <c r="D774" s="136"/>
      <c r="E774" s="136"/>
      <c r="F774" s="136"/>
      <c r="G774" s="136"/>
      <c r="H774" s="136"/>
      <c r="I774" s="136"/>
      <c r="J774" s="136"/>
      <c r="K774" s="136"/>
      <c r="L774" s="136"/>
      <c r="M774" s="136"/>
      <c r="N774" s="136"/>
      <c r="O774" s="136"/>
      <c r="P774" s="136"/>
      <c r="Q774" s="136"/>
      <c r="R774" s="136"/>
      <c r="S774" s="136"/>
      <c r="T774" s="136"/>
      <c r="U774" s="136"/>
      <c r="V774" s="136"/>
      <c r="W774" s="136"/>
      <c r="X774" s="136"/>
      <c r="Y774" s="136"/>
      <c r="Z774" s="136"/>
    </row>
    <row r="775" spans="1:26" ht="12.75" customHeight="1">
      <c r="A775" s="136"/>
      <c r="B775" s="136"/>
      <c r="C775" s="136"/>
      <c r="D775" s="136"/>
      <c r="E775" s="136"/>
      <c r="F775" s="136"/>
      <c r="G775" s="136"/>
      <c r="H775" s="136"/>
      <c r="I775" s="136"/>
      <c r="J775" s="136"/>
      <c r="K775" s="136"/>
      <c r="L775" s="136"/>
      <c r="M775" s="136"/>
      <c r="N775" s="136"/>
      <c r="O775" s="136"/>
      <c r="P775" s="136"/>
      <c r="Q775" s="136"/>
      <c r="R775" s="136"/>
      <c r="S775" s="136"/>
      <c r="T775" s="136"/>
      <c r="U775" s="136"/>
      <c r="V775" s="136"/>
      <c r="W775" s="136"/>
      <c r="X775" s="136"/>
      <c r="Y775" s="136"/>
      <c r="Z775" s="136"/>
    </row>
    <row r="776" spans="1:26" ht="12.75" customHeight="1">
      <c r="A776" s="136"/>
      <c r="B776" s="136"/>
      <c r="C776" s="136"/>
      <c r="D776" s="136"/>
      <c r="E776" s="136"/>
      <c r="F776" s="136"/>
      <c r="G776" s="136"/>
      <c r="H776" s="136"/>
      <c r="I776" s="136"/>
      <c r="J776" s="136"/>
      <c r="K776" s="136"/>
      <c r="L776" s="136"/>
      <c r="M776" s="136"/>
      <c r="N776" s="136"/>
      <c r="O776" s="136"/>
      <c r="P776" s="136"/>
      <c r="Q776" s="136"/>
      <c r="R776" s="136"/>
      <c r="S776" s="136"/>
      <c r="T776" s="136"/>
      <c r="U776" s="136"/>
      <c r="V776" s="136"/>
      <c r="W776" s="136"/>
      <c r="X776" s="136"/>
      <c r="Y776" s="136"/>
      <c r="Z776" s="136"/>
    </row>
    <row r="777" spans="1:26" ht="12.75" customHeight="1">
      <c r="A777" s="136"/>
      <c r="B777" s="136"/>
      <c r="C777" s="136"/>
      <c r="D777" s="136"/>
      <c r="E777" s="136"/>
      <c r="F777" s="136"/>
      <c r="G777" s="136"/>
      <c r="H777" s="136"/>
      <c r="I777" s="136"/>
      <c r="J777" s="136"/>
      <c r="K777" s="136"/>
      <c r="L777" s="136"/>
      <c r="M777" s="136"/>
      <c r="N777" s="136"/>
      <c r="O777" s="136"/>
      <c r="P777" s="136"/>
      <c r="Q777" s="136"/>
      <c r="R777" s="136"/>
      <c r="S777" s="136"/>
      <c r="T777" s="136"/>
      <c r="U777" s="136"/>
      <c r="V777" s="136"/>
      <c r="W777" s="136"/>
      <c r="X777" s="136"/>
      <c r="Y777" s="136"/>
      <c r="Z777" s="136"/>
    </row>
    <row r="778" spans="1:26" ht="12.75" customHeight="1">
      <c r="A778" s="136"/>
      <c r="B778" s="136"/>
      <c r="C778" s="136"/>
      <c r="D778" s="136"/>
      <c r="E778" s="136"/>
      <c r="F778" s="136"/>
      <c r="G778" s="136"/>
      <c r="H778" s="136"/>
      <c r="I778" s="136"/>
      <c r="J778" s="136"/>
      <c r="K778" s="136"/>
      <c r="L778" s="136"/>
      <c r="M778" s="136"/>
      <c r="N778" s="136"/>
      <c r="O778" s="136"/>
      <c r="P778" s="136"/>
      <c r="Q778" s="136"/>
      <c r="R778" s="136"/>
      <c r="S778" s="136"/>
      <c r="T778" s="136"/>
      <c r="U778" s="136"/>
      <c r="V778" s="136"/>
      <c r="W778" s="136"/>
      <c r="X778" s="136"/>
      <c r="Y778" s="136"/>
      <c r="Z778" s="136"/>
    </row>
    <row r="779" spans="1:26" ht="12.75" customHeight="1">
      <c r="A779" s="136"/>
      <c r="B779" s="136"/>
      <c r="C779" s="136"/>
      <c r="D779" s="136"/>
      <c r="E779" s="136"/>
      <c r="F779" s="136"/>
      <c r="G779" s="136"/>
      <c r="H779" s="136"/>
      <c r="I779" s="136"/>
      <c r="J779" s="136"/>
      <c r="K779" s="136"/>
      <c r="L779" s="136"/>
      <c r="M779" s="136"/>
      <c r="N779" s="136"/>
      <c r="O779" s="136"/>
      <c r="P779" s="136"/>
      <c r="Q779" s="136"/>
      <c r="R779" s="136"/>
      <c r="S779" s="136"/>
      <c r="T779" s="136"/>
      <c r="U779" s="136"/>
      <c r="V779" s="136"/>
      <c r="W779" s="136"/>
      <c r="X779" s="136"/>
      <c r="Y779" s="136"/>
      <c r="Z779" s="136"/>
    </row>
    <row r="780" spans="1:26" ht="12.75" customHeight="1">
      <c r="A780" s="136"/>
      <c r="B780" s="136"/>
      <c r="C780" s="136"/>
      <c r="D780" s="136"/>
      <c r="E780" s="136"/>
      <c r="F780" s="136"/>
      <c r="G780" s="136"/>
      <c r="H780" s="136"/>
      <c r="I780" s="136"/>
      <c r="J780" s="136"/>
      <c r="K780" s="136"/>
      <c r="L780" s="136"/>
      <c r="M780" s="136"/>
      <c r="N780" s="136"/>
      <c r="O780" s="136"/>
      <c r="P780" s="136"/>
      <c r="Q780" s="136"/>
      <c r="R780" s="136"/>
      <c r="S780" s="136"/>
      <c r="T780" s="136"/>
      <c r="U780" s="136"/>
      <c r="V780" s="136"/>
      <c r="W780" s="136"/>
      <c r="X780" s="136"/>
      <c r="Y780" s="136"/>
      <c r="Z780" s="136"/>
    </row>
    <row r="781" spans="1:26" ht="12.75" customHeight="1">
      <c r="A781" s="136"/>
      <c r="B781" s="136"/>
      <c r="C781" s="136"/>
      <c r="D781" s="136"/>
      <c r="E781" s="136"/>
      <c r="F781" s="136"/>
      <c r="G781" s="136"/>
      <c r="H781" s="136"/>
      <c r="I781" s="136"/>
      <c r="J781" s="136"/>
      <c r="K781" s="136"/>
      <c r="L781" s="136"/>
      <c r="M781" s="136"/>
      <c r="N781" s="136"/>
      <c r="O781" s="136"/>
      <c r="P781" s="136"/>
      <c r="Q781" s="136"/>
      <c r="R781" s="136"/>
      <c r="S781" s="136"/>
      <c r="T781" s="136"/>
      <c r="U781" s="136"/>
      <c r="V781" s="136"/>
      <c r="W781" s="136"/>
      <c r="X781" s="136"/>
      <c r="Y781" s="136"/>
      <c r="Z781" s="136"/>
    </row>
    <row r="782" spans="1:26" ht="12.75" customHeight="1">
      <c r="A782" s="136"/>
      <c r="B782" s="136"/>
      <c r="C782" s="136"/>
      <c r="D782" s="136"/>
      <c r="E782" s="136"/>
      <c r="F782" s="136"/>
      <c r="G782" s="136"/>
      <c r="H782" s="136"/>
      <c r="I782" s="136"/>
      <c r="J782" s="136"/>
      <c r="K782" s="136"/>
      <c r="L782" s="136"/>
      <c r="M782" s="136"/>
      <c r="N782" s="136"/>
      <c r="O782" s="136"/>
      <c r="P782" s="136"/>
      <c r="Q782" s="136"/>
      <c r="R782" s="136"/>
      <c r="S782" s="136"/>
      <c r="T782" s="136"/>
      <c r="U782" s="136"/>
      <c r="V782" s="136"/>
      <c r="W782" s="136"/>
      <c r="X782" s="136"/>
      <c r="Y782" s="136"/>
      <c r="Z782" s="136"/>
    </row>
    <row r="783" spans="1:26" ht="12.75" customHeight="1">
      <c r="A783" s="136"/>
      <c r="B783" s="136"/>
      <c r="C783" s="136"/>
      <c r="D783" s="136"/>
      <c r="E783" s="136"/>
      <c r="F783" s="136"/>
      <c r="G783" s="136"/>
      <c r="H783" s="136"/>
      <c r="I783" s="136"/>
      <c r="J783" s="136"/>
      <c r="K783" s="136"/>
      <c r="L783" s="136"/>
      <c r="M783" s="136"/>
      <c r="N783" s="136"/>
      <c r="O783" s="136"/>
      <c r="P783" s="136"/>
      <c r="Q783" s="136"/>
      <c r="R783" s="136"/>
      <c r="S783" s="136"/>
      <c r="T783" s="136"/>
      <c r="U783" s="136"/>
      <c r="V783" s="136"/>
      <c r="W783" s="136"/>
      <c r="X783" s="136"/>
      <c r="Y783" s="136"/>
      <c r="Z783" s="136"/>
    </row>
    <row r="784" spans="1:26" ht="12.75" customHeight="1">
      <c r="A784" s="136"/>
      <c r="B784" s="136"/>
      <c r="C784" s="136"/>
      <c r="D784" s="136"/>
      <c r="E784" s="136"/>
      <c r="F784" s="136"/>
      <c r="G784" s="136"/>
      <c r="H784" s="136"/>
      <c r="I784" s="136"/>
      <c r="J784" s="136"/>
      <c r="K784" s="136"/>
      <c r="L784" s="136"/>
      <c r="M784" s="136"/>
      <c r="N784" s="136"/>
      <c r="O784" s="136"/>
      <c r="P784" s="136"/>
      <c r="Q784" s="136"/>
      <c r="R784" s="136"/>
      <c r="S784" s="136"/>
      <c r="T784" s="136"/>
      <c r="U784" s="136"/>
      <c r="V784" s="136"/>
      <c r="W784" s="136"/>
      <c r="X784" s="136"/>
      <c r="Y784" s="136"/>
      <c r="Z784" s="136"/>
    </row>
    <row r="785" spans="1:26" ht="12.75" customHeight="1">
      <c r="A785" s="136"/>
      <c r="B785" s="136"/>
      <c r="C785" s="136"/>
      <c r="D785" s="136"/>
      <c r="E785" s="136"/>
      <c r="F785" s="136"/>
      <c r="G785" s="136"/>
      <c r="H785" s="136"/>
      <c r="I785" s="136"/>
      <c r="J785" s="136"/>
      <c r="K785" s="136"/>
      <c r="L785" s="136"/>
      <c r="M785" s="136"/>
      <c r="N785" s="136"/>
      <c r="O785" s="136"/>
      <c r="P785" s="136"/>
      <c r="Q785" s="136"/>
      <c r="R785" s="136"/>
      <c r="S785" s="136"/>
      <c r="T785" s="136"/>
      <c r="U785" s="136"/>
      <c r="V785" s="136"/>
      <c r="W785" s="136"/>
      <c r="X785" s="136"/>
      <c r="Y785" s="136"/>
      <c r="Z785" s="136"/>
    </row>
    <row r="786" spans="1:26" ht="12.75" customHeight="1">
      <c r="A786" s="136"/>
      <c r="B786" s="136"/>
      <c r="C786" s="136"/>
      <c r="D786" s="136"/>
      <c r="E786" s="136"/>
      <c r="F786" s="136"/>
      <c r="G786" s="136"/>
      <c r="H786" s="136"/>
      <c r="I786" s="136"/>
      <c r="J786" s="136"/>
      <c r="K786" s="136"/>
      <c r="L786" s="136"/>
      <c r="M786" s="136"/>
      <c r="N786" s="136"/>
      <c r="O786" s="136"/>
      <c r="P786" s="136"/>
      <c r="Q786" s="136"/>
      <c r="R786" s="136"/>
      <c r="S786" s="136"/>
      <c r="T786" s="136"/>
      <c r="U786" s="136"/>
      <c r="V786" s="136"/>
      <c r="W786" s="136"/>
      <c r="X786" s="136"/>
      <c r="Y786" s="136"/>
      <c r="Z786" s="136"/>
    </row>
    <row r="787" spans="1:26" ht="12.75" customHeight="1">
      <c r="A787" s="136"/>
      <c r="B787" s="136"/>
      <c r="C787" s="136"/>
      <c r="D787" s="136"/>
      <c r="E787" s="136"/>
      <c r="F787" s="136"/>
      <c r="G787" s="136"/>
      <c r="H787" s="136"/>
      <c r="I787" s="136"/>
      <c r="J787" s="136"/>
      <c r="K787" s="136"/>
      <c r="L787" s="136"/>
      <c r="M787" s="136"/>
      <c r="N787" s="136"/>
      <c r="O787" s="136"/>
      <c r="P787" s="136"/>
      <c r="Q787" s="136"/>
      <c r="R787" s="136"/>
      <c r="S787" s="136"/>
      <c r="T787" s="136"/>
      <c r="U787" s="136"/>
      <c r="V787" s="136"/>
      <c r="W787" s="136"/>
      <c r="X787" s="136"/>
      <c r="Y787" s="136"/>
      <c r="Z787" s="136"/>
    </row>
    <row r="788" spans="1:26" ht="12.75" customHeight="1">
      <c r="A788" s="136"/>
      <c r="B788" s="136"/>
      <c r="C788" s="136"/>
      <c r="D788" s="136"/>
      <c r="E788" s="136"/>
      <c r="F788" s="136"/>
      <c r="G788" s="136"/>
      <c r="H788" s="136"/>
      <c r="I788" s="136"/>
      <c r="J788" s="136"/>
      <c r="K788" s="136"/>
      <c r="L788" s="136"/>
      <c r="M788" s="136"/>
      <c r="N788" s="136"/>
      <c r="O788" s="136"/>
      <c r="P788" s="136"/>
      <c r="Q788" s="136"/>
      <c r="R788" s="136"/>
      <c r="S788" s="136"/>
      <c r="T788" s="136"/>
      <c r="U788" s="136"/>
      <c r="V788" s="136"/>
      <c r="W788" s="136"/>
      <c r="X788" s="136"/>
      <c r="Y788" s="136"/>
      <c r="Z788" s="136"/>
    </row>
    <row r="789" spans="1:26" ht="12.75" customHeight="1">
      <c r="A789" s="136"/>
      <c r="B789" s="136"/>
      <c r="C789" s="136"/>
      <c r="D789" s="136"/>
      <c r="E789" s="136"/>
      <c r="F789" s="136"/>
      <c r="G789" s="136"/>
      <c r="H789" s="136"/>
      <c r="I789" s="136"/>
      <c r="J789" s="136"/>
      <c r="K789" s="136"/>
      <c r="L789" s="136"/>
      <c r="M789" s="136"/>
      <c r="N789" s="136"/>
      <c r="O789" s="136"/>
      <c r="P789" s="136"/>
      <c r="Q789" s="136"/>
      <c r="R789" s="136"/>
      <c r="S789" s="136"/>
      <c r="T789" s="136"/>
      <c r="U789" s="136"/>
      <c r="V789" s="136"/>
      <c r="W789" s="136"/>
      <c r="X789" s="136"/>
      <c r="Y789" s="136"/>
      <c r="Z789" s="136"/>
    </row>
    <row r="790" spans="1:26" ht="12.75" customHeight="1">
      <c r="A790" s="136"/>
      <c r="B790" s="136"/>
      <c r="C790" s="136"/>
      <c r="D790" s="136"/>
      <c r="E790" s="136"/>
      <c r="F790" s="136"/>
      <c r="G790" s="136"/>
      <c r="H790" s="136"/>
      <c r="I790" s="136"/>
      <c r="J790" s="136"/>
      <c r="K790" s="136"/>
      <c r="L790" s="136"/>
      <c r="M790" s="136"/>
      <c r="N790" s="136"/>
      <c r="O790" s="136"/>
      <c r="P790" s="136"/>
      <c r="Q790" s="136"/>
      <c r="R790" s="136"/>
      <c r="S790" s="136"/>
      <c r="T790" s="136"/>
      <c r="U790" s="136"/>
      <c r="V790" s="136"/>
      <c r="W790" s="136"/>
      <c r="X790" s="136"/>
      <c r="Y790" s="136"/>
      <c r="Z790" s="136"/>
    </row>
    <row r="791" spans="1:26" ht="12.75" customHeight="1">
      <c r="A791" s="136"/>
      <c r="B791" s="136"/>
      <c r="C791" s="136"/>
      <c r="D791" s="136"/>
      <c r="E791" s="136"/>
      <c r="F791" s="136"/>
      <c r="G791" s="136"/>
      <c r="H791" s="136"/>
      <c r="I791" s="136"/>
      <c r="J791" s="136"/>
      <c r="K791" s="136"/>
      <c r="L791" s="136"/>
      <c r="M791" s="136"/>
      <c r="N791" s="136"/>
      <c r="O791" s="136"/>
      <c r="P791" s="136"/>
      <c r="Q791" s="136"/>
      <c r="R791" s="136"/>
      <c r="S791" s="136"/>
      <c r="T791" s="136"/>
      <c r="U791" s="136"/>
      <c r="V791" s="136"/>
      <c r="W791" s="136"/>
      <c r="X791" s="136"/>
      <c r="Y791" s="136"/>
      <c r="Z791" s="136"/>
    </row>
    <row r="792" spans="1:26" ht="12.75" customHeight="1">
      <c r="A792" s="136"/>
      <c r="B792" s="136"/>
      <c r="C792" s="136"/>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6"/>
    </row>
    <row r="793" spans="1:26" ht="12.75" customHeight="1">
      <c r="A793" s="136"/>
      <c r="B793" s="136"/>
      <c r="C793" s="136"/>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6"/>
    </row>
    <row r="794" spans="1:26" ht="12.75" customHeight="1">
      <c r="A794" s="136"/>
      <c r="B794" s="136"/>
      <c r="C794" s="136"/>
      <c r="D794" s="136"/>
      <c r="E794" s="136"/>
      <c r="F794" s="136"/>
      <c r="G794" s="136"/>
      <c r="H794" s="136"/>
      <c r="I794" s="136"/>
      <c r="J794" s="136"/>
      <c r="K794" s="136"/>
      <c r="L794" s="136"/>
      <c r="M794" s="136"/>
      <c r="N794" s="136"/>
      <c r="O794" s="136"/>
      <c r="P794" s="136"/>
      <c r="Q794" s="136"/>
      <c r="R794" s="136"/>
      <c r="S794" s="136"/>
      <c r="T794" s="136"/>
      <c r="U794" s="136"/>
      <c r="V794" s="136"/>
      <c r="W794" s="136"/>
      <c r="X794" s="136"/>
      <c r="Y794" s="136"/>
      <c r="Z794" s="136"/>
    </row>
    <row r="795" spans="1:26" ht="12.75" customHeight="1">
      <c r="A795" s="136"/>
      <c r="B795" s="136"/>
      <c r="C795" s="136"/>
      <c r="D795" s="136"/>
      <c r="E795" s="136"/>
      <c r="F795" s="136"/>
      <c r="G795" s="136"/>
      <c r="H795" s="136"/>
      <c r="I795" s="136"/>
      <c r="J795" s="136"/>
      <c r="K795" s="136"/>
      <c r="L795" s="136"/>
      <c r="M795" s="136"/>
      <c r="N795" s="136"/>
      <c r="O795" s="136"/>
      <c r="P795" s="136"/>
      <c r="Q795" s="136"/>
      <c r="R795" s="136"/>
      <c r="S795" s="136"/>
      <c r="T795" s="136"/>
      <c r="U795" s="136"/>
      <c r="V795" s="136"/>
      <c r="W795" s="136"/>
      <c r="X795" s="136"/>
      <c r="Y795" s="136"/>
      <c r="Z795" s="136"/>
    </row>
    <row r="796" spans="1:26" ht="12.75" customHeight="1">
      <c r="A796" s="136"/>
      <c r="B796" s="136"/>
      <c r="C796" s="136"/>
      <c r="D796" s="136"/>
      <c r="E796" s="136"/>
      <c r="F796" s="136"/>
      <c r="G796" s="136"/>
      <c r="H796" s="136"/>
      <c r="I796" s="136"/>
      <c r="J796" s="136"/>
      <c r="K796" s="136"/>
      <c r="L796" s="136"/>
      <c r="M796" s="136"/>
      <c r="N796" s="136"/>
      <c r="O796" s="136"/>
      <c r="P796" s="136"/>
      <c r="Q796" s="136"/>
      <c r="R796" s="136"/>
      <c r="S796" s="136"/>
      <c r="T796" s="136"/>
      <c r="U796" s="136"/>
      <c r="V796" s="136"/>
      <c r="W796" s="136"/>
      <c r="X796" s="136"/>
      <c r="Y796" s="136"/>
      <c r="Z796" s="136"/>
    </row>
    <row r="797" spans="1:26" ht="12.75" customHeight="1">
      <c r="A797" s="136"/>
      <c r="B797" s="136"/>
      <c r="C797" s="136"/>
      <c r="D797" s="136"/>
      <c r="E797" s="136"/>
      <c r="F797" s="136"/>
      <c r="G797" s="136"/>
      <c r="H797" s="136"/>
      <c r="I797" s="136"/>
      <c r="J797" s="136"/>
      <c r="K797" s="136"/>
      <c r="L797" s="136"/>
      <c r="M797" s="136"/>
      <c r="N797" s="136"/>
      <c r="O797" s="136"/>
      <c r="P797" s="136"/>
      <c r="Q797" s="136"/>
      <c r="R797" s="136"/>
      <c r="S797" s="136"/>
      <c r="T797" s="136"/>
      <c r="U797" s="136"/>
      <c r="V797" s="136"/>
      <c r="W797" s="136"/>
      <c r="X797" s="136"/>
      <c r="Y797" s="136"/>
      <c r="Z797" s="136"/>
    </row>
    <row r="798" spans="1:26" ht="12.75" customHeight="1">
      <c r="A798" s="136"/>
      <c r="B798" s="136"/>
      <c r="C798" s="136"/>
      <c r="D798" s="136"/>
      <c r="E798" s="136"/>
      <c r="F798" s="136"/>
      <c r="G798" s="136"/>
      <c r="H798" s="136"/>
      <c r="I798" s="136"/>
      <c r="J798" s="136"/>
      <c r="K798" s="136"/>
      <c r="L798" s="136"/>
      <c r="M798" s="136"/>
      <c r="N798" s="136"/>
      <c r="O798" s="136"/>
      <c r="P798" s="136"/>
      <c r="Q798" s="136"/>
      <c r="R798" s="136"/>
      <c r="S798" s="136"/>
      <c r="T798" s="136"/>
      <c r="U798" s="136"/>
      <c r="V798" s="136"/>
      <c r="W798" s="136"/>
      <c r="X798" s="136"/>
      <c r="Y798" s="136"/>
      <c r="Z798" s="136"/>
    </row>
    <row r="799" spans="1:26" ht="12.75" customHeight="1">
      <c r="A799" s="136"/>
      <c r="B799" s="136"/>
      <c r="C799" s="136"/>
      <c r="D799" s="136"/>
      <c r="E799" s="136"/>
      <c r="F799" s="136"/>
      <c r="G799" s="136"/>
      <c r="H799" s="136"/>
      <c r="I799" s="136"/>
      <c r="J799" s="136"/>
      <c r="K799" s="136"/>
      <c r="L799" s="136"/>
      <c r="M799" s="136"/>
      <c r="N799" s="136"/>
      <c r="O799" s="136"/>
      <c r="P799" s="136"/>
      <c r="Q799" s="136"/>
      <c r="R799" s="136"/>
      <c r="S799" s="136"/>
      <c r="T799" s="136"/>
      <c r="U799" s="136"/>
      <c r="V799" s="136"/>
      <c r="W799" s="136"/>
      <c r="X799" s="136"/>
      <c r="Y799" s="136"/>
      <c r="Z799" s="136"/>
    </row>
    <row r="800" spans="1:26" ht="12.75" customHeight="1">
      <c r="A800" s="136"/>
      <c r="B800" s="136"/>
      <c r="C800" s="136"/>
      <c r="D800" s="136"/>
      <c r="E800" s="136"/>
      <c r="F800" s="136"/>
      <c r="G800" s="136"/>
      <c r="H800" s="136"/>
      <c r="I800" s="136"/>
      <c r="J800" s="136"/>
      <c r="K800" s="136"/>
      <c r="L800" s="136"/>
      <c r="M800" s="136"/>
      <c r="N800" s="136"/>
      <c r="O800" s="136"/>
      <c r="P800" s="136"/>
      <c r="Q800" s="136"/>
      <c r="R800" s="136"/>
      <c r="S800" s="136"/>
      <c r="T800" s="136"/>
      <c r="U800" s="136"/>
      <c r="V800" s="136"/>
      <c r="W800" s="136"/>
      <c r="X800" s="136"/>
      <c r="Y800" s="136"/>
      <c r="Z800" s="136"/>
    </row>
    <row r="801" spans="1:26" ht="12.75" customHeight="1">
      <c r="A801" s="136"/>
      <c r="B801" s="136"/>
      <c r="C801" s="136"/>
      <c r="D801" s="136"/>
      <c r="E801" s="136"/>
      <c r="F801" s="136"/>
      <c r="G801" s="136"/>
      <c r="H801" s="136"/>
      <c r="I801" s="136"/>
      <c r="J801" s="136"/>
      <c r="K801" s="136"/>
      <c r="L801" s="136"/>
      <c r="M801" s="136"/>
      <c r="N801" s="136"/>
      <c r="O801" s="136"/>
      <c r="P801" s="136"/>
      <c r="Q801" s="136"/>
      <c r="R801" s="136"/>
      <c r="S801" s="136"/>
      <c r="T801" s="136"/>
      <c r="U801" s="136"/>
      <c r="V801" s="136"/>
      <c r="W801" s="136"/>
      <c r="X801" s="136"/>
      <c r="Y801" s="136"/>
      <c r="Z801" s="136"/>
    </row>
    <row r="802" spans="1:26" ht="12.75" customHeight="1">
      <c r="A802" s="136"/>
      <c r="B802" s="136"/>
      <c r="C802" s="136"/>
      <c r="D802" s="136"/>
      <c r="E802" s="136"/>
      <c r="F802" s="136"/>
      <c r="G802" s="136"/>
      <c r="H802" s="136"/>
      <c r="I802" s="136"/>
      <c r="J802" s="136"/>
      <c r="K802" s="136"/>
      <c r="L802" s="136"/>
      <c r="M802" s="136"/>
      <c r="N802" s="136"/>
      <c r="O802" s="136"/>
      <c r="P802" s="136"/>
      <c r="Q802" s="136"/>
      <c r="R802" s="136"/>
      <c r="S802" s="136"/>
      <c r="T802" s="136"/>
      <c r="U802" s="136"/>
      <c r="V802" s="136"/>
      <c r="W802" s="136"/>
      <c r="X802" s="136"/>
      <c r="Y802" s="136"/>
      <c r="Z802" s="136"/>
    </row>
    <row r="803" spans="1:26" ht="12.75" customHeight="1">
      <c r="A803" s="136"/>
      <c r="B803" s="136"/>
      <c r="C803" s="136"/>
      <c r="D803" s="136"/>
      <c r="E803" s="136"/>
      <c r="F803" s="136"/>
      <c r="G803" s="136"/>
      <c r="H803" s="136"/>
      <c r="I803" s="136"/>
      <c r="J803" s="136"/>
      <c r="K803" s="136"/>
      <c r="L803" s="136"/>
      <c r="M803" s="136"/>
      <c r="N803" s="136"/>
      <c r="O803" s="136"/>
      <c r="P803" s="136"/>
      <c r="Q803" s="136"/>
      <c r="R803" s="136"/>
      <c r="S803" s="136"/>
      <c r="T803" s="136"/>
      <c r="U803" s="136"/>
      <c r="V803" s="136"/>
      <c r="W803" s="136"/>
      <c r="X803" s="136"/>
      <c r="Y803" s="136"/>
      <c r="Z803" s="136"/>
    </row>
    <row r="804" spans="1:26" ht="12.75" customHeight="1">
      <c r="A804" s="136"/>
      <c r="B804" s="136"/>
      <c r="C804" s="136"/>
      <c r="D804" s="136"/>
      <c r="E804" s="136"/>
      <c r="F804" s="136"/>
      <c r="G804" s="136"/>
      <c r="H804" s="136"/>
      <c r="I804" s="136"/>
      <c r="J804" s="136"/>
      <c r="K804" s="136"/>
      <c r="L804" s="136"/>
      <c r="M804" s="136"/>
      <c r="N804" s="136"/>
      <c r="O804" s="136"/>
      <c r="P804" s="136"/>
      <c r="Q804" s="136"/>
      <c r="R804" s="136"/>
      <c r="S804" s="136"/>
      <c r="T804" s="136"/>
      <c r="U804" s="136"/>
      <c r="V804" s="136"/>
      <c r="W804" s="136"/>
      <c r="X804" s="136"/>
      <c r="Y804" s="136"/>
      <c r="Z804" s="136"/>
    </row>
    <row r="805" spans="1:26" ht="12.75" customHeight="1">
      <c r="A805" s="136"/>
      <c r="B805" s="136"/>
      <c r="C805" s="136"/>
      <c r="D805" s="136"/>
      <c r="E805" s="136"/>
      <c r="F805" s="136"/>
      <c r="G805" s="136"/>
      <c r="H805" s="136"/>
      <c r="I805" s="136"/>
      <c r="J805" s="136"/>
      <c r="K805" s="136"/>
      <c r="L805" s="136"/>
      <c r="M805" s="136"/>
      <c r="N805" s="136"/>
      <c r="O805" s="136"/>
      <c r="P805" s="136"/>
      <c r="Q805" s="136"/>
      <c r="R805" s="136"/>
      <c r="S805" s="136"/>
      <c r="T805" s="136"/>
      <c r="U805" s="136"/>
      <c r="V805" s="136"/>
      <c r="W805" s="136"/>
      <c r="X805" s="136"/>
      <c r="Y805" s="136"/>
      <c r="Z805" s="136"/>
    </row>
    <row r="806" spans="1:26" ht="12.75" customHeight="1">
      <c r="A806" s="136"/>
      <c r="B806" s="136"/>
      <c r="C806" s="136"/>
      <c r="D806" s="136"/>
      <c r="E806" s="136"/>
      <c r="F806" s="136"/>
      <c r="G806" s="136"/>
      <c r="H806" s="136"/>
      <c r="I806" s="136"/>
      <c r="J806" s="136"/>
      <c r="K806" s="136"/>
      <c r="L806" s="136"/>
      <c r="M806" s="136"/>
      <c r="N806" s="136"/>
      <c r="O806" s="136"/>
      <c r="P806" s="136"/>
      <c r="Q806" s="136"/>
      <c r="R806" s="136"/>
      <c r="S806" s="136"/>
      <c r="T806" s="136"/>
      <c r="U806" s="136"/>
      <c r="V806" s="136"/>
      <c r="W806" s="136"/>
      <c r="X806" s="136"/>
      <c r="Y806" s="136"/>
      <c r="Z806" s="136"/>
    </row>
    <row r="807" spans="1:26" ht="12.75" customHeight="1">
      <c r="A807" s="136"/>
      <c r="B807" s="136"/>
      <c r="C807" s="136"/>
      <c r="D807" s="136"/>
      <c r="E807" s="136"/>
      <c r="F807" s="136"/>
      <c r="G807" s="136"/>
      <c r="H807" s="136"/>
      <c r="I807" s="136"/>
      <c r="J807" s="136"/>
      <c r="K807" s="136"/>
      <c r="L807" s="136"/>
      <c r="M807" s="136"/>
      <c r="N807" s="136"/>
      <c r="O807" s="136"/>
      <c r="P807" s="136"/>
      <c r="Q807" s="136"/>
      <c r="R807" s="136"/>
      <c r="S807" s="136"/>
      <c r="T807" s="136"/>
      <c r="U807" s="136"/>
      <c r="V807" s="136"/>
      <c r="W807" s="136"/>
      <c r="X807" s="136"/>
      <c r="Y807" s="136"/>
      <c r="Z807" s="136"/>
    </row>
    <row r="808" spans="1:26" ht="12.75" customHeight="1">
      <c r="A808" s="136"/>
      <c r="B808" s="136"/>
      <c r="C808" s="136"/>
      <c r="D808" s="136"/>
      <c r="E808" s="136"/>
      <c r="F808" s="136"/>
      <c r="G808" s="136"/>
      <c r="H808" s="136"/>
      <c r="I808" s="136"/>
      <c r="J808" s="136"/>
      <c r="K808" s="136"/>
      <c r="L808" s="136"/>
      <c r="M808" s="136"/>
      <c r="N808" s="136"/>
      <c r="O808" s="136"/>
      <c r="P808" s="136"/>
      <c r="Q808" s="136"/>
      <c r="R808" s="136"/>
      <c r="S808" s="136"/>
      <c r="T808" s="136"/>
      <c r="U808" s="136"/>
      <c r="V808" s="136"/>
      <c r="W808" s="136"/>
      <c r="X808" s="136"/>
      <c r="Y808" s="136"/>
      <c r="Z808" s="136"/>
    </row>
    <row r="809" spans="1:26" ht="12.75" customHeight="1">
      <c r="A809" s="136"/>
      <c r="B809" s="136"/>
      <c r="C809" s="136"/>
      <c r="D809" s="136"/>
      <c r="E809" s="136"/>
      <c r="F809" s="136"/>
      <c r="G809" s="136"/>
      <c r="H809" s="136"/>
      <c r="I809" s="136"/>
      <c r="J809" s="136"/>
      <c r="K809" s="136"/>
      <c r="L809" s="136"/>
      <c r="M809" s="136"/>
      <c r="N809" s="136"/>
      <c r="O809" s="136"/>
      <c r="P809" s="136"/>
      <c r="Q809" s="136"/>
      <c r="R809" s="136"/>
      <c r="S809" s="136"/>
      <c r="T809" s="136"/>
      <c r="U809" s="136"/>
      <c r="V809" s="136"/>
      <c r="W809" s="136"/>
      <c r="X809" s="136"/>
      <c r="Y809" s="136"/>
      <c r="Z809" s="136"/>
    </row>
    <row r="810" spans="1:26" ht="12.75" customHeight="1">
      <c r="A810" s="136"/>
      <c r="B810" s="136"/>
      <c r="C810" s="136"/>
      <c r="D810" s="136"/>
      <c r="E810" s="136"/>
      <c r="F810" s="136"/>
      <c r="G810" s="136"/>
      <c r="H810" s="136"/>
      <c r="I810" s="136"/>
      <c r="J810" s="136"/>
      <c r="K810" s="136"/>
      <c r="L810" s="136"/>
      <c r="M810" s="136"/>
      <c r="N810" s="136"/>
      <c r="O810" s="136"/>
      <c r="P810" s="136"/>
      <c r="Q810" s="136"/>
      <c r="R810" s="136"/>
      <c r="S810" s="136"/>
      <c r="T810" s="136"/>
      <c r="U810" s="136"/>
      <c r="V810" s="136"/>
      <c r="W810" s="136"/>
      <c r="X810" s="136"/>
      <c r="Y810" s="136"/>
      <c r="Z810" s="136"/>
    </row>
    <row r="811" spans="1:26" ht="12.75" customHeight="1">
      <c r="A811" s="136"/>
      <c r="B811" s="136"/>
      <c r="C811" s="136"/>
      <c r="D811" s="136"/>
      <c r="E811" s="136"/>
      <c r="F811" s="136"/>
      <c r="G811" s="136"/>
      <c r="H811" s="136"/>
      <c r="I811" s="136"/>
      <c r="J811" s="136"/>
      <c r="K811" s="136"/>
      <c r="L811" s="136"/>
      <c r="M811" s="136"/>
      <c r="N811" s="136"/>
      <c r="O811" s="136"/>
      <c r="P811" s="136"/>
      <c r="Q811" s="136"/>
      <c r="R811" s="136"/>
      <c r="S811" s="136"/>
      <c r="T811" s="136"/>
      <c r="U811" s="136"/>
      <c r="V811" s="136"/>
      <c r="W811" s="136"/>
      <c r="X811" s="136"/>
      <c r="Y811" s="136"/>
      <c r="Z811" s="136"/>
    </row>
    <row r="812" spans="1:26" ht="12.75" customHeight="1">
      <c r="A812" s="136"/>
      <c r="B812" s="136"/>
      <c r="C812" s="136"/>
      <c r="D812" s="136"/>
      <c r="E812" s="136"/>
      <c r="F812" s="136"/>
      <c r="G812" s="136"/>
      <c r="H812" s="136"/>
      <c r="I812" s="136"/>
      <c r="J812" s="136"/>
      <c r="K812" s="136"/>
      <c r="L812" s="136"/>
      <c r="M812" s="136"/>
      <c r="N812" s="136"/>
      <c r="O812" s="136"/>
      <c r="P812" s="136"/>
      <c r="Q812" s="136"/>
      <c r="R812" s="136"/>
      <c r="S812" s="136"/>
      <c r="T812" s="136"/>
      <c r="U812" s="136"/>
      <c r="V812" s="136"/>
      <c r="W812" s="136"/>
      <c r="X812" s="136"/>
      <c r="Y812" s="136"/>
      <c r="Z812" s="136"/>
    </row>
    <row r="813" spans="1:26" ht="12.75" customHeight="1">
      <c r="A813" s="136"/>
      <c r="B813" s="136"/>
      <c r="C813" s="136"/>
      <c r="D813" s="136"/>
      <c r="E813" s="136"/>
      <c r="F813" s="136"/>
      <c r="G813" s="136"/>
      <c r="H813" s="136"/>
      <c r="I813" s="136"/>
      <c r="J813" s="136"/>
      <c r="K813" s="136"/>
      <c r="L813" s="136"/>
      <c r="M813" s="136"/>
      <c r="N813" s="136"/>
      <c r="O813" s="136"/>
      <c r="P813" s="136"/>
      <c r="Q813" s="136"/>
      <c r="R813" s="136"/>
      <c r="S813" s="136"/>
      <c r="T813" s="136"/>
      <c r="U813" s="136"/>
      <c r="V813" s="136"/>
      <c r="W813" s="136"/>
      <c r="X813" s="136"/>
      <c r="Y813" s="136"/>
      <c r="Z813" s="136"/>
    </row>
    <row r="814" spans="1:26" ht="12.75" customHeight="1">
      <c r="A814" s="136"/>
      <c r="B814" s="136"/>
      <c r="C814" s="136"/>
      <c r="D814" s="136"/>
      <c r="E814" s="136"/>
      <c r="F814" s="136"/>
      <c r="G814" s="136"/>
      <c r="H814" s="136"/>
      <c r="I814" s="136"/>
      <c r="J814" s="136"/>
      <c r="K814" s="136"/>
      <c r="L814" s="136"/>
      <c r="M814" s="136"/>
      <c r="N814" s="136"/>
      <c r="O814" s="136"/>
      <c r="P814" s="136"/>
      <c r="Q814" s="136"/>
      <c r="R814" s="136"/>
      <c r="S814" s="136"/>
      <c r="T814" s="136"/>
      <c r="U814" s="136"/>
      <c r="V814" s="136"/>
      <c r="W814" s="136"/>
      <c r="X814" s="136"/>
      <c r="Y814" s="136"/>
      <c r="Z814" s="136"/>
    </row>
    <row r="815" spans="1:26" ht="12.75" customHeight="1">
      <c r="A815" s="136"/>
      <c r="B815" s="136"/>
      <c r="C815" s="136"/>
      <c r="D815" s="136"/>
      <c r="E815" s="136"/>
      <c r="F815" s="136"/>
      <c r="G815" s="136"/>
      <c r="H815" s="136"/>
      <c r="I815" s="136"/>
      <c r="J815" s="136"/>
      <c r="K815" s="136"/>
      <c r="L815" s="136"/>
      <c r="M815" s="136"/>
      <c r="N815" s="136"/>
      <c r="O815" s="136"/>
      <c r="P815" s="136"/>
      <c r="Q815" s="136"/>
      <c r="R815" s="136"/>
      <c r="S815" s="136"/>
      <c r="T815" s="136"/>
      <c r="U815" s="136"/>
      <c r="V815" s="136"/>
      <c r="W815" s="136"/>
      <c r="X815" s="136"/>
      <c r="Y815" s="136"/>
      <c r="Z815" s="136"/>
    </row>
    <row r="816" spans="1:26" ht="12.75" customHeight="1">
      <c r="A816" s="136"/>
      <c r="B816" s="136"/>
      <c r="C816" s="136"/>
      <c r="D816" s="136"/>
      <c r="E816" s="136"/>
      <c r="F816" s="136"/>
      <c r="G816" s="136"/>
      <c r="H816" s="136"/>
      <c r="I816" s="136"/>
      <c r="J816" s="136"/>
      <c r="K816" s="136"/>
      <c r="L816" s="136"/>
      <c r="M816" s="136"/>
      <c r="N816" s="136"/>
      <c r="O816" s="136"/>
      <c r="P816" s="136"/>
      <c r="Q816" s="136"/>
      <c r="R816" s="136"/>
      <c r="S816" s="136"/>
      <c r="T816" s="136"/>
      <c r="U816" s="136"/>
      <c r="V816" s="136"/>
      <c r="W816" s="136"/>
      <c r="X816" s="136"/>
      <c r="Y816" s="136"/>
      <c r="Z816" s="136"/>
    </row>
    <row r="817" spans="1:26" ht="12.75" customHeight="1">
      <c r="A817" s="136"/>
      <c r="B817" s="136"/>
      <c r="C817" s="136"/>
      <c r="D817" s="136"/>
      <c r="E817" s="136"/>
      <c r="F817" s="136"/>
      <c r="G817" s="136"/>
      <c r="H817" s="136"/>
      <c r="I817" s="136"/>
      <c r="J817" s="136"/>
      <c r="K817" s="136"/>
      <c r="L817" s="136"/>
      <c r="M817" s="136"/>
      <c r="N817" s="136"/>
      <c r="O817" s="136"/>
      <c r="P817" s="136"/>
      <c r="Q817" s="136"/>
      <c r="R817" s="136"/>
      <c r="S817" s="136"/>
      <c r="T817" s="136"/>
      <c r="U817" s="136"/>
      <c r="V817" s="136"/>
      <c r="W817" s="136"/>
      <c r="X817" s="136"/>
      <c r="Y817" s="136"/>
      <c r="Z817" s="136"/>
    </row>
    <row r="818" spans="1:26" ht="12.75" customHeight="1">
      <c r="A818" s="136"/>
      <c r="B818" s="136"/>
      <c r="C818" s="136"/>
      <c r="D818" s="136"/>
      <c r="E818" s="136"/>
      <c r="F818" s="136"/>
      <c r="G818" s="136"/>
      <c r="H818" s="136"/>
      <c r="I818" s="136"/>
      <c r="J818" s="136"/>
      <c r="K818" s="136"/>
      <c r="L818" s="136"/>
      <c r="M818" s="136"/>
      <c r="N818" s="136"/>
      <c r="O818" s="136"/>
      <c r="P818" s="136"/>
      <c r="Q818" s="136"/>
      <c r="R818" s="136"/>
      <c r="S818" s="136"/>
      <c r="T818" s="136"/>
      <c r="U818" s="136"/>
      <c r="V818" s="136"/>
      <c r="W818" s="136"/>
      <c r="X818" s="136"/>
      <c r="Y818" s="136"/>
      <c r="Z818" s="136"/>
    </row>
    <row r="819" spans="1:26" ht="12.75" customHeight="1">
      <c r="A819" s="136"/>
      <c r="B819" s="136"/>
      <c r="C819" s="136"/>
      <c r="D819" s="136"/>
      <c r="E819" s="136"/>
      <c r="F819" s="136"/>
      <c r="G819" s="136"/>
      <c r="H819" s="136"/>
      <c r="I819" s="136"/>
      <c r="J819" s="136"/>
      <c r="K819" s="136"/>
      <c r="L819" s="136"/>
      <c r="M819" s="136"/>
      <c r="N819" s="136"/>
      <c r="O819" s="136"/>
      <c r="P819" s="136"/>
      <c r="Q819" s="136"/>
      <c r="R819" s="136"/>
      <c r="S819" s="136"/>
      <c r="T819" s="136"/>
      <c r="U819" s="136"/>
      <c r="V819" s="136"/>
      <c r="W819" s="136"/>
      <c r="X819" s="136"/>
      <c r="Y819" s="136"/>
      <c r="Z819" s="136"/>
    </row>
    <row r="820" spans="1:26" ht="12.75" customHeight="1">
      <c r="A820" s="136"/>
      <c r="B820" s="136"/>
      <c r="C820" s="136"/>
      <c r="D820" s="136"/>
      <c r="E820" s="136"/>
      <c r="F820" s="136"/>
      <c r="G820" s="136"/>
      <c r="H820" s="136"/>
      <c r="I820" s="136"/>
      <c r="J820" s="136"/>
      <c r="K820" s="136"/>
      <c r="L820" s="136"/>
      <c r="M820" s="136"/>
      <c r="N820" s="136"/>
      <c r="O820" s="136"/>
      <c r="P820" s="136"/>
      <c r="Q820" s="136"/>
      <c r="R820" s="136"/>
      <c r="S820" s="136"/>
      <c r="T820" s="136"/>
      <c r="U820" s="136"/>
      <c r="V820" s="136"/>
      <c r="W820" s="136"/>
      <c r="X820" s="136"/>
      <c r="Y820" s="136"/>
      <c r="Z820" s="136"/>
    </row>
    <row r="821" spans="1:26" ht="12.75" customHeight="1">
      <c r="A821" s="136"/>
      <c r="B821" s="136"/>
      <c r="C821" s="136"/>
      <c r="D821" s="136"/>
      <c r="E821" s="136"/>
      <c r="F821" s="136"/>
      <c r="G821" s="136"/>
      <c r="H821" s="136"/>
      <c r="I821" s="136"/>
      <c r="J821" s="136"/>
      <c r="K821" s="136"/>
      <c r="L821" s="136"/>
      <c r="M821" s="136"/>
      <c r="N821" s="136"/>
      <c r="O821" s="136"/>
      <c r="P821" s="136"/>
      <c r="Q821" s="136"/>
      <c r="R821" s="136"/>
      <c r="S821" s="136"/>
      <c r="T821" s="136"/>
      <c r="U821" s="136"/>
      <c r="V821" s="136"/>
      <c r="W821" s="136"/>
      <c r="X821" s="136"/>
      <c r="Y821" s="136"/>
      <c r="Z821" s="136"/>
    </row>
    <row r="822" spans="1:26" ht="12.75" customHeight="1">
      <c r="A822" s="136"/>
      <c r="B822" s="136"/>
      <c r="C822" s="136"/>
      <c r="D822" s="136"/>
      <c r="E822" s="136"/>
      <c r="F822" s="136"/>
      <c r="G822" s="136"/>
      <c r="H822" s="136"/>
      <c r="I822" s="136"/>
      <c r="J822" s="136"/>
      <c r="K822" s="136"/>
      <c r="L822" s="136"/>
      <c r="M822" s="136"/>
      <c r="N822" s="136"/>
      <c r="O822" s="136"/>
      <c r="P822" s="136"/>
      <c r="Q822" s="136"/>
      <c r="R822" s="136"/>
      <c r="S822" s="136"/>
      <c r="T822" s="136"/>
      <c r="U822" s="136"/>
      <c r="V822" s="136"/>
      <c r="W822" s="136"/>
      <c r="X822" s="136"/>
      <c r="Y822" s="136"/>
      <c r="Z822" s="136"/>
    </row>
    <row r="823" spans="1:26" ht="12.75" customHeight="1">
      <c r="A823" s="136"/>
      <c r="B823" s="136"/>
      <c r="C823" s="136"/>
      <c r="D823" s="136"/>
      <c r="E823" s="136"/>
      <c r="F823" s="136"/>
      <c r="G823" s="136"/>
      <c r="H823" s="136"/>
      <c r="I823" s="136"/>
      <c r="J823" s="136"/>
      <c r="K823" s="136"/>
      <c r="L823" s="136"/>
      <c r="M823" s="136"/>
      <c r="N823" s="136"/>
      <c r="O823" s="136"/>
      <c r="P823" s="136"/>
      <c r="Q823" s="136"/>
      <c r="R823" s="136"/>
      <c r="S823" s="136"/>
      <c r="T823" s="136"/>
      <c r="U823" s="136"/>
      <c r="V823" s="136"/>
      <c r="W823" s="136"/>
      <c r="X823" s="136"/>
      <c r="Y823" s="136"/>
      <c r="Z823" s="136"/>
    </row>
    <row r="824" spans="1:26" ht="12.75" customHeight="1">
      <c r="A824" s="136"/>
      <c r="B824" s="136"/>
      <c r="C824" s="136"/>
      <c r="D824" s="136"/>
      <c r="E824" s="136"/>
      <c r="F824" s="136"/>
      <c r="G824" s="136"/>
      <c r="H824" s="136"/>
      <c r="I824" s="136"/>
      <c r="J824" s="136"/>
      <c r="K824" s="136"/>
      <c r="L824" s="136"/>
      <c r="M824" s="136"/>
      <c r="N824" s="136"/>
      <c r="O824" s="136"/>
      <c r="P824" s="136"/>
      <c r="Q824" s="136"/>
      <c r="R824" s="136"/>
      <c r="S824" s="136"/>
      <c r="T824" s="136"/>
      <c r="U824" s="136"/>
      <c r="V824" s="136"/>
      <c r="W824" s="136"/>
      <c r="X824" s="136"/>
      <c r="Y824" s="136"/>
      <c r="Z824" s="136"/>
    </row>
    <row r="825" spans="1:26" ht="12.75" customHeight="1">
      <c r="A825" s="136"/>
      <c r="B825" s="136"/>
      <c r="C825" s="136"/>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6"/>
    </row>
    <row r="826" spans="1:26" ht="12.75" customHeight="1">
      <c r="A826" s="136"/>
      <c r="B826" s="136"/>
      <c r="C826" s="136"/>
      <c r="D826" s="136"/>
      <c r="E826" s="136"/>
      <c r="F826" s="136"/>
      <c r="G826" s="136"/>
      <c r="H826" s="136"/>
      <c r="I826" s="136"/>
      <c r="J826" s="136"/>
      <c r="K826" s="136"/>
      <c r="L826" s="136"/>
      <c r="M826" s="136"/>
      <c r="N826" s="136"/>
      <c r="O826" s="136"/>
      <c r="P826" s="136"/>
      <c r="Q826" s="136"/>
      <c r="R826" s="136"/>
      <c r="S826" s="136"/>
      <c r="T826" s="136"/>
      <c r="U826" s="136"/>
      <c r="V826" s="136"/>
      <c r="W826" s="136"/>
      <c r="X826" s="136"/>
      <c r="Y826" s="136"/>
      <c r="Z826" s="136"/>
    </row>
    <row r="827" spans="1:26" ht="12.75" customHeight="1">
      <c r="A827" s="136"/>
      <c r="B827" s="136"/>
      <c r="C827" s="136"/>
      <c r="D827" s="136"/>
      <c r="E827" s="136"/>
      <c r="F827" s="136"/>
      <c r="G827" s="136"/>
      <c r="H827" s="136"/>
      <c r="I827" s="136"/>
      <c r="J827" s="136"/>
      <c r="K827" s="136"/>
      <c r="L827" s="136"/>
      <c r="M827" s="136"/>
      <c r="N827" s="136"/>
      <c r="O827" s="136"/>
      <c r="P827" s="136"/>
      <c r="Q827" s="136"/>
      <c r="R827" s="136"/>
      <c r="S827" s="136"/>
      <c r="T827" s="136"/>
      <c r="U827" s="136"/>
      <c r="V827" s="136"/>
      <c r="W827" s="136"/>
      <c r="X827" s="136"/>
      <c r="Y827" s="136"/>
      <c r="Z827" s="136"/>
    </row>
    <row r="828" spans="1:26" ht="12.75" customHeight="1">
      <c r="A828" s="136"/>
      <c r="B828" s="136"/>
      <c r="C828" s="136"/>
      <c r="D828" s="136"/>
      <c r="E828" s="136"/>
      <c r="F828" s="136"/>
      <c r="G828" s="136"/>
      <c r="H828" s="136"/>
      <c r="I828" s="136"/>
      <c r="J828" s="136"/>
      <c r="K828" s="136"/>
      <c r="L828" s="136"/>
      <c r="M828" s="136"/>
      <c r="N828" s="136"/>
      <c r="O828" s="136"/>
      <c r="P828" s="136"/>
      <c r="Q828" s="136"/>
      <c r="R828" s="136"/>
      <c r="S828" s="136"/>
      <c r="T828" s="136"/>
      <c r="U828" s="136"/>
      <c r="V828" s="136"/>
      <c r="W828" s="136"/>
      <c r="X828" s="136"/>
      <c r="Y828" s="136"/>
      <c r="Z828" s="136"/>
    </row>
    <row r="829" spans="1:26" ht="12.75" customHeight="1">
      <c r="A829" s="136"/>
      <c r="B829" s="136"/>
      <c r="C829" s="136"/>
      <c r="D829" s="136"/>
      <c r="E829" s="136"/>
      <c r="F829" s="136"/>
      <c r="G829" s="136"/>
      <c r="H829" s="136"/>
      <c r="I829" s="136"/>
      <c r="J829" s="136"/>
      <c r="K829" s="136"/>
      <c r="L829" s="136"/>
      <c r="M829" s="136"/>
      <c r="N829" s="136"/>
      <c r="O829" s="136"/>
      <c r="P829" s="136"/>
      <c r="Q829" s="136"/>
      <c r="R829" s="136"/>
      <c r="S829" s="136"/>
      <c r="T829" s="136"/>
      <c r="U829" s="136"/>
      <c r="V829" s="136"/>
      <c r="W829" s="136"/>
      <c r="X829" s="136"/>
      <c r="Y829" s="136"/>
      <c r="Z829" s="136"/>
    </row>
    <row r="830" spans="1:26" ht="12.75" customHeight="1">
      <c r="A830" s="136"/>
      <c r="B830" s="136"/>
      <c r="C830" s="136"/>
      <c r="D830" s="136"/>
      <c r="E830" s="136"/>
      <c r="F830" s="136"/>
      <c r="G830" s="136"/>
      <c r="H830" s="136"/>
      <c r="I830" s="136"/>
      <c r="J830" s="136"/>
      <c r="K830" s="136"/>
      <c r="L830" s="136"/>
      <c r="M830" s="136"/>
      <c r="N830" s="136"/>
      <c r="O830" s="136"/>
      <c r="P830" s="136"/>
      <c r="Q830" s="136"/>
      <c r="R830" s="136"/>
      <c r="S830" s="136"/>
      <c r="T830" s="136"/>
      <c r="U830" s="136"/>
      <c r="V830" s="136"/>
      <c r="W830" s="136"/>
      <c r="X830" s="136"/>
      <c r="Y830" s="136"/>
      <c r="Z830" s="136"/>
    </row>
    <row r="831" spans="1:26" ht="12.75" customHeight="1">
      <c r="A831" s="136"/>
      <c r="B831" s="136"/>
      <c r="C831" s="136"/>
      <c r="D831" s="136"/>
      <c r="E831" s="136"/>
      <c r="F831" s="136"/>
      <c r="G831" s="136"/>
      <c r="H831" s="136"/>
      <c r="I831" s="136"/>
      <c r="J831" s="136"/>
      <c r="K831" s="136"/>
      <c r="L831" s="136"/>
      <c r="M831" s="136"/>
      <c r="N831" s="136"/>
      <c r="O831" s="136"/>
      <c r="P831" s="136"/>
      <c r="Q831" s="136"/>
      <c r="R831" s="136"/>
      <c r="S831" s="136"/>
      <c r="T831" s="136"/>
      <c r="U831" s="136"/>
      <c r="V831" s="136"/>
      <c r="W831" s="136"/>
      <c r="X831" s="136"/>
      <c r="Y831" s="136"/>
      <c r="Z831" s="136"/>
    </row>
    <row r="832" spans="1:26" ht="12.75" customHeight="1">
      <c r="A832" s="136"/>
      <c r="B832" s="136"/>
      <c r="C832" s="136"/>
      <c r="D832" s="136"/>
      <c r="E832" s="136"/>
      <c r="F832" s="136"/>
      <c r="G832" s="136"/>
      <c r="H832" s="136"/>
      <c r="I832" s="136"/>
      <c r="J832" s="136"/>
      <c r="K832" s="136"/>
      <c r="L832" s="136"/>
      <c r="M832" s="136"/>
      <c r="N832" s="136"/>
      <c r="O832" s="136"/>
      <c r="P832" s="136"/>
      <c r="Q832" s="136"/>
      <c r="R832" s="136"/>
      <c r="S832" s="136"/>
      <c r="T832" s="136"/>
      <c r="U832" s="136"/>
      <c r="V832" s="136"/>
      <c r="W832" s="136"/>
      <c r="X832" s="136"/>
      <c r="Y832" s="136"/>
      <c r="Z832" s="136"/>
    </row>
    <row r="833" spans="1:26" ht="12.75" customHeight="1">
      <c r="A833" s="136"/>
      <c r="B833" s="136"/>
      <c r="C833" s="136"/>
      <c r="D833" s="136"/>
      <c r="E833" s="136"/>
      <c r="F833" s="136"/>
      <c r="G833" s="136"/>
      <c r="H833" s="136"/>
      <c r="I833" s="136"/>
      <c r="J833" s="136"/>
      <c r="K833" s="136"/>
      <c r="L833" s="136"/>
      <c r="M833" s="136"/>
      <c r="N833" s="136"/>
      <c r="O833" s="136"/>
      <c r="P833" s="136"/>
      <c r="Q833" s="136"/>
      <c r="R833" s="136"/>
      <c r="S833" s="136"/>
      <c r="T833" s="136"/>
      <c r="U833" s="136"/>
      <c r="V833" s="136"/>
      <c r="W833" s="136"/>
      <c r="X833" s="136"/>
      <c r="Y833" s="136"/>
      <c r="Z833" s="136"/>
    </row>
    <row r="834" spans="1:26" ht="12.75" customHeight="1">
      <c r="A834" s="136"/>
      <c r="B834" s="136"/>
      <c r="C834" s="136"/>
      <c r="D834" s="136"/>
      <c r="E834" s="136"/>
      <c r="F834" s="136"/>
      <c r="G834" s="136"/>
      <c r="H834" s="136"/>
      <c r="I834" s="136"/>
      <c r="J834" s="136"/>
      <c r="K834" s="136"/>
      <c r="L834" s="136"/>
      <c r="M834" s="136"/>
      <c r="N834" s="136"/>
      <c r="O834" s="136"/>
      <c r="P834" s="136"/>
      <c r="Q834" s="136"/>
      <c r="R834" s="136"/>
      <c r="S834" s="136"/>
      <c r="T834" s="136"/>
      <c r="U834" s="136"/>
      <c r="V834" s="136"/>
      <c r="W834" s="136"/>
      <c r="X834" s="136"/>
      <c r="Y834" s="136"/>
      <c r="Z834" s="136"/>
    </row>
    <row r="835" spans="1:26" ht="12.75" customHeight="1">
      <c r="A835" s="136"/>
      <c r="B835" s="136"/>
      <c r="C835" s="136"/>
      <c r="D835" s="136"/>
      <c r="E835" s="136"/>
      <c r="F835" s="136"/>
      <c r="G835" s="136"/>
      <c r="H835" s="136"/>
      <c r="I835" s="136"/>
      <c r="J835" s="136"/>
      <c r="K835" s="136"/>
      <c r="L835" s="136"/>
      <c r="M835" s="136"/>
      <c r="N835" s="136"/>
      <c r="O835" s="136"/>
      <c r="P835" s="136"/>
      <c r="Q835" s="136"/>
      <c r="R835" s="136"/>
      <c r="S835" s="136"/>
      <c r="T835" s="136"/>
      <c r="U835" s="136"/>
      <c r="V835" s="136"/>
      <c r="W835" s="136"/>
      <c r="X835" s="136"/>
      <c r="Y835" s="136"/>
      <c r="Z835" s="136"/>
    </row>
    <row r="836" spans="1:26" ht="12.75" customHeight="1">
      <c r="A836" s="136"/>
      <c r="B836" s="136"/>
      <c r="C836" s="136"/>
      <c r="D836" s="136"/>
      <c r="E836" s="136"/>
      <c r="F836" s="136"/>
      <c r="G836" s="136"/>
      <c r="H836" s="136"/>
      <c r="I836" s="136"/>
      <c r="J836" s="136"/>
      <c r="K836" s="136"/>
      <c r="L836" s="136"/>
      <c r="M836" s="136"/>
      <c r="N836" s="136"/>
      <c r="O836" s="136"/>
      <c r="P836" s="136"/>
      <c r="Q836" s="136"/>
      <c r="R836" s="136"/>
      <c r="S836" s="136"/>
      <c r="T836" s="136"/>
      <c r="U836" s="136"/>
      <c r="V836" s="136"/>
      <c r="W836" s="136"/>
      <c r="X836" s="136"/>
      <c r="Y836" s="136"/>
      <c r="Z836" s="136"/>
    </row>
    <row r="837" spans="1:26" ht="12.75" customHeight="1">
      <c r="A837" s="136"/>
      <c r="B837" s="136"/>
      <c r="C837" s="136"/>
      <c r="D837" s="136"/>
      <c r="E837" s="136"/>
      <c r="F837" s="136"/>
      <c r="G837" s="136"/>
      <c r="H837" s="136"/>
      <c r="I837" s="136"/>
      <c r="J837" s="136"/>
      <c r="K837" s="136"/>
      <c r="L837" s="136"/>
      <c r="M837" s="136"/>
      <c r="N837" s="136"/>
      <c r="O837" s="136"/>
      <c r="P837" s="136"/>
      <c r="Q837" s="136"/>
      <c r="R837" s="136"/>
      <c r="S837" s="136"/>
      <c r="T837" s="136"/>
      <c r="U837" s="136"/>
      <c r="V837" s="136"/>
      <c r="W837" s="136"/>
      <c r="X837" s="136"/>
      <c r="Y837" s="136"/>
      <c r="Z837" s="136"/>
    </row>
    <row r="838" spans="1:26" ht="12.75" customHeight="1">
      <c r="A838" s="136"/>
      <c r="B838" s="136"/>
      <c r="C838" s="136"/>
      <c r="D838" s="136"/>
      <c r="E838" s="136"/>
      <c r="F838" s="136"/>
      <c r="G838" s="136"/>
      <c r="H838" s="136"/>
      <c r="I838" s="136"/>
      <c r="J838" s="136"/>
      <c r="K838" s="136"/>
      <c r="L838" s="136"/>
      <c r="M838" s="136"/>
      <c r="N838" s="136"/>
      <c r="O838" s="136"/>
      <c r="P838" s="136"/>
      <c r="Q838" s="136"/>
      <c r="R838" s="136"/>
      <c r="S838" s="136"/>
      <c r="T838" s="136"/>
      <c r="U838" s="136"/>
      <c r="V838" s="136"/>
      <c r="W838" s="136"/>
      <c r="X838" s="136"/>
      <c r="Y838" s="136"/>
      <c r="Z838" s="136"/>
    </row>
    <row r="839" spans="1:26" ht="12.75" customHeight="1">
      <c r="A839" s="136"/>
      <c r="B839" s="136"/>
      <c r="C839" s="136"/>
      <c r="D839" s="136"/>
      <c r="E839" s="136"/>
      <c r="F839" s="136"/>
      <c r="G839" s="136"/>
      <c r="H839" s="136"/>
      <c r="I839" s="136"/>
      <c r="J839" s="136"/>
      <c r="K839" s="136"/>
      <c r="L839" s="136"/>
      <c r="M839" s="136"/>
      <c r="N839" s="136"/>
      <c r="O839" s="136"/>
      <c r="P839" s="136"/>
      <c r="Q839" s="136"/>
      <c r="R839" s="136"/>
      <c r="S839" s="136"/>
      <c r="T839" s="136"/>
      <c r="U839" s="136"/>
      <c r="V839" s="136"/>
      <c r="W839" s="136"/>
      <c r="X839" s="136"/>
      <c r="Y839" s="136"/>
      <c r="Z839" s="136"/>
    </row>
    <row r="840" spans="1:26" ht="12.75" customHeight="1">
      <c r="A840" s="136"/>
      <c r="B840" s="136"/>
      <c r="C840" s="136"/>
      <c r="D840" s="136"/>
      <c r="E840" s="136"/>
      <c r="F840" s="136"/>
      <c r="G840" s="136"/>
      <c r="H840" s="136"/>
      <c r="I840" s="136"/>
      <c r="J840" s="136"/>
      <c r="K840" s="136"/>
      <c r="L840" s="136"/>
      <c r="M840" s="136"/>
      <c r="N840" s="136"/>
      <c r="O840" s="136"/>
      <c r="P840" s="136"/>
      <c r="Q840" s="136"/>
      <c r="R840" s="136"/>
      <c r="S840" s="136"/>
      <c r="T840" s="136"/>
      <c r="U840" s="136"/>
      <c r="V840" s="136"/>
      <c r="W840" s="136"/>
      <c r="X840" s="136"/>
      <c r="Y840" s="136"/>
      <c r="Z840" s="136"/>
    </row>
    <row r="841" spans="1:26" ht="12.75" customHeight="1">
      <c r="A841" s="136"/>
      <c r="B841" s="136"/>
      <c r="C841" s="136"/>
      <c r="D841" s="136"/>
      <c r="E841" s="136"/>
      <c r="F841" s="136"/>
      <c r="G841" s="136"/>
      <c r="H841" s="136"/>
      <c r="I841" s="136"/>
      <c r="J841" s="136"/>
      <c r="K841" s="136"/>
      <c r="L841" s="136"/>
      <c r="M841" s="136"/>
      <c r="N841" s="136"/>
      <c r="O841" s="136"/>
      <c r="P841" s="136"/>
      <c r="Q841" s="136"/>
      <c r="R841" s="136"/>
      <c r="S841" s="136"/>
      <c r="T841" s="136"/>
      <c r="U841" s="136"/>
      <c r="V841" s="136"/>
      <c r="W841" s="136"/>
      <c r="X841" s="136"/>
      <c r="Y841" s="136"/>
      <c r="Z841" s="136"/>
    </row>
    <row r="842" spans="1:26" ht="12.75" customHeight="1">
      <c r="A842" s="136"/>
      <c r="B842" s="136"/>
      <c r="C842" s="136"/>
      <c r="D842" s="136"/>
      <c r="E842" s="136"/>
      <c r="F842" s="136"/>
      <c r="G842" s="136"/>
      <c r="H842" s="136"/>
      <c r="I842" s="136"/>
      <c r="J842" s="136"/>
      <c r="K842" s="136"/>
      <c r="L842" s="136"/>
      <c r="M842" s="136"/>
      <c r="N842" s="136"/>
      <c r="O842" s="136"/>
      <c r="P842" s="136"/>
      <c r="Q842" s="136"/>
      <c r="R842" s="136"/>
      <c r="S842" s="136"/>
      <c r="T842" s="136"/>
      <c r="U842" s="136"/>
      <c r="V842" s="136"/>
      <c r="W842" s="136"/>
      <c r="X842" s="136"/>
      <c r="Y842" s="136"/>
      <c r="Z842" s="136"/>
    </row>
    <row r="843" spans="1:26" ht="12.75" customHeight="1">
      <c r="A843" s="136"/>
      <c r="B843" s="136"/>
      <c r="C843" s="136"/>
      <c r="D843" s="136"/>
      <c r="E843" s="136"/>
      <c r="F843" s="136"/>
      <c r="G843" s="136"/>
      <c r="H843" s="136"/>
      <c r="I843" s="136"/>
      <c r="J843" s="136"/>
      <c r="K843" s="136"/>
      <c r="L843" s="136"/>
      <c r="M843" s="136"/>
      <c r="N843" s="136"/>
      <c r="O843" s="136"/>
      <c r="P843" s="136"/>
      <c r="Q843" s="136"/>
      <c r="R843" s="136"/>
      <c r="S843" s="136"/>
      <c r="T843" s="136"/>
      <c r="U843" s="136"/>
      <c r="V843" s="136"/>
      <c r="W843" s="136"/>
      <c r="X843" s="136"/>
      <c r="Y843" s="136"/>
      <c r="Z843" s="136"/>
    </row>
    <row r="844" spans="1:26" ht="12.75" customHeight="1">
      <c r="A844" s="136"/>
      <c r="B844" s="136"/>
      <c r="C844" s="136"/>
      <c r="D844" s="136"/>
      <c r="E844" s="136"/>
      <c r="F844" s="136"/>
      <c r="G844" s="136"/>
      <c r="H844" s="136"/>
      <c r="I844" s="136"/>
      <c r="J844" s="136"/>
      <c r="K844" s="136"/>
      <c r="L844" s="136"/>
      <c r="M844" s="136"/>
      <c r="N844" s="136"/>
      <c r="O844" s="136"/>
      <c r="P844" s="136"/>
      <c r="Q844" s="136"/>
      <c r="R844" s="136"/>
      <c r="S844" s="136"/>
      <c r="T844" s="136"/>
      <c r="U844" s="136"/>
      <c r="V844" s="136"/>
      <c r="W844" s="136"/>
      <c r="X844" s="136"/>
      <c r="Y844" s="136"/>
      <c r="Z844" s="136"/>
    </row>
    <row r="845" spans="1:26" ht="12.75" customHeight="1">
      <c r="A845" s="136"/>
      <c r="B845" s="136"/>
      <c r="C845" s="136"/>
      <c r="D845" s="136"/>
      <c r="E845" s="136"/>
      <c r="F845" s="136"/>
      <c r="G845" s="136"/>
      <c r="H845" s="136"/>
      <c r="I845" s="136"/>
      <c r="J845" s="136"/>
      <c r="K845" s="136"/>
      <c r="L845" s="136"/>
      <c r="M845" s="136"/>
      <c r="N845" s="136"/>
      <c r="O845" s="136"/>
      <c r="P845" s="136"/>
      <c r="Q845" s="136"/>
      <c r="R845" s="136"/>
      <c r="S845" s="136"/>
      <c r="T845" s="136"/>
      <c r="U845" s="136"/>
      <c r="V845" s="136"/>
      <c r="W845" s="136"/>
      <c r="X845" s="136"/>
      <c r="Y845" s="136"/>
      <c r="Z845" s="136"/>
    </row>
    <row r="846" spans="1:26" ht="12.75" customHeight="1">
      <c r="A846" s="136"/>
      <c r="B846" s="136"/>
      <c r="C846" s="136"/>
      <c r="D846" s="136"/>
      <c r="E846" s="136"/>
      <c r="F846" s="136"/>
      <c r="G846" s="136"/>
      <c r="H846" s="136"/>
      <c r="I846" s="136"/>
      <c r="J846" s="136"/>
      <c r="K846" s="136"/>
      <c r="L846" s="136"/>
      <c r="M846" s="136"/>
      <c r="N846" s="136"/>
      <c r="O846" s="136"/>
      <c r="P846" s="136"/>
      <c r="Q846" s="136"/>
      <c r="R846" s="136"/>
      <c r="S846" s="136"/>
      <c r="T846" s="136"/>
      <c r="U846" s="136"/>
      <c r="V846" s="136"/>
      <c r="W846" s="136"/>
      <c r="X846" s="136"/>
      <c r="Y846" s="136"/>
      <c r="Z846" s="136"/>
    </row>
    <row r="847" spans="1:26" ht="12.75" customHeight="1">
      <c r="A847" s="136"/>
      <c r="B847" s="136"/>
      <c r="C847" s="136"/>
      <c r="D847" s="136"/>
      <c r="E847" s="136"/>
      <c r="F847" s="136"/>
      <c r="G847" s="136"/>
      <c r="H847" s="136"/>
      <c r="I847" s="136"/>
      <c r="J847" s="136"/>
      <c r="K847" s="136"/>
      <c r="L847" s="136"/>
      <c r="M847" s="136"/>
      <c r="N847" s="136"/>
      <c r="O847" s="136"/>
      <c r="P847" s="136"/>
      <c r="Q847" s="136"/>
      <c r="R847" s="136"/>
      <c r="S847" s="136"/>
      <c r="T847" s="136"/>
      <c r="U847" s="136"/>
      <c r="V847" s="136"/>
      <c r="W847" s="136"/>
      <c r="X847" s="136"/>
      <c r="Y847" s="136"/>
      <c r="Z847" s="136"/>
    </row>
    <row r="848" spans="1:26" ht="12.75" customHeight="1">
      <c r="A848" s="136"/>
      <c r="B848" s="136"/>
      <c r="C848" s="136"/>
      <c r="D848" s="136"/>
      <c r="E848" s="136"/>
      <c r="F848" s="136"/>
      <c r="G848" s="136"/>
      <c r="H848" s="136"/>
      <c r="I848" s="136"/>
      <c r="J848" s="136"/>
      <c r="K848" s="136"/>
      <c r="L848" s="136"/>
      <c r="M848" s="136"/>
      <c r="N848" s="136"/>
      <c r="O848" s="136"/>
      <c r="P848" s="136"/>
      <c r="Q848" s="136"/>
      <c r="R848" s="136"/>
      <c r="S848" s="136"/>
      <c r="T848" s="136"/>
      <c r="U848" s="136"/>
      <c r="V848" s="136"/>
      <c r="W848" s="136"/>
      <c r="X848" s="136"/>
      <c r="Y848" s="136"/>
      <c r="Z848" s="136"/>
    </row>
    <row r="849" spans="1:26" ht="12.75" customHeight="1">
      <c r="A849" s="136"/>
      <c r="B849" s="136"/>
      <c r="C849" s="136"/>
      <c r="D849" s="136"/>
      <c r="E849" s="136"/>
      <c r="F849" s="136"/>
      <c r="G849" s="136"/>
      <c r="H849" s="136"/>
      <c r="I849" s="136"/>
      <c r="J849" s="136"/>
      <c r="K849" s="136"/>
      <c r="L849" s="136"/>
      <c r="M849" s="136"/>
      <c r="N849" s="136"/>
      <c r="O849" s="136"/>
      <c r="P849" s="136"/>
      <c r="Q849" s="136"/>
      <c r="R849" s="136"/>
      <c r="S849" s="136"/>
      <c r="T849" s="136"/>
      <c r="U849" s="136"/>
      <c r="V849" s="136"/>
      <c r="W849" s="136"/>
      <c r="X849" s="136"/>
      <c r="Y849" s="136"/>
      <c r="Z849" s="136"/>
    </row>
    <row r="850" spans="1:26" ht="12.75" customHeight="1">
      <c r="A850" s="136"/>
      <c r="B850" s="136"/>
      <c r="C850" s="136"/>
      <c r="D850" s="136"/>
      <c r="E850" s="136"/>
      <c r="F850" s="136"/>
      <c r="G850" s="136"/>
      <c r="H850" s="136"/>
      <c r="I850" s="136"/>
      <c r="J850" s="136"/>
      <c r="K850" s="136"/>
      <c r="L850" s="136"/>
      <c r="M850" s="136"/>
      <c r="N850" s="136"/>
      <c r="O850" s="136"/>
      <c r="P850" s="136"/>
      <c r="Q850" s="136"/>
      <c r="R850" s="136"/>
      <c r="S850" s="136"/>
      <c r="T850" s="136"/>
      <c r="U850" s="136"/>
      <c r="V850" s="136"/>
      <c r="W850" s="136"/>
      <c r="X850" s="136"/>
      <c r="Y850" s="136"/>
      <c r="Z850" s="136"/>
    </row>
    <row r="851" spans="1:26" ht="12.75" customHeight="1">
      <c r="A851" s="136"/>
      <c r="B851" s="136"/>
      <c r="C851" s="136"/>
      <c r="D851" s="136"/>
      <c r="E851" s="136"/>
      <c r="F851" s="136"/>
      <c r="G851" s="136"/>
      <c r="H851" s="136"/>
      <c r="I851" s="136"/>
      <c r="J851" s="136"/>
      <c r="K851" s="136"/>
      <c r="L851" s="136"/>
      <c r="M851" s="136"/>
      <c r="N851" s="136"/>
      <c r="O851" s="136"/>
      <c r="P851" s="136"/>
      <c r="Q851" s="136"/>
      <c r="R851" s="136"/>
      <c r="S851" s="136"/>
      <c r="T851" s="136"/>
      <c r="U851" s="136"/>
      <c r="V851" s="136"/>
      <c r="W851" s="136"/>
      <c r="X851" s="136"/>
      <c r="Y851" s="136"/>
      <c r="Z851" s="136"/>
    </row>
    <row r="852" spans="1:26" ht="12.75" customHeight="1">
      <c r="A852" s="136"/>
      <c r="B852" s="136"/>
      <c r="C852" s="136"/>
      <c r="D852" s="136"/>
      <c r="E852" s="136"/>
      <c r="F852" s="136"/>
      <c r="G852" s="136"/>
      <c r="H852" s="136"/>
      <c r="I852" s="136"/>
      <c r="J852" s="136"/>
      <c r="K852" s="136"/>
      <c r="L852" s="136"/>
      <c r="M852" s="136"/>
      <c r="N852" s="136"/>
      <c r="O852" s="136"/>
      <c r="P852" s="136"/>
      <c r="Q852" s="136"/>
      <c r="R852" s="136"/>
      <c r="S852" s="136"/>
      <c r="T852" s="136"/>
      <c r="U852" s="136"/>
      <c r="V852" s="136"/>
      <c r="W852" s="136"/>
      <c r="X852" s="136"/>
      <c r="Y852" s="136"/>
      <c r="Z852" s="136"/>
    </row>
    <row r="853" spans="1:26" ht="12.75" customHeight="1">
      <c r="A853" s="136"/>
      <c r="B853" s="136"/>
      <c r="C853" s="136"/>
      <c r="D853" s="136"/>
      <c r="E853" s="136"/>
      <c r="F853" s="136"/>
      <c r="G853" s="136"/>
      <c r="H853" s="136"/>
      <c r="I853" s="136"/>
      <c r="J853" s="136"/>
      <c r="K853" s="136"/>
      <c r="L853" s="136"/>
      <c r="M853" s="136"/>
      <c r="N853" s="136"/>
      <c r="O853" s="136"/>
      <c r="P853" s="136"/>
      <c r="Q853" s="136"/>
      <c r="R853" s="136"/>
      <c r="S853" s="136"/>
      <c r="T853" s="136"/>
      <c r="U853" s="136"/>
      <c r="V853" s="136"/>
      <c r="W853" s="136"/>
      <c r="X853" s="136"/>
      <c r="Y853" s="136"/>
      <c r="Z853" s="136"/>
    </row>
    <row r="854" spans="1:26" ht="12.75" customHeight="1">
      <c r="A854" s="136"/>
      <c r="B854" s="136"/>
      <c r="C854" s="136"/>
      <c r="D854" s="136"/>
      <c r="E854" s="136"/>
      <c r="F854" s="136"/>
      <c r="G854" s="136"/>
      <c r="H854" s="136"/>
      <c r="I854" s="136"/>
      <c r="J854" s="136"/>
      <c r="K854" s="136"/>
      <c r="L854" s="136"/>
      <c r="M854" s="136"/>
      <c r="N854" s="136"/>
      <c r="O854" s="136"/>
      <c r="P854" s="136"/>
      <c r="Q854" s="136"/>
      <c r="R854" s="136"/>
      <c r="S854" s="136"/>
      <c r="T854" s="136"/>
      <c r="U854" s="136"/>
      <c r="V854" s="136"/>
      <c r="W854" s="136"/>
      <c r="X854" s="136"/>
      <c r="Y854" s="136"/>
      <c r="Z854" s="136"/>
    </row>
    <row r="855" spans="1:26" ht="12.75" customHeight="1">
      <c r="A855" s="136"/>
      <c r="B855" s="136"/>
      <c r="C855" s="136"/>
      <c r="D855" s="136"/>
      <c r="E855" s="136"/>
      <c r="F855" s="136"/>
      <c r="G855" s="136"/>
      <c r="H855" s="136"/>
      <c r="I855" s="136"/>
      <c r="J855" s="136"/>
      <c r="K855" s="136"/>
      <c r="L855" s="136"/>
      <c r="M855" s="136"/>
      <c r="N855" s="136"/>
      <c r="O855" s="136"/>
      <c r="P855" s="136"/>
      <c r="Q855" s="136"/>
      <c r="R855" s="136"/>
      <c r="S855" s="136"/>
      <c r="T855" s="136"/>
      <c r="U855" s="136"/>
      <c r="V855" s="136"/>
      <c r="W855" s="136"/>
      <c r="X855" s="136"/>
      <c r="Y855" s="136"/>
      <c r="Z855" s="136"/>
    </row>
    <row r="856" spans="1:26" ht="12.75" customHeight="1">
      <c r="A856" s="136"/>
      <c r="B856" s="136"/>
      <c r="C856" s="136"/>
      <c r="D856" s="136"/>
      <c r="E856" s="136"/>
      <c r="F856" s="136"/>
      <c r="G856" s="136"/>
      <c r="H856" s="136"/>
      <c r="I856" s="136"/>
      <c r="J856" s="136"/>
      <c r="K856" s="136"/>
      <c r="L856" s="136"/>
      <c r="M856" s="136"/>
      <c r="N856" s="136"/>
      <c r="O856" s="136"/>
      <c r="P856" s="136"/>
      <c r="Q856" s="136"/>
      <c r="R856" s="136"/>
      <c r="S856" s="136"/>
      <c r="T856" s="136"/>
      <c r="U856" s="136"/>
      <c r="V856" s="136"/>
      <c r="W856" s="136"/>
      <c r="X856" s="136"/>
      <c r="Y856" s="136"/>
      <c r="Z856" s="136"/>
    </row>
    <row r="857" spans="1:26" ht="12.75" customHeight="1">
      <c r="A857" s="136"/>
      <c r="B857" s="136"/>
      <c r="C857" s="136"/>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6"/>
    </row>
    <row r="858" spans="1:26" ht="12.75" customHeight="1">
      <c r="A858" s="136"/>
      <c r="B858" s="136"/>
      <c r="C858" s="136"/>
      <c r="D858" s="136"/>
      <c r="E858" s="136"/>
      <c r="F858" s="136"/>
      <c r="G858" s="136"/>
      <c r="H858" s="136"/>
      <c r="I858" s="136"/>
      <c r="J858" s="136"/>
      <c r="K858" s="136"/>
      <c r="L858" s="136"/>
      <c r="M858" s="136"/>
      <c r="N858" s="136"/>
      <c r="O858" s="136"/>
      <c r="P858" s="136"/>
      <c r="Q858" s="136"/>
      <c r="R858" s="136"/>
      <c r="S858" s="136"/>
      <c r="T858" s="136"/>
      <c r="U858" s="136"/>
      <c r="V858" s="136"/>
      <c r="W858" s="136"/>
      <c r="X858" s="136"/>
      <c r="Y858" s="136"/>
      <c r="Z858" s="136"/>
    </row>
    <row r="859" spans="1:26" ht="12.75" customHeight="1">
      <c r="A859" s="136"/>
      <c r="B859" s="136"/>
      <c r="C859" s="136"/>
      <c r="D859" s="136"/>
      <c r="E859" s="136"/>
      <c r="F859" s="136"/>
      <c r="G859" s="136"/>
      <c r="H859" s="136"/>
      <c r="I859" s="136"/>
      <c r="J859" s="136"/>
      <c r="K859" s="136"/>
      <c r="L859" s="136"/>
      <c r="M859" s="136"/>
      <c r="N859" s="136"/>
      <c r="O859" s="136"/>
      <c r="P859" s="136"/>
      <c r="Q859" s="136"/>
      <c r="R859" s="136"/>
      <c r="S859" s="136"/>
      <c r="T859" s="136"/>
      <c r="U859" s="136"/>
      <c r="V859" s="136"/>
      <c r="W859" s="136"/>
      <c r="X859" s="136"/>
      <c r="Y859" s="136"/>
      <c r="Z859" s="136"/>
    </row>
    <row r="860" spans="1:26" ht="12.75" customHeight="1">
      <c r="A860" s="136"/>
      <c r="B860" s="136"/>
      <c r="C860" s="136"/>
      <c r="D860" s="136"/>
      <c r="E860" s="136"/>
      <c r="F860" s="136"/>
      <c r="G860" s="136"/>
      <c r="H860" s="136"/>
      <c r="I860" s="136"/>
      <c r="J860" s="136"/>
      <c r="K860" s="136"/>
      <c r="L860" s="136"/>
      <c r="M860" s="136"/>
      <c r="N860" s="136"/>
      <c r="O860" s="136"/>
      <c r="P860" s="136"/>
      <c r="Q860" s="136"/>
      <c r="R860" s="136"/>
      <c r="S860" s="136"/>
      <c r="T860" s="136"/>
      <c r="U860" s="136"/>
      <c r="V860" s="136"/>
      <c r="W860" s="136"/>
      <c r="X860" s="136"/>
      <c r="Y860" s="136"/>
      <c r="Z860" s="136"/>
    </row>
    <row r="861" spans="1:26" ht="12.75" customHeight="1">
      <c r="A861" s="136"/>
      <c r="B861" s="136"/>
      <c r="C861" s="136"/>
      <c r="D861" s="136"/>
      <c r="E861" s="136"/>
      <c r="F861" s="136"/>
      <c r="G861" s="136"/>
      <c r="H861" s="136"/>
      <c r="I861" s="136"/>
      <c r="J861" s="136"/>
      <c r="K861" s="136"/>
      <c r="L861" s="136"/>
      <c r="M861" s="136"/>
      <c r="N861" s="136"/>
      <c r="O861" s="136"/>
      <c r="P861" s="136"/>
      <c r="Q861" s="136"/>
      <c r="R861" s="136"/>
      <c r="S861" s="136"/>
      <c r="T861" s="136"/>
      <c r="U861" s="136"/>
      <c r="V861" s="136"/>
      <c r="W861" s="136"/>
      <c r="X861" s="136"/>
      <c r="Y861" s="136"/>
      <c r="Z861" s="136"/>
    </row>
    <row r="862" spans="1:26" ht="12.75" customHeight="1">
      <c r="A862" s="136"/>
      <c r="B862" s="136"/>
      <c r="C862" s="136"/>
      <c r="D862" s="136"/>
      <c r="E862" s="136"/>
      <c r="F862" s="136"/>
      <c r="G862" s="136"/>
      <c r="H862" s="136"/>
      <c r="I862" s="136"/>
      <c r="J862" s="136"/>
      <c r="K862" s="136"/>
      <c r="L862" s="136"/>
      <c r="M862" s="136"/>
      <c r="N862" s="136"/>
      <c r="O862" s="136"/>
      <c r="P862" s="136"/>
      <c r="Q862" s="136"/>
      <c r="R862" s="136"/>
      <c r="S862" s="136"/>
      <c r="T862" s="136"/>
      <c r="U862" s="136"/>
      <c r="V862" s="136"/>
      <c r="W862" s="136"/>
      <c r="X862" s="136"/>
      <c r="Y862" s="136"/>
      <c r="Z862" s="136"/>
    </row>
    <row r="863" spans="1:26" ht="12.75" customHeight="1">
      <c r="A863" s="136"/>
      <c r="B863" s="136"/>
      <c r="C863" s="136"/>
      <c r="D863" s="136"/>
      <c r="E863" s="136"/>
      <c r="F863" s="136"/>
      <c r="G863" s="136"/>
      <c r="H863" s="136"/>
      <c r="I863" s="136"/>
      <c r="J863" s="136"/>
      <c r="K863" s="136"/>
      <c r="L863" s="136"/>
      <c r="M863" s="136"/>
      <c r="N863" s="136"/>
      <c r="O863" s="136"/>
      <c r="P863" s="136"/>
      <c r="Q863" s="136"/>
      <c r="R863" s="136"/>
      <c r="S863" s="136"/>
      <c r="T863" s="136"/>
      <c r="U863" s="136"/>
      <c r="V863" s="136"/>
      <c r="W863" s="136"/>
      <c r="X863" s="136"/>
      <c r="Y863" s="136"/>
      <c r="Z863" s="136"/>
    </row>
    <row r="864" spans="1:26" ht="12.75" customHeight="1">
      <c r="A864" s="136"/>
      <c r="B864" s="136"/>
      <c r="C864" s="136"/>
      <c r="D864" s="136"/>
      <c r="E864" s="136"/>
      <c r="F864" s="136"/>
      <c r="G864" s="136"/>
      <c r="H864" s="136"/>
      <c r="I864" s="136"/>
      <c r="J864" s="136"/>
      <c r="K864" s="136"/>
      <c r="L864" s="136"/>
      <c r="M864" s="136"/>
      <c r="N864" s="136"/>
      <c r="O864" s="136"/>
      <c r="P864" s="136"/>
      <c r="Q864" s="136"/>
      <c r="R864" s="136"/>
      <c r="S864" s="136"/>
      <c r="T864" s="136"/>
      <c r="U864" s="136"/>
      <c r="V864" s="136"/>
      <c r="W864" s="136"/>
      <c r="X864" s="136"/>
      <c r="Y864" s="136"/>
      <c r="Z864" s="136"/>
    </row>
    <row r="865" spans="1:26" ht="12.75" customHeight="1">
      <c r="A865" s="136"/>
      <c r="B865" s="136"/>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6"/>
      <c r="Z865" s="136"/>
    </row>
    <row r="866" spans="1:26" ht="12.75" customHeight="1">
      <c r="A866" s="136"/>
      <c r="B866" s="136"/>
      <c r="C866" s="136"/>
      <c r="D866" s="136"/>
      <c r="E866" s="136"/>
      <c r="F866" s="136"/>
      <c r="G866" s="136"/>
      <c r="H866" s="136"/>
      <c r="I866" s="136"/>
      <c r="J866" s="136"/>
      <c r="K866" s="136"/>
      <c r="L866" s="136"/>
      <c r="M866" s="136"/>
      <c r="N866" s="136"/>
      <c r="O866" s="136"/>
      <c r="P866" s="136"/>
      <c r="Q866" s="136"/>
      <c r="R866" s="136"/>
      <c r="S866" s="136"/>
      <c r="T866" s="136"/>
      <c r="U866" s="136"/>
      <c r="V866" s="136"/>
      <c r="W866" s="136"/>
      <c r="X866" s="136"/>
      <c r="Y866" s="136"/>
      <c r="Z866" s="136"/>
    </row>
    <row r="867" spans="1:26" ht="12.75" customHeight="1">
      <c r="A867" s="136"/>
      <c r="B867" s="136"/>
      <c r="C867" s="136"/>
      <c r="D867" s="136"/>
      <c r="E867" s="136"/>
      <c r="F867" s="136"/>
      <c r="G867" s="136"/>
      <c r="H867" s="136"/>
      <c r="I867" s="136"/>
      <c r="J867" s="136"/>
      <c r="K867" s="136"/>
      <c r="L867" s="136"/>
      <c r="M867" s="136"/>
      <c r="N867" s="136"/>
      <c r="O867" s="136"/>
      <c r="P867" s="136"/>
      <c r="Q867" s="136"/>
      <c r="R867" s="136"/>
      <c r="S867" s="136"/>
      <c r="T867" s="136"/>
      <c r="U867" s="136"/>
      <c r="V867" s="136"/>
      <c r="W867" s="136"/>
      <c r="X867" s="136"/>
      <c r="Y867" s="136"/>
      <c r="Z867" s="136"/>
    </row>
    <row r="868" spans="1:26" ht="12.75" customHeight="1">
      <c r="A868" s="136"/>
      <c r="B868" s="136"/>
      <c r="C868" s="136"/>
      <c r="D868" s="136"/>
      <c r="E868" s="136"/>
      <c r="F868" s="136"/>
      <c r="G868" s="136"/>
      <c r="H868" s="136"/>
      <c r="I868" s="136"/>
      <c r="J868" s="136"/>
      <c r="K868" s="136"/>
      <c r="L868" s="136"/>
      <c r="M868" s="136"/>
      <c r="N868" s="136"/>
      <c r="O868" s="136"/>
      <c r="P868" s="136"/>
      <c r="Q868" s="136"/>
      <c r="R868" s="136"/>
      <c r="S868" s="136"/>
      <c r="T868" s="136"/>
      <c r="U868" s="136"/>
      <c r="V868" s="136"/>
      <c r="W868" s="136"/>
      <c r="X868" s="136"/>
      <c r="Y868" s="136"/>
      <c r="Z868" s="136"/>
    </row>
    <row r="869" spans="1:26" ht="12.75" customHeight="1">
      <c r="A869" s="136"/>
      <c r="B869" s="136"/>
      <c r="C869" s="136"/>
      <c r="D869" s="136"/>
      <c r="E869" s="136"/>
      <c r="F869" s="136"/>
      <c r="G869" s="136"/>
      <c r="H869" s="136"/>
      <c r="I869" s="136"/>
      <c r="J869" s="136"/>
      <c r="K869" s="136"/>
      <c r="L869" s="136"/>
      <c r="M869" s="136"/>
      <c r="N869" s="136"/>
      <c r="O869" s="136"/>
      <c r="P869" s="136"/>
      <c r="Q869" s="136"/>
      <c r="R869" s="136"/>
      <c r="S869" s="136"/>
      <c r="T869" s="136"/>
      <c r="U869" s="136"/>
      <c r="V869" s="136"/>
      <c r="W869" s="136"/>
      <c r="X869" s="136"/>
      <c r="Y869" s="136"/>
      <c r="Z869" s="136"/>
    </row>
    <row r="870" spans="1:26" ht="12.75" customHeight="1">
      <c r="A870" s="136"/>
      <c r="B870" s="136"/>
      <c r="C870" s="136"/>
      <c r="D870" s="136"/>
      <c r="E870" s="136"/>
      <c r="F870" s="136"/>
      <c r="G870" s="136"/>
      <c r="H870" s="136"/>
      <c r="I870" s="136"/>
      <c r="J870" s="136"/>
      <c r="K870" s="136"/>
      <c r="L870" s="136"/>
      <c r="M870" s="136"/>
      <c r="N870" s="136"/>
      <c r="O870" s="136"/>
      <c r="P870" s="136"/>
      <c r="Q870" s="136"/>
      <c r="R870" s="136"/>
      <c r="S870" s="136"/>
      <c r="T870" s="136"/>
      <c r="U870" s="136"/>
      <c r="V870" s="136"/>
      <c r="W870" s="136"/>
      <c r="X870" s="136"/>
      <c r="Y870" s="136"/>
      <c r="Z870" s="136"/>
    </row>
    <row r="871" spans="1:26" ht="12.75" customHeight="1">
      <c r="A871" s="136"/>
      <c r="B871" s="136"/>
      <c r="C871" s="136"/>
      <c r="D871" s="136"/>
      <c r="E871" s="136"/>
      <c r="F871" s="136"/>
      <c r="G871" s="136"/>
      <c r="H871" s="136"/>
      <c r="I871" s="136"/>
      <c r="J871" s="136"/>
      <c r="K871" s="136"/>
      <c r="L871" s="136"/>
      <c r="M871" s="136"/>
      <c r="N871" s="136"/>
      <c r="O871" s="136"/>
      <c r="P871" s="136"/>
      <c r="Q871" s="136"/>
      <c r="R871" s="136"/>
      <c r="S871" s="136"/>
      <c r="T871" s="136"/>
      <c r="U871" s="136"/>
      <c r="V871" s="136"/>
      <c r="W871" s="136"/>
      <c r="X871" s="136"/>
      <c r="Y871" s="136"/>
      <c r="Z871" s="136"/>
    </row>
    <row r="872" spans="1:26" ht="12.75" customHeight="1">
      <c r="A872" s="136"/>
      <c r="B872" s="136"/>
      <c r="C872" s="136"/>
      <c r="D872" s="136"/>
      <c r="E872" s="136"/>
      <c r="F872" s="136"/>
      <c r="G872" s="136"/>
      <c r="H872" s="136"/>
      <c r="I872" s="136"/>
      <c r="J872" s="136"/>
      <c r="K872" s="136"/>
      <c r="L872" s="136"/>
      <c r="M872" s="136"/>
      <c r="N872" s="136"/>
      <c r="O872" s="136"/>
      <c r="P872" s="136"/>
      <c r="Q872" s="136"/>
      <c r="R872" s="136"/>
      <c r="S872" s="136"/>
      <c r="T872" s="136"/>
      <c r="U872" s="136"/>
      <c r="V872" s="136"/>
      <c r="W872" s="136"/>
      <c r="X872" s="136"/>
      <c r="Y872" s="136"/>
      <c r="Z872" s="136"/>
    </row>
    <row r="873" spans="1:26" ht="12.75" customHeight="1">
      <c r="A873" s="136"/>
      <c r="B873" s="136"/>
      <c r="C873" s="136"/>
      <c r="D873" s="136"/>
      <c r="E873" s="136"/>
      <c r="F873" s="136"/>
      <c r="G873" s="136"/>
      <c r="H873" s="136"/>
      <c r="I873" s="136"/>
      <c r="J873" s="136"/>
      <c r="K873" s="136"/>
      <c r="L873" s="136"/>
      <c r="M873" s="136"/>
      <c r="N873" s="136"/>
      <c r="O873" s="136"/>
      <c r="P873" s="136"/>
      <c r="Q873" s="136"/>
      <c r="R873" s="136"/>
      <c r="S873" s="136"/>
      <c r="T873" s="136"/>
      <c r="U873" s="136"/>
      <c r="V873" s="136"/>
      <c r="W873" s="136"/>
      <c r="X873" s="136"/>
      <c r="Y873" s="136"/>
      <c r="Z873" s="136"/>
    </row>
    <row r="874" spans="1:26" ht="12.75" customHeight="1">
      <c r="A874" s="136"/>
      <c r="B874" s="136"/>
      <c r="C874" s="136"/>
      <c r="D874" s="136"/>
      <c r="E874" s="136"/>
      <c r="F874" s="136"/>
      <c r="G874" s="136"/>
      <c r="H874" s="136"/>
      <c r="I874" s="136"/>
      <c r="J874" s="136"/>
      <c r="K874" s="136"/>
      <c r="L874" s="136"/>
      <c r="M874" s="136"/>
      <c r="N874" s="136"/>
      <c r="O874" s="136"/>
      <c r="P874" s="136"/>
      <c r="Q874" s="136"/>
      <c r="R874" s="136"/>
      <c r="S874" s="136"/>
      <c r="T874" s="136"/>
      <c r="U874" s="136"/>
      <c r="V874" s="136"/>
      <c r="W874" s="136"/>
      <c r="X874" s="136"/>
      <c r="Y874" s="136"/>
      <c r="Z874" s="136"/>
    </row>
    <row r="875" spans="1:26" ht="12.75" customHeight="1">
      <c r="A875" s="136"/>
      <c r="B875" s="136"/>
      <c r="C875" s="136"/>
      <c r="D875" s="136"/>
      <c r="E875" s="136"/>
      <c r="F875" s="136"/>
      <c r="G875" s="136"/>
      <c r="H875" s="136"/>
      <c r="I875" s="136"/>
      <c r="J875" s="136"/>
      <c r="K875" s="136"/>
      <c r="L875" s="136"/>
      <c r="M875" s="136"/>
      <c r="N875" s="136"/>
      <c r="O875" s="136"/>
      <c r="P875" s="136"/>
      <c r="Q875" s="136"/>
      <c r="R875" s="136"/>
      <c r="S875" s="136"/>
      <c r="T875" s="136"/>
      <c r="U875" s="136"/>
      <c r="V875" s="136"/>
      <c r="W875" s="136"/>
      <c r="X875" s="136"/>
      <c r="Y875" s="136"/>
      <c r="Z875" s="136"/>
    </row>
    <row r="876" spans="1:26" ht="12.75" customHeight="1">
      <c r="A876" s="136"/>
      <c r="B876" s="136"/>
      <c r="C876" s="136"/>
      <c r="D876" s="136"/>
      <c r="E876" s="136"/>
      <c r="F876" s="136"/>
      <c r="G876" s="136"/>
      <c r="H876" s="136"/>
      <c r="I876" s="136"/>
      <c r="J876" s="136"/>
      <c r="K876" s="136"/>
      <c r="L876" s="136"/>
      <c r="M876" s="136"/>
      <c r="N876" s="136"/>
      <c r="O876" s="136"/>
      <c r="P876" s="136"/>
      <c r="Q876" s="136"/>
      <c r="R876" s="136"/>
      <c r="S876" s="136"/>
      <c r="T876" s="136"/>
      <c r="U876" s="136"/>
      <c r="V876" s="136"/>
      <c r="W876" s="136"/>
      <c r="X876" s="136"/>
      <c r="Y876" s="136"/>
      <c r="Z876" s="136"/>
    </row>
    <row r="877" spans="1:26" ht="12.75" customHeight="1">
      <c r="A877" s="136"/>
      <c r="B877" s="136"/>
      <c r="C877" s="136"/>
      <c r="D877" s="136"/>
      <c r="E877" s="136"/>
      <c r="F877" s="136"/>
      <c r="G877" s="136"/>
      <c r="H877" s="136"/>
      <c r="I877" s="136"/>
      <c r="J877" s="136"/>
      <c r="K877" s="136"/>
      <c r="L877" s="136"/>
      <c r="M877" s="136"/>
      <c r="N877" s="136"/>
      <c r="O877" s="136"/>
      <c r="P877" s="136"/>
      <c r="Q877" s="136"/>
      <c r="R877" s="136"/>
      <c r="S877" s="136"/>
      <c r="T877" s="136"/>
      <c r="U877" s="136"/>
      <c r="V877" s="136"/>
      <c r="W877" s="136"/>
      <c r="X877" s="136"/>
      <c r="Y877" s="136"/>
      <c r="Z877" s="136"/>
    </row>
    <row r="878" spans="1:26" ht="12.75" customHeight="1">
      <c r="A878" s="136"/>
      <c r="B878" s="136"/>
      <c r="C878" s="136"/>
      <c r="D878" s="136"/>
      <c r="E878" s="136"/>
      <c r="F878" s="136"/>
      <c r="G878" s="136"/>
      <c r="H878" s="136"/>
      <c r="I878" s="136"/>
      <c r="J878" s="136"/>
      <c r="K878" s="136"/>
      <c r="L878" s="136"/>
      <c r="M878" s="136"/>
      <c r="N878" s="136"/>
      <c r="O878" s="136"/>
      <c r="P878" s="136"/>
      <c r="Q878" s="136"/>
      <c r="R878" s="136"/>
      <c r="S878" s="136"/>
      <c r="T878" s="136"/>
      <c r="U878" s="136"/>
      <c r="V878" s="136"/>
      <c r="W878" s="136"/>
      <c r="X878" s="136"/>
      <c r="Y878" s="136"/>
      <c r="Z878" s="136"/>
    </row>
    <row r="879" spans="1:26" ht="12.75" customHeight="1">
      <c r="A879" s="136"/>
      <c r="B879" s="136"/>
      <c r="C879" s="136"/>
      <c r="D879" s="136"/>
      <c r="E879" s="136"/>
      <c r="F879" s="136"/>
      <c r="G879" s="136"/>
      <c r="H879" s="136"/>
      <c r="I879" s="136"/>
      <c r="J879" s="136"/>
      <c r="K879" s="136"/>
      <c r="L879" s="136"/>
      <c r="M879" s="136"/>
      <c r="N879" s="136"/>
      <c r="O879" s="136"/>
      <c r="P879" s="136"/>
      <c r="Q879" s="136"/>
      <c r="R879" s="136"/>
      <c r="S879" s="136"/>
      <c r="T879" s="136"/>
      <c r="U879" s="136"/>
      <c r="V879" s="136"/>
      <c r="W879" s="136"/>
      <c r="X879" s="136"/>
      <c r="Y879" s="136"/>
      <c r="Z879" s="136"/>
    </row>
    <row r="880" spans="1:26" ht="12.75" customHeight="1">
      <c r="A880" s="136"/>
      <c r="B880" s="136"/>
      <c r="C880" s="136"/>
      <c r="D880" s="136"/>
      <c r="E880" s="136"/>
      <c r="F880" s="136"/>
      <c r="G880" s="136"/>
      <c r="H880" s="136"/>
      <c r="I880" s="136"/>
      <c r="J880" s="136"/>
      <c r="K880" s="136"/>
      <c r="L880" s="136"/>
      <c r="M880" s="136"/>
      <c r="N880" s="136"/>
      <c r="O880" s="136"/>
      <c r="P880" s="136"/>
      <c r="Q880" s="136"/>
      <c r="R880" s="136"/>
      <c r="S880" s="136"/>
      <c r="T880" s="136"/>
      <c r="U880" s="136"/>
      <c r="V880" s="136"/>
      <c r="W880" s="136"/>
      <c r="X880" s="136"/>
      <c r="Y880" s="136"/>
      <c r="Z880" s="136"/>
    </row>
    <row r="881" spans="1:26" ht="12.75" customHeight="1">
      <c r="A881" s="136"/>
      <c r="B881" s="136"/>
      <c r="C881" s="136"/>
      <c r="D881" s="136"/>
      <c r="E881" s="136"/>
      <c r="F881" s="136"/>
      <c r="G881" s="136"/>
      <c r="H881" s="136"/>
      <c r="I881" s="136"/>
      <c r="J881" s="136"/>
      <c r="K881" s="136"/>
      <c r="L881" s="136"/>
      <c r="M881" s="136"/>
      <c r="N881" s="136"/>
      <c r="O881" s="136"/>
      <c r="P881" s="136"/>
      <c r="Q881" s="136"/>
      <c r="R881" s="136"/>
      <c r="S881" s="136"/>
      <c r="T881" s="136"/>
      <c r="U881" s="136"/>
      <c r="V881" s="136"/>
      <c r="W881" s="136"/>
      <c r="X881" s="136"/>
      <c r="Y881" s="136"/>
      <c r="Z881" s="136"/>
    </row>
    <row r="882" spans="1:26" ht="12.75" customHeight="1">
      <c r="A882" s="136"/>
      <c r="B882" s="136"/>
      <c r="C882" s="136"/>
      <c r="D882" s="136"/>
      <c r="E882" s="136"/>
      <c r="F882" s="136"/>
      <c r="G882" s="136"/>
      <c r="H882" s="136"/>
      <c r="I882" s="136"/>
      <c r="J882" s="136"/>
      <c r="K882" s="136"/>
      <c r="L882" s="136"/>
      <c r="M882" s="136"/>
      <c r="N882" s="136"/>
      <c r="O882" s="136"/>
      <c r="P882" s="136"/>
      <c r="Q882" s="136"/>
      <c r="R882" s="136"/>
      <c r="S882" s="136"/>
      <c r="T882" s="136"/>
      <c r="U882" s="136"/>
      <c r="V882" s="136"/>
      <c r="W882" s="136"/>
      <c r="X882" s="136"/>
      <c r="Y882" s="136"/>
      <c r="Z882" s="136"/>
    </row>
    <row r="883" spans="1:26" ht="12.75" customHeight="1">
      <c r="A883" s="136"/>
      <c r="B883" s="136"/>
      <c r="C883" s="136"/>
      <c r="D883" s="136"/>
      <c r="E883" s="136"/>
      <c r="F883" s="136"/>
      <c r="G883" s="136"/>
      <c r="H883" s="136"/>
      <c r="I883" s="136"/>
      <c r="J883" s="136"/>
      <c r="K883" s="136"/>
      <c r="L883" s="136"/>
      <c r="M883" s="136"/>
      <c r="N883" s="136"/>
      <c r="O883" s="136"/>
      <c r="P883" s="136"/>
      <c r="Q883" s="136"/>
      <c r="R883" s="136"/>
      <c r="S883" s="136"/>
      <c r="T883" s="136"/>
      <c r="U883" s="136"/>
      <c r="V883" s="136"/>
      <c r="W883" s="136"/>
      <c r="X883" s="136"/>
      <c r="Y883" s="136"/>
      <c r="Z883" s="136"/>
    </row>
    <row r="884" spans="1:26" ht="12.75" customHeight="1">
      <c r="A884" s="136"/>
      <c r="B884" s="136"/>
      <c r="C884" s="136"/>
      <c r="D884" s="136"/>
      <c r="E884" s="136"/>
      <c r="F884" s="136"/>
      <c r="G884" s="136"/>
      <c r="H884" s="136"/>
      <c r="I884" s="136"/>
      <c r="J884" s="136"/>
      <c r="K884" s="136"/>
      <c r="L884" s="136"/>
      <c r="M884" s="136"/>
      <c r="N884" s="136"/>
      <c r="O884" s="136"/>
      <c r="P884" s="136"/>
      <c r="Q884" s="136"/>
      <c r="R884" s="136"/>
      <c r="S884" s="136"/>
      <c r="T884" s="136"/>
      <c r="U884" s="136"/>
      <c r="V884" s="136"/>
      <c r="W884" s="136"/>
      <c r="X884" s="136"/>
      <c r="Y884" s="136"/>
      <c r="Z884" s="136"/>
    </row>
    <row r="885" spans="1:26" ht="12.75" customHeight="1">
      <c r="A885" s="136"/>
      <c r="B885" s="136"/>
      <c r="C885" s="136"/>
      <c r="D885" s="136"/>
      <c r="E885" s="136"/>
      <c r="F885" s="136"/>
      <c r="G885" s="136"/>
      <c r="H885" s="136"/>
      <c r="I885" s="136"/>
      <c r="J885" s="136"/>
      <c r="K885" s="136"/>
      <c r="L885" s="136"/>
      <c r="M885" s="136"/>
      <c r="N885" s="136"/>
      <c r="O885" s="136"/>
      <c r="P885" s="136"/>
      <c r="Q885" s="136"/>
      <c r="R885" s="136"/>
      <c r="S885" s="136"/>
      <c r="T885" s="136"/>
      <c r="U885" s="136"/>
      <c r="V885" s="136"/>
      <c r="W885" s="136"/>
      <c r="X885" s="136"/>
      <c r="Y885" s="136"/>
      <c r="Z885" s="136"/>
    </row>
    <row r="886" spans="1:26" ht="12.75" customHeight="1">
      <c r="A886" s="136"/>
      <c r="B886" s="136"/>
      <c r="C886" s="136"/>
      <c r="D886" s="136"/>
      <c r="E886" s="136"/>
      <c r="F886" s="136"/>
      <c r="G886" s="136"/>
      <c r="H886" s="136"/>
      <c r="I886" s="136"/>
      <c r="J886" s="136"/>
      <c r="K886" s="136"/>
      <c r="L886" s="136"/>
      <c r="M886" s="136"/>
      <c r="N886" s="136"/>
      <c r="O886" s="136"/>
      <c r="P886" s="136"/>
      <c r="Q886" s="136"/>
      <c r="R886" s="136"/>
      <c r="S886" s="136"/>
      <c r="T886" s="136"/>
      <c r="U886" s="136"/>
      <c r="V886" s="136"/>
      <c r="W886" s="136"/>
      <c r="X886" s="136"/>
      <c r="Y886" s="136"/>
      <c r="Z886" s="136"/>
    </row>
    <row r="887" spans="1:26" ht="12.75" customHeight="1">
      <c r="A887" s="136"/>
      <c r="B887" s="136"/>
      <c r="C887" s="136"/>
      <c r="D887" s="136"/>
      <c r="E887" s="136"/>
      <c r="F887" s="136"/>
      <c r="G887" s="136"/>
      <c r="H887" s="136"/>
      <c r="I887" s="136"/>
      <c r="J887" s="136"/>
      <c r="K887" s="136"/>
      <c r="L887" s="136"/>
      <c r="M887" s="136"/>
      <c r="N887" s="136"/>
      <c r="O887" s="136"/>
      <c r="P887" s="136"/>
      <c r="Q887" s="136"/>
      <c r="R887" s="136"/>
      <c r="S887" s="136"/>
      <c r="T887" s="136"/>
      <c r="U887" s="136"/>
      <c r="V887" s="136"/>
      <c r="W887" s="136"/>
      <c r="X887" s="136"/>
      <c r="Y887" s="136"/>
      <c r="Z887" s="136"/>
    </row>
    <row r="888" spans="1:26" ht="12.75" customHeight="1">
      <c r="A888" s="136"/>
      <c r="B888" s="136"/>
      <c r="C888" s="136"/>
      <c r="D888" s="136"/>
      <c r="E888" s="136"/>
      <c r="F888" s="136"/>
      <c r="G888" s="136"/>
      <c r="H888" s="136"/>
      <c r="I888" s="136"/>
      <c r="J888" s="136"/>
      <c r="K888" s="136"/>
      <c r="L888" s="136"/>
      <c r="M888" s="136"/>
      <c r="N888" s="136"/>
      <c r="O888" s="136"/>
      <c r="P888" s="136"/>
      <c r="Q888" s="136"/>
      <c r="R888" s="136"/>
      <c r="S888" s="136"/>
      <c r="T888" s="136"/>
      <c r="U888" s="136"/>
      <c r="V888" s="136"/>
      <c r="W888" s="136"/>
      <c r="X888" s="136"/>
      <c r="Y888" s="136"/>
      <c r="Z888" s="136"/>
    </row>
    <row r="889" spans="1:26" ht="12.75" customHeight="1">
      <c r="A889" s="136"/>
      <c r="B889" s="136"/>
      <c r="C889" s="136"/>
      <c r="D889" s="136"/>
      <c r="E889" s="136"/>
      <c r="F889" s="136"/>
      <c r="G889" s="136"/>
      <c r="H889" s="136"/>
      <c r="I889" s="136"/>
      <c r="J889" s="136"/>
      <c r="K889" s="136"/>
      <c r="L889" s="136"/>
      <c r="M889" s="136"/>
      <c r="N889" s="136"/>
      <c r="O889" s="136"/>
      <c r="P889" s="136"/>
      <c r="Q889" s="136"/>
      <c r="R889" s="136"/>
      <c r="S889" s="136"/>
      <c r="T889" s="136"/>
      <c r="U889" s="136"/>
      <c r="V889" s="136"/>
      <c r="W889" s="136"/>
      <c r="X889" s="136"/>
      <c r="Y889" s="136"/>
      <c r="Z889" s="136"/>
    </row>
    <row r="890" spans="1:26" ht="12.75" customHeight="1">
      <c r="A890" s="136"/>
      <c r="B890" s="136"/>
      <c r="C890" s="136"/>
      <c r="D890" s="136"/>
      <c r="E890" s="136"/>
      <c r="F890" s="136"/>
      <c r="G890" s="136"/>
      <c r="H890" s="136"/>
      <c r="I890" s="136"/>
      <c r="J890" s="136"/>
      <c r="K890" s="136"/>
      <c r="L890" s="136"/>
      <c r="M890" s="136"/>
      <c r="N890" s="136"/>
      <c r="O890" s="136"/>
      <c r="P890" s="136"/>
      <c r="Q890" s="136"/>
      <c r="R890" s="136"/>
      <c r="S890" s="136"/>
      <c r="T890" s="136"/>
      <c r="U890" s="136"/>
      <c r="V890" s="136"/>
      <c r="W890" s="136"/>
      <c r="X890" s="136"/>
      <c r="Y890" s="136"/>
      <c r="Z890" s="136"/>
    </row>
    <row r="891" spans="1:26" ht="12.75" customHeight="1">
      <c r="A891" s="136"/>
      <c r="B891" s="136"/>
      <c r="C891" s="136"/>
      <c r="D891" s="136"/>
      <c r="E891" s="136"/>
      <c r="F891" s="136"/>
      <c r="G891" s="136"/>
      <c r="H891" s="136"/>
      <c r="I891" s="136"/>
      <c r="J891" s="136"/>
      <c r="K891" s="136"/>
      <c r="L891" s="136"/>
      <c r="M891" s="136"/>
      <c r="N891" s="136"/>
      <c r="O891" s="136"/>
      <c r="P891" s="136"/>
      <c r="Q891" s="136"/>
      <c r="R891" s="136"/>
      <c r="S891" s="136"/>
      <c r="T891" s="136"/>
      <c r="U891" s="136"/>
      <c r="V891" s="136"/>
      <c r="W891" s="136"/>
      <c r="X891" s="136"/>
      <c r="Y891" s="136"/>
      <c r="Z891" s="136"/>
    </row>
    <row r="892" spans="1:26" ht="12.75" customHeight="1">
      <c r="A892" s="136"/>
      <c r="B892" s="136"/>
      <c r="C892" s="136"/>
      <c r="D892" s="136"/>
      <c r="E892" s="136"/>
      <c r="F892" s="136"/>
      <c r="G892" s="136"/>
      <c r="H892" s="136"/>
      <c r="I892" s="136"/>
      <c r="J892" s="136"/>
      <c r="K892" s="136"/>
      <c r="L892" s="136"/>
      <c r="M892" s="136"/>
      <c r="N892" s="136"/>
      <c r="O892" s="136"/>
      <c r="P892" s="136"/>
      <c r="Q892" s="136"/>
      <c r="R892" s="136"/>
      <c r="S892" s="136"/>
      <c r="T892" s="136"/>
      <c r="U892" s="136"/>
      <c r="V892" s="136"/>
      <c r="W892" s="136"/>
      <c r="X892" s="136"/>
      <c r="Y892" s="136"/>
      <c r="Z892" s="136"/>
    </row>
    <row r="893" spans="1:26" ht="12.75" customHeight="1">
      <c r="A893" s="136"/>
      <c r="B893" s="136"/>
      <c r="C893" s="136"/>
      <c r="D893" s="136"/>
      <c r="E893" s="136"/>
      <c r="F893" s="136"/>
      <c r="G893" s="136"/>
      <c r="H893" s="136"/>
      <c r="I893" s="136"/>
      <c r="J893" s="136"/>
      <c r="K893" s="136"/>
      <c r="L893" s="136"/>
      <c r="M893" s="136"/>
      <c r="N893" s="136"/>
      <c r="O893" s="136"/>
      <c r="P893" s="136"/>
      <c r="Q893" s="136"/>
      <c r="R893" s="136"/>
      <c r="S893" s="136"/>
      <c r="T893" s="136"/>
      <c r="U893" s="136"/>
      <c r="V893" s="136"/>
      <c r="W893" s="136"/>
      <c r="X893" s="136"/>
      <c r="Y893" s="136"/>
      <c r="Z893" s="136"/>
    </row>
    <row r="894" spans="1:26" ht="12.75" customHeight="1">
      <c r="A894" s="136"/>
      <c r="B894" s="136"/>
      <c r="C894" s="136"/>
      <c r="D894" s="136"/>
      <c r="E894" s="136"/>
      <c r="F894" s="136"/>
      <c r="G894" s="136"/>
      <c r="H894" s="136"/>
      <c r="I894" s="136"/>
      <c r="J894" s="136"/>
      <c r="K894" s="136"/>
      <c r="L894" s="136"/>
      <c r="M894" s="136"/>
      <c r="N894" s="136"/>
      <c r="O894" s="136"/>
      <c r="P894" s="136"/>
      <c r="Q894" s="136"/>
      <c r="R894" s="136"/>
      <c r="S894" s="136"/>
      <c r="T894" s="136"/>
      <c r="U894" s="136"/>
      <c r="V894" s="136"/>
      <c r="W894" s="136"/>
      <c r="X894" s="136"/>
      <c r="Y894" s="136"/>
      <c r="Z894" s="136"/>
    </row>
    <row r="895" spans="1:26" ht="12.75" customHeight="1">
      <c r="A895" s="136"/>
      <c r="B895" s="136"/>
      <c r="C895" s="136"/>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6"/>
    </row>
    <row r="896" spans="1:26" ht="12.75" customHeight="1">
      <c r="A896" s="136"/>
      <c r="B896" s="136"/>
      <c r="C896" s="136"/>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6"/>
    </row>
    <row r="897" spans="1:26" ht="12.75" customHeight="1">
      <c r="A897" s="136"/>
      <c r="B897" s="136"/>
      <c r="C897" s="136"/>
      <c r="D897" s="136"/>
      <c r="E897" s="136"/>
      <c r="F897" s="136"/>
      <c r="G897" s="136"/>
      <c r="H897" s="136"/>
      <c r="I897" s="136"/>
      <c r="J897" s="136"/>
      <c r="K897" s="136"/>
      <c r="L897" s="136"/>
      <c r="M897" s="136"/>
      <c r="N897" s="136"/>
      <c r="O897" s="136"/>
      <c r="P897" s="136"/>
      <c r="Q897" s="136"/>
      <c r="R897" s="136"/>
      <c r="S897" s="136"/>
      <c r="T897" s="136"/>
      <c r="U897" s="136"/>
      <c r="V897" s="136"/>
      <c r="W897" s="136"/>
      <c r="X897" s="136"/>
      <c r="Y897" s="136"/>
      <c r="Z897" s="136"/>
    </row>
    <row r="898" spans="1:26" ht="12.75" customHeight="1">
      <c r="A898" s="136"/>
      <c r="B898" s="136"/>
      <c r="C898" s="136"/>
      <c r="D898" s="136"/>
      <c r="E898" s="136"/>
      <c r="F898" s="136"/>
      <c r="G898" s="136"/>
      <c r="H898" s="136"/>
      <c r="I898" s="136"/>
      <c r="J898" s="136"/>
      <c r="K898" s="136"/>
      <c r="L898" s="136"/>
      <c r="M898" s="136"/>
      <c r="N898" s="136"/>
      <c r="O898" s="136"/>
      <c r="P898" s="136"/>
      <c r="Q898" s="136"/>
      <c r="R898" s="136"/>
      <c r="S898" s="136"/>
      <c r="T898" s="136"/>
      <c r="U898" s="136"/>
      <c r="V898" s="136"/>
      <c r="W898" s="136"/>
      <c r="X898" s="136"/>
      <c r="Y898" s="136"/>
      <c r="Z898" s="136"/>
    </row>
    <row r="899" spans="1:26" ht="12.75" customHeight="1">
      <c r="A899" s="136"/>
      <c r="B899" s="136"/>
      <c r="C899" s="136"/>
      <c r="D899" s="136"/>
      <c r="E899" s="136"/>
      <c r="F899" s="136"/>
      <c r="G899" s="136"/>
      <c r="H899" s="136"/>
      <c r="I899" s="136"/>
      <c r="J899" s="136"/>
      <c r="K899" s="136"/>
      <c r="L899" s="136"/>
      <c r="M899" s="136"/>
      <c r="N899" s="136"/>
      <c r="O899" s="136"/>
      <c r="P899" s="136"/>
      <c r="Q899" s="136"/>
      <c r="R899" s="136"/>
      <c r="S899" s="136"/>
      <c r="T899" s="136"/>
      <c r="U899" s="136"/>
      <c r="V899" s="136"/>
      <c r="W899" s="136"/>
      <c r="X899" s="136"/>
      <c r="Y899" s="136"/>
      <c r="Z899" s="136"/>
    </row>
    <row r="900" spans="1:26" ht="12.75" customHeight="1">
      <c r="A900" s="136"/>
      <c r="B900" s="136"/>
      <c r="C900" s="136"/>
      <c r="D900" s="136"/>
      <c r="E900" s="136"/>
      <c r="F900" s="136"/>
      <c r="G900" s="136"/>
      <c r="H900" s="136"/>
      <c r="I900" s="136"/>
      <c r="J900" s="136"/>
      <c r="K900" s="136"/>
      <c r="L900" s="136"/>
      <c r="M900" s="136"/>
      <c r="N900" s="136"/>
      <c r="O900" s="136"/>
      <c r="P900" s="136"/>
      <c r="Q900" s="136"/>
      <c r="R900" s="136"/>
      <c r="S900" s="136"/>
      <c r="T900" s="136"/>
      <c r="U900" s="136"/>
      <c r="V900" s="136"/>
      <c r="W900" s="136"/>
      <c r="X900" s="136"/>
      <c r="Y900" s="136"/>
      <c r="Z900" s="136"/>
    </row>
    <row r="901" spans="1:26" ht="12.75" customHeight="1">
      <c r="A901" s="136"/>
      <c r="B901" s="136"/>
      <c r="C901" s="136"/>
      <c r="D901" s="136"/>
      <c r="E901" s="136"/>
      <c r="F901" s="136"/>
      <c r="G901" s="136"/>
      <c r="H901" s="136"/>
      <c r="I901" s="136"/>
      <c r="J901" s="136"/>
      <c r="K901" s="136"/>
      <c r="L901" s="136"/>
      <c r="M901" s="136"/>
      <c r="N901" s="136"/>
      <c r="O901" s="136"/>
      <c r="P901" s="136"/>
      <c r="Q901" s="136"/>
      <c r="R901" s="136"/>
      <c r="S901" s="136"/>
      <c r="T901" s="136"/>
      <c r="U901" s="136"/>
      <c r="V901" s="136"/>
      <c r="W901" s="136"/>
      <c r="X901" s="136"/>
      <c r="Y901" s="136"/>
      <c r="Z901" s="136"/>
    </row>
    <row r="902" spans="1:26" ht="12.75" customHeight="1">
      <c r="A902" s="136"/>
      <c r="B902" s="136"/>
      <c r="C902" s="136"/>
      <c r="D902" s="136"/>
      <c r="E902" s="136"/>
      <c r="F902" s="136"/>
      <c r="G902" s="136"/>
      <c r="H902" s="136"/>
      <c r="I902" s="136"/>
      <c r="J902" s="136"/>
      <c r="K902" s="136"/>
      <c r="L902" s="136"/>
      <c r="M902" s="136"/>
      <c r="N902" s="136"/>
      <c r="O902" s="136"/>
      <c r="P902" s="136"/>
      <c r="Q902" s="136"/>
      <c r="R902" s="136"/>
      <c r="S902" s="136"/>
      <c r="T902" s="136"/>
      <c r="U902" s="136"/>
      <c r="V902" s="136"/>
      <c r="W902" s="136"/>
      <c r="X902" s="136"/>
      <c r="Y902" s="136"/>
      <c r="Z902" s="136"/>
    </row>
    <row r="903" spans="1:26" ht="12.75" customHeight="1">
      <c r="A903" s="136"/>
      <c r="B903" s="136"/>
      <c r="C903" s="136"/>
      <c r="D903" s="136"/>
      <c r="E903" s="136"/>
      <c r="F903" s="136"/>
      <c r="G903" s="136"/>
      <c r="H903" s="136"/>
      <c r="I903" s="136"/>
      <c r="J903" s="136"/>
      <c r="K903" s="136"/>
      <c r="L903" s="136"/>
      <c r="M903" s="136"/>
      <c r="N903" s="136"/>
      <c r="O903" s="136"/>
      <c r="P903" s="136"/>
      <c r="Q903" s="136"/>
      <c r="R903" s="136"/>
      <c r="S903" s="136"/>
      <c r="T903" s="136"/>
      <c r="U903" s="136"/>
      <c r="V903" s="136"/>
      <c r="W903" s="136"/>
      <c r="X903" s="136"/>
      <c r="Y903" s="136"/>
      <c r="Z903" s="136"/>
    </row>
    <row r="904" spans="1:26" ht="12.75" customHeight="1">
      <c r="A904" s="136"/>
      <c r="B904" s="136"/>
      <c r="C904" s="136"/>
      <c r="D904" s="136"/>
      <c r="E904" s="136"/>
      <c r="F904" s="136"/>
      <c r="G904" s="136"/>
      <c r="H904" s="136"/>
      <c r="I904" s="136"/>
      <c r="J904" s="136"/>
      <c r="K904" s="136"/>
      <c r="L904" s="136"/>
      <c r="M904" s="136"/>
      <c r="N904" s="136"/>
      <c r="O904" s="136"/>
      <c r="P904" s="136"/>
      <c r="Q904" s="136"/>
      <c r="R904" s="136"/>
      <c r="S904" s="136"/>
      <c r="T904" s="136"/>
      <c r="U904" s="136"/>
      <c r="V904" s="136"/>
      <c r="W904" s="136"/>
      <c r="X904" s="136"/>
      <c r="Y904" s="136"/>
      <c r="Z904" s="136"/>
    </row>
    <row r="905" spans="1:26" ht="12.75" customHeight="1">
      <c r="A905" s="136"/>
      <c r="B905" s="136"/>
      <c r="C905" s="136"/>
      <c r="D905" s="136"/>
      <c r="E905" s="136"/>
      <c r="F905" s="136"/>
      <c r="G905" s="136"/>
      <c r="H905" s="136"/>
      <c r="I905" s="136"/>
      <c r="J905" s="136"/>
      <c r="K905" s="136"/>
      <c r="L905" s="136"/>
      <c r="M905" s="136"/>
      <c r="N905" s="136"/>
      <c r="O905" s="136"/>
      <c r="P905" s="136"/>
      <c r="Q905" s="136"/>
      <c r="R905" s="136"/>
      <c r="S905" s="136"/>
      <c r="T905" s="136"/>
      <c r="U905" s="136"/>
      <c r="V905" s="136"/>
      <c r="W905" s="136"/>
      <c r="X905" s="136"/>
      <c r="Y905" s="136"/>
      <c r="Z905" s="136"/>
    </row>
    <row r="906" spans="1:26" ht="12.75" customHeight="1">
      <c r="A906" s="136"/>
      <c r="B906" s="136"/>
      <c r="C906" s="136"/>
      <c r="D906" s="136"/>
      <c r="E906" s="136"/>
      <c r="F906" s="136"/>
      <c r="G906" s="136"/>
      <c r="H906" s="136"/>
      <c r="I906" s="136"/>
      <c r="J906" s="136"/>
      <c r="K906" s="136"/>
      <c r="L906" s="136"/>
      <c r="M906" s="136"/>
      <c r="N906" s="136"/>
      <c r="O906" s="136"/>
      <c r="P906" s="136"/>
      <c r="Q906" s="136"/>
      <c r="R906" s="136"/>
      <c r="S906" s="136"/>
      <c r="T906" s="136"/>
      <c r="U906" s="136"/>
      <c r="V906" s="136"/>
      <c r="W906" s="136"/>
      <c r="X906" s="136"/>
      <c r="Y906" s="136"/>
      <c r="Z906" s="136"/>
    </row>
    <row r="907" spans="1:26" ht="12.75" customHeight="1">
      <c r="A907" s="136"/>
      <c r="B907" s="136"/>
      <c r="C907" s="136"/>
      <c r="D907" s="136"/>
      <c r="E907" s="136"/>
      <c r="F907" s="136"/>
      <c r="G907" s="136"/>
      <c r="H907" s="136"/>
      <c r="I907" s="136"/>
      <c r="J907" s="136"/>
      <c r="K907" s="136"/>
      <c r="L907" s="136"/>
      <c r="M907" s="136"/>
      <c r="N907" s="136"/>
      <c r="O907" s="136"/>
      <c r="P907" s="136"/>
      <c r="Q907" s="136"/>
      <c r="R907" s="136"/>
      <c r="S907" s="136"/>
      <c r="T907" s="136"/>
      <c r="U907" s="136"/>
      <c r="V907" s="136"/>
      <c r="W907" s="136"/>
      <c r="X907" s="136"/>
      <c r="Y907" s="136"/>
      <c r="Z907" s="136"/>
    </row>
    <row r="908" spans="1:26" ht="12.75" customHeight="1">
      <c r="A908" s="136"/>
      <c r="B908" s="136"/>
      <c r="C908" s="136"/>
      <c r="D908" s="136"/>
      <c r="E908" s="136"/>
      <c r="F908" s="136"/>
      <c r="G908" s="136"/>
      <c r="H908" s="136"/>
      <c r="I908" s="136"/>
      <c r="J908" s="136"/>
      <c r="K908" s="136"/>
      <c r="L908" s="136"/>
      <c r="M908" s="136"/>
      <c r="N908" s="136"/>
      <c r="O908" s="136"/>
      <c r="P908" s="136"/>
      <c r="Q908" s="136"/>
      <c r="R908" s="136"/>
      <c r="S908" s="136"/>
      <c r="T908" s="136"/>
      <c r="U908" s="136"/>
      <c r="V908" s="136"/>
      <c r="W908" s="136"/>
      <c r="X908" s="136"/>
      <c r="Y908" s="136"/>
      <c r="Z908" s="136"/>
    </row>
    <row r="909" spans="1:26" ht="12.75" customHeight="1">
      <c r="A909" s="136"/>
      <c r="B909" s="136"/>
      <c r="C909" s="136"/>
      <c r="D909" s="136"/>
      <c r="E909" s="136"/>
      <c r="F909" s="136"/>
      <c r="G909" s="136"/>
      <c r="H909" s="136"/>
      <c r="I909" s="136"/>
      <c r="J909" s="136"/>
      <c r="K909" s="136"/>
      <c r="L909" s="136"/>
      <c r="M909" s="136"/>
      <c r="N909" s="136"/>
      <c r="O909" s="136"/>
      <c r="P909" s="136"/>
      <c r="Q909" s="136"/>
      <c r="R909" s="136"/>
      <c r="S909" s="136"/>
      <c r="T909" s="136"/>
      <c r="U909" s="136"/>
      <c r="V909" s="136"/>
      <c r="W909" s="136"/>
      <c r="X909" s="136"/>
      <c r="Y909" s="136"/>
      <c r="Z909" s="136"/>
    </row>
    <row r="910" spans="1:26" ht="12.75" customHeight="1">
      <c r="A910" s="136"/>
      <c r="B910" s="136"/>
      <c r="C910" s="136"/>
      <c r="D910" s="136"/>
      <c r="E910" s="136"/>
      <c r="F910" s="136"/>
      <c r="G910" s="136"/>
      <c r="H910" s="136"/>
      <c r="I910" s="136"/>
      <c r="J910" s="136"/>
      <c r="K910" s="136"/>
      <c r="L910" s="136"/>
      <c r="M910" s="136"/>
      <c r="N910" s="136"/>
      <c r="O910" s="136"/>
      <c r="P910" s="136"/>
      <c r="Q910" s="136"/>
      <c r="R910" s="136"/>
      <c r="S910" s="136"/>
      <c r="T910" s="136"/>
      <c r="U910" s="136"/>
      <c r="V910" s="136"/>
      <c r="W910" s="136"/>
      <c r="X910" s="136"/>
      <c r="Y910" s="136"/>
      <c r="Z910" s="136"/>
    </row>
    <row r="911" spans="1:26" ht="12.75" customHeight="1">
      <c r="A911" s="136"/>
      <c r="B911" s="136"/>
      <c r="C911" s="136"/>
      <c r="D911" s="136"/>
      <c r="E911" s="136"/>
      <c r="F911" s="136"/>
      <c r="G911" s="136"/>
      <c r="H911" s="136"/>
      <c r="I911" s="136"/>
      <c r="J911" s="136"/>
      <c r="K911" s="136"/>
      <c r="L911" s="136"/>
      <c r="M911" s="136"/>
      <c r="N911" s="136"/>
      <c r="O911" s="136"/>
      <c r="P911" s="136"/>
      <c r="Q911" s="136"/>
      <c r="R911" s="136"/>
      <c r="S911" s="136"/>
      <c r="T911" s="136"/>
      <c r="U911" s="136"/>
      <c r="V911" s="136"/>
      <c r="W911" s="136"/>
      <c r="X911" s="136"/>
      <c r="Y911" s="136"/>
      <c r="Z911" s="136"/>
    </row>
    <row r="912" spans="1:26" ht="12.75" customHeight="1">
      <c r="A912" s="136"/>
      <c r="B912" s="136"/>
      <c r="C912" s="136"/>
      <c r="D912" s="136"/>
      <c r="E912" s="136"/>
      <c r="F912" s="136"/>
      <c r="G912" s="136"/>
      <c r="H912" s="136"/>
      <c r="I912" s="136"/>
      <c r="J912" s="136"/>
      <c r="K912" s="136"/>
      <c r="L912" s="136"/>
      <c r="M912" s="136"/>
      <c r="N912" s="136"/>
      <c r="O912" s="136"/>
      <c r="P912" s="136"/>
      <c r="Q912" s="136"/>
      <c r="R912" s="136"/>
      <c r="S912" s="136"/>
      <c r="T912" s="136"/>
      <c r="U912" s="136"/>
      <c r="V912" s="136"/>
      <c r="W912" s="136"/>
      <c r="X912" s="136"/>
      <c r="Y912" s="136"/>
      <c r="Z912" s="136"/>
    </row>
    <row r="913" spans="1:26" ht="12.75" customHeight="1">
      <c r="A913" s="136"/>
      <c r="B913" s="136"/>
      <c r="C913" s="136"/>
      <c r="D913" s="136"/>
      <c r="E913" s="136"/>
      <c r="F913" s="136"/>
      <c r="G913" s="136"/>
      <c r="H913" s="136"/>
      <c r="I913" s="136"/>
      <c r="J913" s="136"/>
      <c r="K913" s="136"/>
      <c r="L913" s="136"/>
      <c r="M913" s="136"/>
      <c r="N913" s="136"/>
      <c r="O913" s="136"/>
      <c r="P913" s="136"/>
      <c r="Q913" s="136"/>
      <c r="R913" s="136"/>
      <c r="S913" s="136"/>
      <c r="T913" s="136"/>
      <c r="U913" s="136"/>
      <c r="V913" s="136"/>
      <c r="W913" s="136"/>
      <c r="X913" s="136"/>
      <c r="Y913" s="136"/>
      <c r="Z913" s="136"/>
    </row>
    <row r="914" spans="1:26" ht="12.75" customHeight="1">
      <c r="A914" s="136"/>
      <c r="B914" s="136"/>
      <c r="C914" s="136"/>
      <c r="D914" s="136"/>
      <c r="E914" s="136"/>
      <c r="F914" s="136"/>
      <c r="G914" s="136"/>
      <c r="H914" s="136"/>
      <c r="I914" s="136"/>
      <c r="J914" s="136"/>
      <c r="K914" s="136"/>
      <c r="L914" s="136"/>
      <c r="M914" s="136"/>
      <c r="N914" s="136"/>
      <c r="O914" s="136"/>
      <c r="P914" s="136"/>
      <c r="Q914" s="136"/>
      <c r="R914" s="136"/>
      <c r="S914" s="136"/>
      <c r="T914" s="136"/>
      <c r="U914" s="136"/>
      <c r="V914" s="136"/>
      <c r="W914" s="136"/>
      <c r="X914" s="136"/>
      <c r="Y914" s="136"/>
      <c r="Z914" s="136"/>
    </row>
    <row r="915" spans="1:26" ht="12.75" customHeight="1">
      <c r="A915" s="136"/>
      <c r="B915" s="136"/>
      <c r="C915" s="136"/>
      <c r="D915" s="136"/>
      <c r="E915" s="136"/>
      <c r="F915" s="136"/>
      <c r="G915" s="136"/>
      <c r="H915" s="136"/>
      <c r="I915" s="136"/>
      <c r="J915" s="136"/>
      <c r="K915" s="136"/>
      <c r="L915" s="136"/>
      <c r="M915" s="136"/>
      <c r="N915" s="136"/>
      <c r="O915" s="136"/>
      <c r="P915" s="136"/>
      <c r="Q915" s="136"/>
      <c r="R915" s="136"/>
      <c r="S915" s="136"/>
      <c r="T915" s="136"/>
      <c r="U915" s="136"/>
      <c r="V915" s="136"/>
      <c r="W915" s="136"/>
      <c r="X915" s="136"/>
      <c r="Y915" s="136"/>
      <c r="Z915" s="136"/>
    </row>
    <row r="916" spans="1:26" ht="12.75" customHeight="1">
      <c r="A916" s="136"/>
      <c r="B916" s="136"/>
      <c r="C916" s="136"/>
      <c r="D916" s="136"/>
      <c r="E916" s="136"/>
      <c r="F916" s="136"/>
      <c r="G916" s="136"/>
      <c r="H916" s="136"/>
      <c r="I916" s="136"/>
      <c r="J916" s="136"/>
      <c r="K916" s="136"/>
      <c r="L916" s="136"/>
      <c r="M916" s="136"/>
      <c r="N916" s="136"/>
      <c r="O916" s="136"/>
      <c r="P916" s="136"/>
      <c r="Q916" s="136"/>
      <c r="R916" s="136"/>
      <c r="S916" s="136"/>
      <c r="T916" s="136"/>
      <c r="U916" s="136"/>
      <c r="V916" s="136"/>
      <c r="W916" s="136"/>
      <c r="X916" s="136"/>
      <c r="Y916" s="136"/>
      <c r="Z916" s="136"/>
    </row>
    <row r="917" spans="1:26" ht="12.75" customHeight="1">
      <c r="A917" s="136"/>
      <c r="B917" s="136"/>
      <c r="C917" s="136"/>
      <c r="D917" s="136"/>
      <c r="E917" s="136"/>
      <c r="F917" s="136"/>
      <c r="G917" s="136"/>
      <c r="H917" s="136"/>
      <c r="I917" s="136"/>
      <c r="J917" s="136"/>
      <c r="K917" s="136"/>
      <c r="L917" s="136"/>
      <c r="M917" s="136"/>
      <c r="N917" s="136"/>
      <c r="O917" s="136"/>
      <c r="P917" s="136"/>
      <c r="Q917" s="136"/>
      <c r="R917" s="136"/>
      <c r="S917" s="136"/>
      <c r="T917" s="136"/>
      <c r="U917" s="136"/>
      <c r="V917" s="136"/>
      <c r="W917" s="136"/>
      <c r="X917" s="136"/>
      <c r="Y917" s="136"/>
      <c r="Z917" s="136"/>
    </row>
    <row r="918" spans="1:26" ht="12.75" customHeight="1">
      <c r="A918" s="136"/>
      <c r="B918" s="136"/>
      <c r="C918" s="136"/>
      <c r="D918" s="136"/>
      <c r="E918" s="136"/>
      <c r="F918" s="136"/>
      <c r="G918" s="136"/>
      <c r="H918" s="136"/>
      <c r="I918" s="136"/>
      <c r="J918" s="136"/>
      <c r="K918" s="136"/>
      <c r="L918" s="136"/>
      <c r="M918" s="136"/>
      <c r="N918" s="136"/>
      <c r="O918" s="136"/>
      <c r="P918" s="136"/>
      <c r="Q918" s="136"/>
      <c r="R918" s="136"/>
      <c r="S918" s="136"/>
      <c r="T918" s="136"/>
      <c r="U918" s="136"/>
      <c r="V918" s="136"/>
      <c r="W918" s="136"/>
      <c r="X918" s="136"/>
      <c r="Y918" s="136"/>
      <c r="Z918" s="136"/>
    </row>
    <row r="919" spans="1:26" ht="12.75" customHeight="1">
      <c r="A919" s="136"/>
      <c r="B919" s="136"/>
      <c r="C919" s="136"/>
      <c r="D919" s="136"/>
      <c r="E919" s="136"/>
      <c r="F919" s="136"/>
      <c r="G919" s="136"/>
      <c r="H919" s="136"/>
      <c r="I919" s="136"/>
      <c r="J919" s="136"/>
      <c r="K919" s="136"/>
      <c r="L919" s="136"/>
      <c r="M919" s="136"/>
      <c r="N919" s="136"/>
      <c r="O919" s="136"/>
      <c r="P919" s="136"/>
      <c r="Q919" s="136"/>
      <c r="R919" s="136"/>
      <c r="S919" s="136"/>
      <c r="T919" s="136"/>
      <c r="U919" s="136"/>
      <c r="V919" s="136"/>
      <c r="W919" s="136"/>
      <c r="X919" s="136"/>
      <c r="Y919" s="136"/>
      <c r="Z919" s="136"/>
    </row>
    <row r="920" spans="1:26" ht="12.75" customHeight="1">
      <c r="A920" s="136"/>
      <c r="B920" s="136"/>
      <c r="C920" s="136"/>
      <c r="D920" s="136"/>
      <c r="E920" s="136"/>
      <c r="F920" s="136"/>
      <c r="G920" s="136"/>
      <c r="H920" s="136"/>
      <c r="I920" s="136"/>
      <c r="J920" s="136"/>
      <c r="K920" s="136"/>
      <c r="L920" s="136"/>
      <c r="M920" s="136"/>
      <c r="N920" s="136"/>
      <c r="O920" s="136"/>
      <c r="P920" s="136"/>
      <c r="Q920" s="136"/>
      <c r="R920" s="136"/>
      <c r="S920" s="136"/>
      <c r="T920" s="136"/>
      <c r="U920" s="136"/>
      <c r="V920" s="136"/>
      <c r="W920" s="136"/>
      <c r="X920" s="136"/>
      <c r="Y920" s="136"/>
      <c r="Z920" s="136"/>
    </row>
    <row r="921" spans="1:26" ht="12.75" customHeight="1">
      <c r="A921" s="136"/>
      <c r="B921" s="136"/>
      <c r="C921" s="136"/>
      <c r="D921" s="136"/>
      <c r="E921" s="136"/>
      <c r="F921" s="136"/>
      <c r="G921" s="136"/>
      <c r="H921" s="136"/>
      <c r="I921" s="136"/>
      <c r="J921" s="136"/>
      <c r="K921" s="136"/>
      <c r="L921" s="136"/>
      <c r="M921" s="136"/>
      <c r="N921" s="136"/>
      <c r="O921" s="136"/>
      <c r="P921" s="136"/>
      <c r="Q921" s="136"/>
      <c r="R921" s="136"/>
      <c r="S921" s="136"/>
      <c r="T921" s="136"/>
      <c r="U921" s="136"/>
      <c r="V921" s="136"/>
      <c r="W921" s="136"/>
      <c r="X921" s="136"/>
      <c r="Y921" s="136"/>
      <c r="Z921" s="136"/>
    </row>
    <row r="922" spans="1:26" ht="12.75" customHeight="1">
      <c r="A922" s="136"/>
      <c r="B922" s="136"/>
      <c r="C922" s="136"/>
      <c r="D922" s="136"/>
      <c r="E922" s="136"/>
      <c r="F922" s="136"/>
      <c r="G922" s="136"/>
      <c r="H922" s="136"/>
      <c r="I922" s="136"/>
      <c r="J922" s="136"/>
      <c r="K922" s="136"/>
      <c r="L922" s="136"/>
      <c r="M922" s="136"/>
      <c r="N922" s="136"/>
      <c r="O922" s="136"/>
      <c r="P922" s="136"/>
      <c r="Q922" s="136"/>
      <c r="R922" s="136"/>
      <c r="S922" s="136"/>
      <c r="T922" s="136"/>
      <c r="U922" s="136"/>
      <c r="V922" s="136"/>
      <c r="W922" s="136"/>
      <c r="X922" s="136"/>
      <c r="Y922" s="136"/>
      <c r="Z922" s="136"/>
    </row>
    <row r="923" spans="1:26" ht="12.75" customHeight="1">
      <c r="A923" s="136"/>
      <c r="B923" s="136"/>
      <c r="C923" s="136"/>
      <c r="D923" s="136"/>
      <c r="E923" s="136"/>
      <c r="F923" s="136"/>
      <c r="G923" s="136"/>
      <c r="H923" s="136"/>
      <c r="I923" s="136"/>
      <c r="J923" s="136"/>
      <c r="K923" s="136"/>
      <c r="L923" s="136"/>
      <c r="M923" s="136"/>
      <c r="N923" s="136"/>
      <c r="O923" s="136"/>
      <c r="P923" s="136"/>
      <c r="Q923" s="136"/>
      <c r="R923" s="136"/>
      <c r="S923" s="136"/>
      <c r="T923" s="136"/>
      <c r="U923" s="136"/>
      <c r="V923" s="136"/>
      <c r="W923" s="136"/>
      <c r="X923" s="136"/>
      <c r="Y923" s="136"/>
      <c r="Z923" s="136"/>
    </row>
    <row r="924" spans="1:26" ht="12.75" customHeight="1">
      <c r="A924" s="136"/>
      <c r="B924" s="136"/>
      <c r="C924" s="136"/>
      <c r="D924" s="136"/>
      <c r="E924" s="136"/>
      <c r="F924" s="136"/>
      <c r="G924" s="136"/>
      <c r="H924" s="136"/>
      <c r="I924" s="136"/>
      <c r="J924" s="136"/>
      <c r="K924" s="136"/>
      <c r="L924" s="136"/>
      <c r="M924" s="136"/>
      <c r="N924" s="136"/>
      <c r="O924" s="136"/>
      <c r="P924" s="136"/>
      <c r="Q924" s="136"/>
      <c r="R924" s="136"/>
      <c r="S924" s="136"/>
      <c r="T924" s="136"/>
      <c r="U924" s="136"/>
      <c r="V924" s="136"/>
      <c r="W924" s="136"/>
      <c r="X924" s="136"/>
      <c r="Y924" s="136"/>
      <c r="Z924" s="136"/>
    </row>
    <row r="925" spans="1:26" ht="12.75" customHeight="1">
      <c r="A925" s="136"/>
      <c r="B925" s="136"/>
      <c r="C925" s="136"/>
      <c r="D925" s="136"/>
      <c r="E925" s="136"/>
      <c r="F925" s="136"/>
      <c r="G925" s="136"/>
      <c r="H925" s="136"/>
      <c r="I925" s="136"/>
      <c r="J925" s="136"/>
      <c r="K925" s="136"/>
      <c r="L925" s="136"/>
      <c r="M925" s="136"/>
      <c r="N925" s="136"/>
      <c r="O925" s="136"/>
      <c r="P925" s="136"/>
      <c r="Q925" s="136"/>
      <c r="R925" s="136"/>
      <c r="S925" s="136"/>
      <c r="T925" s="136"/>
      <c r="U925" s="136"/>
      <c r="V925" s="136"/>
      <c r="W925" s="136"/>
      <c r="X925" s="136"/>
      <c r="Y925" s="136"/>
      <c r="Z925" s="136"/>
    </row>
    <row r="926" spans="1:26" ht="12.75" customHeight="1">
      <c r="A926" s="136"/>
      <c r="B926" s="136"/>
      <c r="C926" s="136"/>
      <c r="D926" s="136"/>
      <c r="E926" s="136"/>
      <c r="F926" s="136"/>
      <c r="G926" s="136"/>
      <c r="H926" s="136"/>
      <c r="I926" s="136"/>
      <c r="J926" s="136"/>
      <c r="K926" s="136"/>
      <c r="L926" s="136"/>
      <c r="M926" s="136"/>
      <c r="N926" s="136"/>
      <c r="O926" s="136"/>
      <c r="P926" s="136"/>
      <c r="Q926" s="136"/>
      <c r="R926" s="136"/>
      <c r="S926" s="136"/>
      <c r="T926" s="136"/>
      <c r="U926" s="136"/>
      <c r="V926" s="136"/>
      <c r="W926" s="136"/>
      <c r="X926" s="136"/>
      <c r="Y926" s="136"/>
      <c r="Z926" s="136"/>
    </row>
    <row r="927" spans="1:26" ht="12.75" customHeight="1">
      <c r="A927" s="136"/>
      <c r="B927" s="136"/>
      <c r="C927" s="136"/>
      <c r="D927" s="136"/>
      <c r="E927" s="136"/>
      <c r="F927" s="136"/>
      <c r="G927" s="136"/>
      <c r="H927" s="136"/>
      <c r="I927" s="136"/>
      <c r="J927" s="136"/>
      <c r="K927" s="136"/>
      <c r="L927" s="136"/>
      <c r="M927" s="136"/>
      <c r="N927" s="136"/>
      <c r="O927" s="136"/>
      <c r="P927" s="136"/>
      <c r="Q927" s="136"/>
      <c r="R927" s="136"/>
      <c r="S927" s="136"/>
      <c r="T927" s="136"/>
      <c r="U927" s="136"/>
      <c r="V927" s="136"/>
      <c r="W927" s="136"/>
      <c r="X927" s="136"/>
      <c r="Y927" s="136"/>
      <c r="Z927" s="136"/>
    </row>
    <row r="928" spans="1:26" ht="12.75" customHeight="1">
      <c r="A928" s="136"/>
      <c r="B928" s="136"/>
      <c r="C928" s="136"/>
      <c r="D928" s="136"/>
      <c r="E928" s="136"/>
      <c r="F928" s="136"/>
      <c r="G928" s="136"/>
      <c r="H928" s="136"/>
      <c r="I928" s="136"/>
      <c r="J928" s="136"/>
      <c r="K928" s="136"/>
      <c r="L928" s="136"/>
      <c r="M928" s="136"/>
      <c r="N928" s="136"/>
      <c r="O928" s="136"/>
      <c r="P928" s="136"/>
      <c r="Q928" s="136"/>
      <c r="R928" s="136"/>
      <c r="S928" s="136"/>
      <c r="T928" s="136"/>
      <c r="U928" s="136"/>
      <c r="V928" s="136"/>
      <c r="W928" s="136"/>
      <c r="X928" s="136"/>
      <c r="Y928" s="136"/>
      <c r="Z928" s="136"/>
    </row>
    <row r="929" spans="1:26" ht="12.75" customHeight="1">
      <c r="A929" s="136"/>
      <c r="B929" s="136"/>
      <c r="C929" s="136"/>
      <c r="D929" s="136"/>
      <c r="E929" s="136"/>
      <c r="F929" s="136"/>
      <c r="G929" s="136"/>
      <c r="H929" s="136"/>
      <c r="I929" s="136"/>
      <c r="J929" s="136"/>
      <c r="K929" s="136"/>
      <c r="L929" s="136"/>
      <c r="M929" s="136"/>
      <c r="N929" s="136"/>
      <c r="O929" s="136"/>
      <c r="P929" s="136"/>
      <c r="Q929" s="136"/>
      <c r="R929" s="136"/>
      <c r="S929" s="136"/>
      <c r="T929" s="136"/>
      <c r="U929" s="136"/>
      <c r="V929" s="136"/>
      <c r="W929" s="136"/>
      <c r="X929" s="136"/>
      <c r="Y929" s="136"/>
      <c r="Z929" s="136"/>
    </row>
    <row r="930" spans="1:26" ht="12.75" customHeight="1">
      <c r="A930" s="136"/>
      <c r="B930" s="136"/>
      <c r="C930" s="136"/>
      <c r="D930" s="136"/>
      <c r="E930" s="136"/>
      <c r="F930" s="136"/>
      <c r="G930" s="136"/>
      <c r="H930" s="136"/>
      <c r="I930" s="136"/>
      <c r="J930" s="136"/>
      <c r="K930" s="136"/>
      <c r="L930" s="136"/>
      <c r="M930" s="136"/>
      <c r="N930" s="136"/>
      <c r="O930" s="136"/>
      <c r="P930" s="136"/>
      <c r="Q930" s="136"/>
      <c r="R930" s="136"/>
      <c r="S930" s="136"/>
      <c r="T930" s="136"/>
      <c r="U930" s="136"/>
      <c r="V930" s="136"/>
      <c r="W930" s="136"/>
      <c r="X930" s="136"/>
      <c r="Y930" s="136"/>
      <c r="Z930" s="136"/>
    </row>
    <row r="931" spans="1:26" ht="12.75" customHeight="1">
      <c r="A931" s="136"/>
      <c r="B931" s="136"/>
      <c r="C931" s="136"/>
      <c r="D931" s="136"/>
      <c r="E931" s="136"/>
      <c r="F931" s="136"/>
      <c r="G931" s="136"/>
      <c r="H931" s="136"/>
      <c r="I931" s="136"/>
      <c r="J931" s="136"/>
      <c r="K931" s="136"/>
      <c r="L931" s="136"/>
      <c r="M931" s="136"/>
      <c r="N931" s="136"/>
      <c r="O931" s="136"/>
      <c r="P931" s="136"/>
      <c r="Q931" s="136"/>
      <c r="R931" s="136"/>
      <c r="S931" s="136"/>
      <c r="T931" s="136"/>
      <c r="U931" s="136"/>
      <c r="V931" s="136"/>
      <c r="W931" s="136"/>
      <c r="X931" s="136"/>
      <c r="Y931" s="136"/>
      <c r="Z931" s="136"/>
    </row>
    <row r="932" spans="1:26" ht="12.75" customHeight="1">
      <c r="A932" s="136"/>
      <c r="B932" s="136"/>
      <c r="C932" s="136"/>
      <c r="D932" s="136"/>
      <c r="E932" s="136"/>
      <c r="F932" s="136"/>
      <c r="G932" s="136"/>
      <c r="H932" s="136"/>
      <c r="I932" s="136"/>
      <c r="J932" s="136"/>
      <c r="K932" s="136"/>
      <c r="L932" s="136"/>
      <c r="M932" s="136"/>
      <c r="N932" s="136"/>
      <c r="O932" s="136"/>
      <c r="P932" s="136"/>
      <c r="Q932" s="136"/>
      <c r="R932" s="136"/>
      <c r="S932" s="136"/>
      <c r="T932" s="136"/>
      <c r="U932" s="136"/>
      <c r="V932" s="136"/>
      <c r="W932" s="136"/>
      <c r="X932" s="136"/>
      <c r="Y932" s="136"/>
      <c r="Z932" s="136"/>
    </row>
    <row r="933" spans="1:26" ht="12.75" customHeight="1">
      <c r="A933" s="136"/>
      <c r="B933" s="136"/>
      <c r="C933" s="136"/>
      <c r="D933" s="136"/>
      <c r="E933" s="136"/>
      <c r="F933" s="136"/>
      <c r="G933" s="136"/>
      <c r="H933" s="136"/>
      <c r="I933" s="136"/>
      <c r="J933" s="136"/>
      <c r="K933" s="136"/>
      <c r="L933" s="136"/>
      <c r="M933" s="136"/>
      <c r="N933" s="136"/>
      <c r="O933" s="136"/>
      <c r="P933" s="136"/>
      <c r="Q933" s="136"/>
      <c r="R933" s="136"/>
      <c r="S933" s="136"/>
      <c r="T933" s="136"/>
      <c r="U933" s="136"/>
      <c r="V933" s="136"/>
      <c r="W933" s="136"/>
      <c r="X933" s="136"/>
      <c r="Y933" s="136"/>
      <c r="Z933" s="136"/>
    </row>
    <row r="934" spans="1:26" ht="12.75" customHeight="1">
      <c r="A934" s="136"/>
      <c r="B934" s="136"/>
      <c r="C934" s="136"/>
      <c r="D934" s="136"/>
      <c r="E934" s="136"/>
      <c r="F934" s="136"/>
      <c r="G934" s="136"/>
      <c r="H934" s="136"/>
      <c r="I934" s="136"/>
      <c r="J934" s="136"/>
      <c r="K934" s="136"/>
      <c r="L934" s="136"/>
      <c r="M934" s="136"/>
      <c r="N934" s="136"/>
      <c r="O934" s="136"/>
      <c r="P934" s="136"/>
      <c r="Q934" s="136"/>
      <c r="R934" s="136"/>
      <c r="S934" s="136"/>
      <c r="T934" s="136"/>
      <c r="U934" s="136"/>
      <c r="V934" s="136"/>
      <c r="W934" s="136"/>
      <c r="X934" s="136"/>
      <c r="Y934" s="136"/>
      <c r="Z934" s="136"/>
    </row>
    <row r="935" spans="1:26" ht="12.75" customHeight="1">
      <c r="A935" s="136"/>
      <c r="B935" s="136"/>
      <c r="C935" s="136"/>
      <c r="D935" s="136"/>
      <c r="E935" s="136"/>
      <c r="F935" s="136"/>
      <c r="G935" s="136"/>
      <c r="H935" s="136"/>
      <c r="I935" s="136"/>
      <c r="J935" s="136"/>
      <c r="K935" s="136"/>
      <c r="L935" s="136"/>
      <c r="M935" s="136"/>
      <c r="N935" s="136"/>
      <c r="O935" s="136"/>
      <c r="P935" s="136"/>
      <c r="Q935" s="136"/>
      <c r="R935" s="136"/>
      <c r="S935" s="136"/>
      <c r="T935" s="136"/>
      <c r="U935" s="136"/>
      <c r="V935" s="136"/>
      <c r="W935" s="136"/>
      <c r="X935" s="136"/>
      <c r="Y935" s="136"/>
      <c r="Z935" s="136"/>
    </row>
    <row r="936" spans="1:26" ht="12.75" customHeight="1">
      <c r="A936" s="136"/>
      <c r="B936" s="136"/>
      <c r="C936" s="136"/>
      <c r="D936" s="136"/>
      <c r="E936" s="136"/>
      <c r="F936" s="136"/>
      <c r="G936" s="136"/>
      <c r="H936" s="136"/>
      <c r="I936" s="136"/>
      <c r="J936" s="136"/>
      <c r="K936" s="136"/>
      <c r="L936" s="136"/>
      <c r="M936" s="136"/>
      <c r="N936" s="136"/>
      <c r="O936" s="136"/>
      <c r="P936" s="136"/>
      <c r="Q936" s="136"/>
      <c r="R936" s="136"/>
      <c r="S936" s="136"/>
      <c r="T936" s="136"/>
      <c r="U936" s="136"/>
      <c r="V936" s="136"/>
      <c r="W936" s="136"/>
      <c r="X936" s="136"/>
      <c r="Y936" s="136"/>
      <c r="Z936" s="136"/>
    </row>
    <row r="937" spans="1:26" ht="12.75" customHeight="1">
      <c r="A937" s="136"/>
      <c r="B937" s="136"/>
      <c r="C937" s="136"/>
      <c r="D937" s="136"/>
      <c r="E937" s="136"/>
      <c r="F937" s="136"/>
      <c r="G937" s="136"/>
      <c r="H937" s="136"/>
      <c r="I937" s="136"/>
      <c r="J937" s="136"/>
      <c r="K937" s="136"/>
      <c r="L937" s="136"/>
      <c r="M937" s="136"/>
      <c r="N937" s="136"/>
      <c r="O937" s="136"/>
      <c r="P937" s="136"/>
      <c r="Q937" s="136"/>
      <c r="R937" s="136"/>
      <c r="S937" s="136"/>
      <c r="T937" s="136"/>
      <c r="U937" s="136"/>
      <c r="V937" s="136"/>
      <c r="W937" s="136"/>
      <c r="X937" s="136"/>
      <c r="Y937" s="136"/>
      <c r="Z937" s="136"/>
    </row>
    <row r="938" spans="1:26" ht="12.75" customHeight="1">
      <c r="A938" s="136"/>
      <c r="B938" s="136"/>
      <c r="C938" s="136"/>
      <c r="D938" s="136"/>
      <c r="E938" s="136"/>
      <c r="F938" s="136"/>
      <c r="G938" s="136"/>
      <c r="H938" s="136"/>
      <c r="I938" s="136"/>
      <c r="J938" s="136"/>
      <c r="K938" s="136"/>
      <c r="L938" s="136"/>
      <c r="M938" s="136"/>
      <c r="N938" s="136"/>
      <c r="O938" s="136"/>
      <c r="P938" s="136"/>
      <c r="Q938" s="136"/>
      <c r="R938" s="136"/>
      <c r="S938" s="136"/>
      <c r="T938" s="136"/>
      <c r="U938" s="136"/>
      <c r="V938" s="136"/>
      <c r="W938" s="136"/>
      <c r="X938" s="136"/>
      <c r="Y938" s="136"/>
      <c r="Z938" s="136"/>
    </row>
    <row r="939" spans="1:26" ht="12.75" customHeight="1">
      <c r="A939" s="136"/>
      <c r="B939" s="136"/>
      <c r="C939" s="136"/>
      <c r="D939" s="136"/>
      <c r="E939" s="136"/>
      <c r="F939" s="136"/>
      <c r="G939" s="136"/>
      <c r="H939" s="136"/>
      <c r="I939" s="136"/>
      <c r="J939" s="136"/>
      <c r="K939" s="136"/>
      <c r="L939" s="136"/>
      <c r="M939" s="136"/>
      <c r="N939" s="136"/>
      <c r="O939" s="136"/>
      <c r="P939" s="136"/>
      <c r="Q939" s="136"/>
      <c r="R939" s="136"/>
      <c r="S939" s="136"/>
      <c r="T939" s="136"/>
      <c r="U939" s="136"/>
      <c r="V939" s="136"/>
      <c r="W939" s="136"/>
      <c r="X939" s="136"/>
      <c r="Y939" s="136"/>
      <c r="Z939" s="136"/>
    </row>
    <row r="940" spans="1:26" ht="12.75" customHeight="1">
      <c r="A940" s="136"/>
      <c r="B940" s="136"/>
      <c r="C940" s="136"/>
      <c r="D940" s="136"/>
      <c r="E940" s="136"/>
      <c r="F940" s="136"/>
      <c r="G940" s="136"/>
      <c r="H940" s="136"/>
      <c r="I940" s="136"/>
      <c r="J940" s="136"/>
      <c r="K940" s="136"/>
      <c r="L940" s="136"/>
      <c r="M940" s="136"/>
      <c r="N940" s="136"/>
      <c r="O940" s="136"/>
      <c r="P940" s="136"/>
      <c r="Q940" s="136"/>
      <c r="R940" s="136"/>
      <c r="S940" s="136"/>
      <c r="T940" s="136"/>
      <c r="U940" s="136"/>
      <c r="V940" s="136"/>
      <c r="W940" s="136"/>
      <c r="X940" s="136"/>
      <c r="Y940" s="136"/>
      <c r="Z940" s="136"/>
    </row>
    <row r="941" spans="1:26" ht="12.75" customHeight="1">
      <c r="A941" s="136"/>
      <c r="B941" s="136"/>
      <c r="C941" s="136"/>
      <c r="D941" s="136"/>
      <c r="E941" s="136"/>
      <c r="F941" s="136"/>
      <c r="G941" s="136"/>
      <c r="H941" s="136"/>
      <c r="I941" s="136"/>
      <c r="J941" s="136"/>
      <c r="K941" s="136"/>
      <c r="L941" s="136"/>
      <c r="M941" s="136"/>
      <c r="N941" s="136"/>
      <c r="O941" s="136"/>
      <c r="P941" s="136"/>
      <c r="Q941" s="136"/>
      <c r="R941" s="136"/>
      <c r="S941" s="136"/>
      <c r="T941" s="136"/>
      <c r="U941" s="136"/>
      <c r="V941" s="136"/>
      <c r="W941" s="136"/>
      <c r="X941" s="136"/>
      <c r="Y941" s="136"/>
      <c r="Z941" s="136"/>
    </row>
    <row r="942" spans="1:26" ht="12.75" customHeight="1">
      <c r="A942" s="136"/>
      <c r="B942" s="136"/>
      <c r="C942" s="136"/>
      <c r="D942" s="136"/>
      <c r="E942" s="136"/>
      <c r="F942" s="136"/>
      <c r="G942" s="136"/>
      <c r="H942" s="136"/>
      <c r="I942" s="136"/>
      <c r="J942" s="136"/>
      <c r="K942" s="136"/>
      <c r="L942" s="136"/>
      <c r="M942" s="136"/>
      <c r="N942" s="136"/>
      <c r="O942" s="136"/>
      <c r="P942" s="136"/>
      <c r="Q942" s="136"/>
      <c r="R942" s="136"/>
      <c r="S942" s="136"/>
      <c r="T942" s="136"/>
      <c r="U942" s="136"/>
      <c r="V942" s="136"/>
      <c r="W942" s="136"/>
      <c r="X942" s="136"/>
      <c r="Y942" s="136"/>
      <c r="Z942" s="136"/>
    </row>
    <row r="943" spans="1:26" ht="12.75" customHeight="1">
      <c r="A943" s="136"/>
      <c r="B943" s="136"/>
      <c r="C943" s="136"/>
      <c r="D943" s="136"/>
      <c r="E943" s="136"/>
      <c r="F943" s="136"/>
      <c r="G943" s="136"/>
      <c r="H943" s="136"/>
      <c r="I943" s="136"/>
      <c r="J943" s="136"/>
      <c r="K943" s="136"/>
      <c r="L943" s="136"/>
      <c r="M943" s="136"/>
      <c r="N943" s="136"/>
      <c r="O943" s="136"/>
      <c r="P943" s="136"/>
      <c r="Q943" s="136"/>
      <c r="R943" s="136"/>
      <c r="S943" s="136"/>
      <c r="T943" s="136"/>
      <c r="U943" s="136"/>
      <c r="V943" s="136"/>
      <c r="W943" s="136"/>
      <c r="X943" s="136"/>
      <c r="Y943" s="136"/>
      <c r="Z943" s="136"/>
    </row>
    <row r="944" spans="1:26" ht="12.75" customHeight="1">
      <c r="A944" s="136"/>
      <c r="B944" s="136"/>
      <c r="C944" s="136"/>
      <c r="D944" s="136"/>
      <c r="E944" s="136"/>
      <c r="F944" s="136"/>
      <c r="G944" s="136"/>
      <c r="H944" s="136"/>
      <c r="I944" s="136"/>
      <c r="J944" s="136"/>
      <c r="K944" s="136"/>
      <c r="L944" s="136"/>
      <c r="M944" s="136"/>
      <c r="N944" s="136"/>
      <c r="O944" s="136"/>
      <c r="P944" s="136"/>
      <c r="Q944" s="136"/>
      <c r="R944" s="136"/>
      <c r="S944" s="136"/>
      <c r="T944" s="136"/>
      <c r="U944" s="136"/>
      <c r="V944" s="136"/>
      <c r="W944" s="136"/>
      <c r="X944" s="136"/>
      <c r="Y944" s="136"/>
      <c r="Z944" s="136"/>
    </row>
    <row r="945" spans="1:26" ht="12.75" customHeight="1">
      <c r="A945" s="136"/>
      <c r="B945" s="136"/>
      <c r="C945" s="136"/>
      <c r="D945" s="136"/>
      <c r="E945" s="136"/>
      <c r="F945" s="136"/>
      <c r="G945" s="136"/>
      <c r="H945" s="136"/>
      <c r="I945" s="136"/>
      <c r="J945" s="136"/>
      <c r="K945" s="136"/>
      <c r="L945" s="136"/>
      <c r="M945" s="136"/>
      <c r="N945" s="136"/>
      <c r="O945" s="136"/>
      <c r="P945" s="136"/>
      <c r="Q945" s="136"/>
      <c r="R945" s="136"/>
      <c r="S945" s="136"/>
      <c r="T945" s="136"/>
      <c r="U945" s="136"/>
      <c r="V945" s="136"/>
      <c r="W945" s="136"/>
      <c r="X945" s="136"/>
      <c r="Y945" s="136"/>
      <c r="Z945" s="136"/>
    </row>
    <row r="946" spans="1:26" ht="12.75" customHeight="1">
      <c r="A946" s="136"/>
      <c r="B946" s="136"/>
      <c r="C946" s="136"/>
      <c r="D946" s="136"/>
      <c r="E946" s="136"/>
      <c r="F946" s="136"/>
      <c r="G946" s="136"/>
      <c r="H946" s="136"/>
      <c r="I946" s="136"/>
      <c r="J946" s="136"/>
      <c r="K946" s="136"/>
      <c r="L946" s="136"/>
      <c r="M946" s="136"/>
      <c r="N946" s="136"/>
      <c r="O946" s="136"/>
      <c r="P946" s="136"/>
      <c r="Q946" s="136"/>
      <c r="R946" s="136"/>
      <c r="S946" s="136"/>
      <c r="T946" s="136"/>
      <c r="U946" s="136"/>
      <c r="V946" s="136"/>
      <c r="W946" s="136"/>
      <c r="X946" s="136"/>
      <c r="Y946" s="136"/>
      <c r="Z946" s="136"/>
    </row>
    <row r="947" spans="1:26" ht="12.75" customHeight="1">
      <c r="A947" s="136"/>
      <c r="B947" s="136"/>
      <c r="C947" s="136"/>
      <c r="D947" s="136"/>
      <c r="E947" s="136"/>
      <c r="F947" s="136"/>
      <c r="G947" s="136"/>
      <c r="H947" s="136"/>
      <c r="I947" s="136"/>
      <c r="J947" s="136"/>
      <c r="K947" s="136"/>
      <c r="L947" s="136"/>
      <c r="M947" s="136"/>
      <c r="N947" s="136"/>
      <c r="O947" s="136"/>
      <c r="P947" s="136"/>
      <c r="Q947" s="136"/>
      <c r="R947" s="136"/>
      <c r="S947" s="136"/>
      <c r="T947" s="136"/>
      <c r="U947" s="136"/>
      <c r="V947" s="136"/>
      <c r="W947" s="136"/>
      <c r="X947" s="136"/>
      <c r="Y947" s="136"/>
      <c r="Z947" s="136"/>
    </row>
    <row r="948" spans="1:26" ht="12.75" customHeight="1">
      <c r="A948" s="136"/>
      <c r="B948" s="136"/>
      <c r="C948" s="136"/>
      <c r="D948" s="136"/>
      <c r="E948" s="136"/>
      <c r="F948" s="136"/>
      <c r="G948" s="136"/>
      <c r="H948" s="136"/>
      <c r="I948" s="136"/>
      <c r="J948" s="136"/>
      <c r="K948" s="136"/>
      <c r="L948" s="136"/>
      <c r="M948" s="136"/>
      <c r="N948" s="136"/>
      <c r="O948" s="136"/>
      <c r="P948" s="136"/>
      <c r="Q948" s="136"/>
      <c r="R948" s="136"/>
      <c r="S948" s="136"/>
      <c r="T948" s="136"/>
      <c r="U948" s="136"/>
      <c r="V948" s="136"/>
      <c r="W948" s="136"/>
      <c r="X948" s="136"/>
      <c r="Y948" s="136"/>
      <c r="Z948" s="136"/>
    </row>
    <row r="949" spans="1:26" ht="12.75" customHeight="1">
      <c r="A949" s="136"/>
      <c r="B949" s="136"/>
      <c r="C949" s="136"/>
      <c r="D949" s="136"/>
      <c r="E949" s="136"/>
      <c r="F949" s="136"/>
      <c r="G949" s="136"/>
      <c r="H949" s="136"/>
      <c r="I949" s="136"/>
      <c r="J949" s="136"/>
      <c r="K949" s="136"/>
      <c r="L949" s="136"/>
      <c r="M949" s="136"/>
      <c r="N949" s="136"/>
      <c r="O949" s="136"/>
      <c r="P949" s="136"/>
      <c r="Q949" s="136"/>
      <c r="R949" s="136"/>
      <c r="S949" s="136"/>
      <c r="T949" s="136"/>
      <c r="U949" s="136"/>
      <c r="V949" s="136"/>
      <c r="W949" s="136"/>
      <c r="X949" s="136"/>
      <c r="Y949" s="136"/>
      <c r="Z949" s="136"/>
    </row>
    <row r="950" spans="1:26" ht="12.75" customHeight="1">
      <c r="A950" s="136"/>
      <c r="B950" s="136"/>
      <c r="C950" s="136"/>
      <c r="D950" s="136"/>
      <c r="E950" s="136"/>
      <c r="F950" s="136"/>
      <c r="G950" s="136"/>
      <c r="H950" s="136"/>
      <c r="I950" s="136"/>
      <c r="J950" s="136"/>
      <c r="K950" s="136"/>
      <c r="L950" s="136"/>
      <c r="M950" s="136"/>
      <c r="N950" s="136"/>
      <c r="O950" s="136"/>
      <c r="P950" s="136"/>
      <c r="Q950" s="136"/>
      <c r="R950" s="136"/>
      <c r="S950" s="136"/>
      <c r="T950" s="136"/>
      <c r="U950" s="136"/>
      <c r="V950" s="136"/>
      <c r="W950" s="136"/>
      <c r="X950" s="136"/>
      <c r="Y950" s="136"/>
      <c r="Z950" s="136"/>
    </row>
    <row r="951" spans="1:26" ht="12.75" customHeight="1">
      <c r="A951" s="136"/>
      <c r="B951" s="136"/>
      <c r="C951" s="136"/>
      <c r="D951" s="136"/>
      <c r="E951" s="136"/>
      <c r="F951" s="136"/>
      <c r="G951" s="136"/>
      <c r="H951" s="136"/>
      <c r="I951" s="136"/>
      <c r="J951" s="136"/>
      <c r="K951" s="136"/>
      <c r="L951" s="136"/>
      <c r="M951" s="136"/>
      <c r="N951" s="136"/>
      <c r="O951" s="136"/>
      <c r="P951" s="136"/>
      <c r="Q951" s="136"/>
      <c r="R951" s="136"/>
      <c r="S951" s="136"/>
      <c r="T951" s="136"/>
      <c r="U951" s="136"/>
      <c r="V951" s="136"/>
      <c r="W951" s="136"/>
      <c r="X951" s="136"/>
      <c r="Y951" s="136"/>
      <c r="Z951" s="136"/>
    </row>
    <row r="952" spans="1:26" ht="12.75" customHeight="1">
      <c r="A952" s="136"/>
      <c r="B952" s="136"/>
      <c r="C952" s="136"/>
      <c r="D952" s="136"/>
      <c r="E952" s="136"/>
      <c r="F952" s="136"/>
      <c r="G952" s="136"/>
      <c r="H952" s="136"/>
      <c r="I952" s="136"/>
      <c r="J952" s="136"/>
      <c r="K952" s="136"/>
      <c r="L952" s="136"/>
      <c r="M952" s="136"/>
      <c r="N952" s="136"/>
      <c r="O952" s="136"/>
      <c r="P952" s="136"/>
      <c r="Q952" s="136"/>
      <c r="R952" s="136"/>
      <c r="S952" s="136"/>
      <c r="T952" s="136"/>
      <c r="U952" s="136"/>
      <c r="V952" s="136"/>
      <c r="W952" s="136"/>
      <c r="X952" s="136"/>
      <c r="Y952" s="136"/>
      <c r="Z952" s="136"/>
    </row>
    <row r="953" spans="1:26" ht="12.75" customHeight="1">
      <c r="A953" s="136"/>
      <c r="B953" s="136"/>
      <c r="C953" s="136"/>
      <c r="D953" s="136"/>
      <c r="E953" s="136"/>
      <c r="F953" s="136"/>
      <c r="G953" s="136"/>
      <c r="H953" s="136"/>
      <c r="I953" s="136"/>
      <c r="J953" s="136"/>
      <c r="K953" s="136"/>
      <c r="L953" s="136"/>
      <c r="M953" s="136"/>
      <c r="N953" s="136"/>
      <c r="O953" s="136"/>
      <c r="P953" s="136"/>
      <c r="Q953" s="136"/>
      <c r="R953" s="136"/>
      <c r="S953" s="136"/>
      <c r="T953" s="136"/>
      <c r="U953" s="136"/>
      <c r="V953" s="136"/>
      <c r="W953" s="136"/>
      <c r="X953" s="136"/>
      <c r="Y953" s="136"/>
      <c r="Z953" s="136"/>
    </row>
    <row r="954" spans="1:26" ht="12.75" customHeight="1">
      <c r="A954" s="136"/>
      <c r="B954" s="136"/>
      <c r="C954" s="136"/>
      <c r="D954" s="136"/>
      <c r="E954" s="136"/>
      <c r="F954" s="136"/>
      <c r="G954" s="136"/>
      <c r="H954" s="136"/>
      <c r="I954" s="136"/>
      <c r="J954" s="136"/>
      <c r="K954" s="136"/>
      <c r="L954" s="136"/>
      <c r="M954" s="136"/>
      <c r="N954" s="136"/>
      <c r="O954" s="136"/>
      <c r="P954" s="136"/>
      <c r="Q954" s="136"/>
      <c r="R954" s="136"/>
      <c r="S954" s="136"/>
      <c r="T954" s="136"/>
      <c r="U954" s="136"/>
      <c r="V954" s="136"/>
      <c r="W954" s="136"/>
      <c r="X954" s="136"/>
      <c r="Y954" s="136"/>
      <c r="Z954" s="136"/>
    </row>
    <row r="955" spans="1:26" ht="12.75" customHeight="1">
      <c r="A955" s="136"/>
      <c r="B955" s="136"/>
      <c r="C955" s="136"/>
      <c r="D955" s="136"/>
      <c r="E955" s="136"/>
      <c r="F955" s="136"/>
      <c r="G955" s="136"/>
      <c r="H955" s="136"/>
      <c r="I955" s="136"/>
      <c r="J955" s="136"/>
      <c r="K955" s="136"/>
      <c r="L955" s="136"/>
      <c r="M955" s="136"/>
      <c r="N955" s="136"/>
      <c r="O955" s="136"/>
      <c r="P955" s="136"/>
      <c r="Q955" s="136"/>
      <c r="R955" s="136"/>
      <c r="S955" s="136"/>
      <c r="T955" s="136"/>
      <c r="U955" s="136"/>
      <c r="V955" s="136"/>
      <c r="W955" s="136"/>
      <c r="X955" s="136"/>
      <c r="Y955" s="136"/>
      <c r="Z955" s="136"/>
    </row>
    <row r="956" spans="1:26" ht="12.75" customHeight="1">
      <c r="A956" s="136"/>
      <c r="B956" s="136"/>
      <c r="C956" s="136"/>
      <c r="D956" s="136"/>
      <c r="E956" s="136"/>
      <c r="F956" s="136"/>
      <c r="G956" s="136"/>
      <c r="H956" s="136"/>
      <c r="I956" s="136"/>
      <c r="J956" s="136"/>
      <c r="K956" s="136"/>
      <c r="L956" s="136"/>
      <c r="M956" s="136"/>
      <c r="N956" s="136"/>
      <c r="O956" s="136"/>
      <c r="P956" s="136"/>
      <c r="Q956" s="136"/>
      <c r="R956" s="136"/>
      <c r="S956" s="136"/>
      <c r="T956" s="136"/>
      <c r="U956" s="136"/>
      <c r="V956" s="136"/>
      <c r="W956" s="136"/>
      <c r="X956" s="136"/>
      <c r="Y956" s="136"/>
      <c r="Z956" s="136"/>
    </row>
    <row r="957" spans="1:26" ht="12.75" customHeight="1">
      <c r="A957" s="136"/>
      <c r="B957" s="136"/>
      <c r="C957" s="136"/>
      <c r="D957" s="136"/>
      <c r="E957" s="136"/>
      <c r="F957" s="136"/>
      <c r="G957" s="136"/>
      <c r="H957" s="136"/>
      <c r="I957" s="136"/>
      <c r="J957" s="136"/>
      <c r="K957" s="136"/>
      <c r="L957" s="136"/>
      <c r="M957" s="136"/>
      <c r="N957" s="136"/>
      <c r="O957" s="136"/>
      <c r="P957" s="136"/>
      <c r="Q957" s="136"/>
      <c r="R957" s="136"/>
      <c r="S957" s="136"/>
      <c r="T957" s="136"/>
      <c r="U957" s="136"/>
      <c r="V957" s="136"/>
      <c r="W957" s="136"/>
      <c r="X957" s="136"/>
      <c r="Y957" s="136"/>
      <c r="Z957" s="136"/>
    </row>
    <row r="958" spans="1:26" ht="12.75" customHeight="1">
      <c r="A958" s="136"/>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c r="Z958" s="136"/>
    </row>
    <row r="959" spans="1:26" ht="12.75" customHeight="1">
      <c r="A959" s="136"/>
      <c r="B959" s="136"/>
      <c r="C959" s="136"/>
      <c r="D959" s="136"/>
      <c r="E959" s="136"/>
      <c r="F959" s="136"/>
      <c r="G959" s="136"/>
      <c r="H959" s="136"/>
      <c r="I959" s="136"/>
      <c r="J959" s="136"/>
      <c r="K959" s="136"/>
      <c r="L959" s="136"/>
      <c r="M959" s="136"/>
      <c r="N959" s="136"/>
      <c r="O959" s="136"/>
      <c r="P959" s="136"/>
      <c r="Q959" s="136"/>
      <c r="R959" s="136"/>
      <c r="S959" s="136"/>
      <c r="T959" s="136"/>
      <c r="U959" s="136"/>
      <c r="V959" s="136"/>
      <c r="W959" s="136"/>
      <c r="X959" s="136"/>
      <c r="Y959" s="136"/>
      <c r="Z959" s="136"/>
    </row>
    <row r="960" spans="1:26" ht="12.75" customHeight="1">
      <c r="A960" s="136"/>
      <c r="B960" s="136"/>
      <c r="C960" s="136"/>
      <c r="D960" s="136"/>
      <c r="E960" s="136"/>
      <c r="F960" s="136"/>
      <c r="G960" s="136"/>
      <c r="H960" s="136"/>
      <c r="I960" s="136"/>
      <c r="J960" s="136"/>
      <c r="K960" s="136"/>
      <c r="L960" s="136"/>
      <c r="M960" s="136"/>
      <c r="N960" s="136"/>
      <c r="O960" s="136"/>
      <c r="P960" s="136"/>
      <c r="Q960" s="136"/>
      <c r="R960" s="136"/>
      <c r="S960" s="136"/>
      <c r="T960" s="136"/>
      <c r="U960" s="136"/>
      <c r="V960" s="136"/>
      <c r="W960" s="136"/>
      <c r="X960" s="136"/>
      <c r="Y960" s="136"/>
      <c r="Z960" s="136"/>
    </row>
    <row r="961" spans="1:26" ht="12.75" customHeight="1">
      <c r="A961" s="136"/>
      <c r="B961" s="136"/>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6"/>
      <c r="Z961" s="136"/>
    </row>
    <row r="962" spans="1:26" ht="12.75" customHeight="1">
      <c r="A962" s="136"/>
      <c r="B962" s="136"/>
      <c r="C962" s="136"/>
      <c r="D962" s="136"/>
      <c r="E962" s="136"/>
      <c r="F962" s="136"/>
      <c r="G962" s="136"/>
      <c r="H962" s="136"/>
      <c r="I962" s="136"/>
      <c r="J962" s="136"/>
      <c r="K962" s="136"/>
      <c r="L962" s="136"/>
      <c r="M962" s="136"/>
      <c r="N962" s="136"/>
      <c r="O962" s="136"/>
      <c r="P962" s="136"/>
      <c r="Q962" s="136"/>
      <c r="R962" s="136"/>
      <c r="S962" s="136"/>
      <c r="T962" s="136"/>
      <c r="U962" s="136"/>
      <c r="V962" s="136"/>
      <c r="W962" s="136"/>
      <c r="X962" s="136"/>
      <c r="Y962" s="136"/>
      <c r="Z962" s="136"/>
    </row>
    <row r="963" spans="1:26" ht="12.75" customHeight="1">
      <c r="A963" s="136"/>
      <c r="B963" s="136"/>
      <c r="C963" s="136"/>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6"/>
    </row>
    <row r="964" spans="1:26" ht="12.75" customHeight="1">
      <c r="A964" s="136"/>
      <c r="B964" s="136"/>
      <c r="C964" s="136"/>
      <c r="D964" s="136"/>
      <c r="E964" s="136"/>
      <c r="F964" s="136"/>
      <c r="G964" s="136"/>
      <c r="H964" s="136"/>
      <c r="I964" s="136"/>
      <c r="J964" s="136"/>
      <c r="K964" s="136"/>
      <c r="L964" s="136"/>
      <c r="M964" s="136"/>
      <c r="N964" s="136"/>
      <c r="O964" s="136"/>
      <c r="P964" s="136"/>
      <c r="Q964" s="136"/>
      <c r="R964" s="136"/>
      <c r="S964" s="136"/>
      <c r="T964" s="136"/>
      <c r="U964" s="136"/>
      <c r="V964" s="136"/>
      <c r="W964" s="136"/>
      <c r="X964" s="136"/>
      <c r="Y964" s="136"/>
      <c r="Z964" s="136"/>
    </row>
    <row r="965" spans="1:26" ht="12.75" customHeight="1">
      <c r="A965" s="136"/>
      <c r="B965" s="136"/>
      <c r="C965" s="136"/>
      <c r="D965" s="136"/>
      <c r="E965" s="136"/>
      <c r="F965" s="136"/>
      <c r="G965" s="136"/>
      <c r="H965" s="136"/>
      <c r="I965" s="136"/>
      <c r="J965" s="136"/>
      <c r="K965" s="136"/>
      <c r="L965" s="136"/>
      <c r="M965" s="136"/>
      <c r="N965" s="136"/>
      <c r="O965" s="136"/>
      <c r="P965" s="136"/>
      <c r="Q965" s="136"/>
      <c r="R965" s="136"/>
      <c r="S965" s="136"/>
      <c r="T965" s="136"/>
      <c r="U965" s="136"/>
      <c r="V965" s="136"/>
      <c r="W965" s="136"/>
      <c r="X965" s="136"/>
      <c r="Y965" s="136"/>
      <c r="Z965" s="136"/>
    </row>
    <row r="966" spans="1:26" ht="12.75" customHeight="1">
      <c r="A966" s="136"/>
      <c r="B966" s="136"/>
      <c r="C966" s="136"/>
      <c r="D966" s="136"/>
      <c r="E966" s="136"/>
      <c r="F966" s="136"/>
      <c r="G966" s="136"/>
      <c r="H966" s="136"/>
      <c r="I966" s="136"/>
      <c r="J966" s="136"/>
      <c r="K966" s="136"/>
      <c r="L966" s="136"/>
      <c r="M966" s="136"/>
      <c r="N966" s="136"/>
      <c r="O966" s="136"/>
      <c r="P966" s="136"/>
      <c r="Q966" s="136"/>
      <c r="R966" s="136"/>
      <c r="S966" s="136"/>
      <c r="T966" s="136"/>
      <c r="U966" s="136"/>
      <c r="V966" s="136"/>
      <c r="W966" s="136"/>
      <c r="X966" s="136"/>
      <c r="Y966" s="136"/>
      <c r="Z966" s="136"/>
    </row>
    <row r="967" spans="1:26" ht="12.75" customHeight="1">
      <c r="A967" s="136"/>
      <c r="B967" s="136"/>
      <c r="C967" s="136"/>
      <c r="D967" s="136"/>
      <c r="E967" s="136"/>
      <c r="F967" s="136"/>
      <c r="G967" s="136"/>
      <c r="H967" s="136"/>
      <c r="I967" s="136"/>
      <c r="J967" s="136"/>
      <c r="K967" s="136"/>
      <c r="L967" s="136"/>
      <c r="M967" s="136"/>
      <c r="N967" s="136"/>
      <c r="O967" s="136"/>
      <c r="P967" s="136"/>
      <c r="Q967" s="136"/>
      <c r="R967" s="136"/>
      <c r="S967" s="136"/>
      <c r="T967" s="136"/>
      <c r="U967" s="136"/>
      <c r="V967" s="136"/>
      <c r="W967" s="136"/>
      <c r="X967" s="136"/>
      <c r="Y967" s="136"/>
      <c r="Z967" s="136"/>
    </row>
    <row r="968" spans="1:26" ht="12.75" customHeight="1">
      <c r="A968" s="136"/>
      <c r="B968" s="136"/>
      <c r="C968" s="136"/>
      <c r="D968" s="136"/>
      <c r="E968" s="136"/>
      <c r="F968" s="136"/>
      <c r="G968" s="136"/>
      <c r="H968" s="136"/>
      <c r="I968" s="136"/>
      <c r="J968" s="136"/>
      <c r="K968" s="136"/>
      <c r="L968" s="136"/>
      <c r="M968" s="136"/>
      <c r="N968" s="136"/>
      <c r="O968" s="136"/>
      <c r="P968" s="136"/>
      <c r="Q968" s="136"/>
      <c r="R968" s="136"/>
      <c r="S968" s="136"/>
      <c r="T968" s="136"/>
      <c r="U968" s="136"/>
      <c r="V968" s="136"/>
      <c r="W968" s="136"/>
      <c r="X968" s="136"/>
      <c r="Y968" s="136"/>
      <c r="Z968" s="136"/>
    </row>
    <row r="969" spans="1:26" ht="12.75" customHeight="1">
      <c r="A969" s="136"/>
      <c r="B969" s="136"/>
      <c r="C969" s="136"/>
      <c r="D969" s="136"/>
      <c r="E969" s="136"/>
      <c r="F969" s="136"/>
      <c r="G969" s="136"/>
      <c r="H969" s="136"/>
      <c r="I969" s="136"/>
      <c r="J969" s="136"/>
      <c r="K969" s="136"/>
      <c r="L969" s="136"/>
      <c r="M969" s="136"/>
      <c r="N969" s="136"/>
      <c r="O969" s="136"/>
      <c r="P969" s="136"/>
      <c r="Q969" s="136"/>
      <c r="R969" s="136"/>
      <c r="S969" s="136"/>
      <c r="T969" s="136"/>
      <c r="U969" s="136"/>
      <c r="V969" s="136"/>
      <c r="W969" s="136"/>
      <c r="X969" s="136"/>
      <c r="Y969" s="136"/>
      <c r="Z969" s="136"/>
    </row>
    <row r="970" spans="1:26" ht="12.75" customHeight="1">
      <c r="A970" s="136"/>
      <c r="B970" s="136"/>
      <c r="C970" s="136"/>
      <c r="D970" s="136"/>
      <c r="E970" s="136"/>
      <c r="F970" s="136"/>
      <c r="G970" s="136"/>
      <c r="H970" s="136"/>
      <c r="I970" s="136"/>
      <c r="J970" s="136"/>
      <c r="K970" s="136"/>
      <c r="L970" s="136"/>
      <c r="M970" s="136"/>
      <c r="N970" s="136"/>
      <c r="O970" s="136"/>
      <c r="P970" s="136"/>
      <c r="Q970" s="136"/>
      <c r="R970" s="136"/>
      <c r="S970" s="136"/>
      <c r="T970" s="136"/>
      <c r="U970" s="136"/>
      <c r="V970" s="136"/>
      <c r="W970" s="136"/>
      <c r="X970" s="136"/>
      <c r="Y970" s="136"/>
      <c r="Z970" s="136"/>
    </row>
    <row r="971" spans="1:26" ht="12.75" customHeight="1">
      <c r="A971" s="136"/>
      <c r="B971" s="136"/>
      <c r="C971" s="136"/>
      <c r="D971" s="136"/>
      <c r="E971" s="136"/>
      <c r="F971" s="136"/>
      <c r="G971" s="136"/>
      <c r="H971" s="136"/>
      <c r="I971" s="136"/>
      <c r="J971" s="136"/>
      <c r="K971" s="136"/>
      <c r="L971" s="136"/>
      <c r="M971" s="136"/>
      <c r="N971" s="136"/>
      <c r="O971" s="136"/>
      <c r="P971" s="136"/>
      <c r="Q971" s="136"/>
      <c r="R971" s="136"/>
      <c r="S971" s="136"/>
      <c r="T971" s="136"/>
      <c r="U971" s="136"/>
      <c r="V971" s="136"/>
      <c r="W971" s="136"/>
      <c r="X971" s="136"/>
      <c r="Y971" s="136"/>
      <c r="Z971" s="136"/>
    </row>
    <row r="972" spans="1:26" ht="12.75" customHeight="1">
      <c r="A972" s="136"/>
      <c r="B972" s="136"/>
      <c r="C972" s="136"/>
      <c r="D972" s="136"/>
      <c r="E972" s="136"/>
      <c r="F972" s="136"/>
      <c r="G972" s="136"/>
      <c r="H972" s="136"/>
      <c r="I972" s="136"/>
      <c r="J972" s="136"/>
      <c r="K972" s="136"/>
      <c r="L972" s="136"/>
      <c r="M972" s="136"/>
      <c r="N972" s="136"/>
      <c r="O972" s="136"/>
      <c r="P972" s="136"/>
      <c r="Q972" s="136"/>
      <c r="R972" s="136"/>
      <c r="S972" s="136"/>
      <c r="T972" s="136"/>
      <c r="U972" s="136"/>
      <c r="V972" s="136"/>
      <c r="W972" s="136"/>
      <c r="X972" s="136"/>
      <c r="Y972" s="136"/>
      <c r="Z972" s="136"/>
    </row>
    <row r="973" spans="1:26" ht="12.75" customHeight="1">
      <c r="A973" s="136"/>
      <c r="B973" s="136"/>
      <c r="C973" s="136"/>
      <c r="D973" s="136"/>
      <c r="E973" s="136"/>
      <c r="F973" s="136"/>
      <c r="G973" s="136"/>
      <c r="H973" s="136"/>
      <c r="I973" s="136"/>
      <c r="J973" s="136"/>
      <c r="K973" s="136"/>
      <c r="L973" s="136"/>
      <c r="M973" s="136"/>
      <c r="N973" s="136"/>
      <c r="O973" s="136"/>
      <c r="P973" s="136"/>
      <c r="Q973" s="136"/>
      <c r="R973" s="136"/>
      <c r="S973" s="136"/>
      <c r="T973" s="136"/>
      <c r="U973" s="136"/>
      <c r="V973" s="136"/>
      <c r="W973" s="136"/>
      <c r="X973" s="136"/>
      <c r="Y973" s="136"/>
      <c r="Z973" s="136"/>
    </row>
    <row r="974" spans="1:26" ht="12.75" customHeight="1">
      <c r="A974" s="136"/>
      <c r="B974" s="136"/>
      <c r="C974" s="136"/>
      <c r="D974" s="136"/>
      <c r="E974" s="136"/>
      <c r="F974" s="136"/>
      <c r="G974" s="136"/>
      <c r="H974" s="136"/>
      <c r="I974" s="136"/>
      <c r="J974" s="136"/>
      <c r="K974" s="136"/>
      <c r="L974" s="136"/>
      <c r="M974" s="136"/>
      <c r="N974" s="136"/>
      <c r="O974" s="136"/>
      <c r="P974" s="136"/>
      <c r="Q974" s="136"/>
      <c r="R974" s="136"/>
      <c r="S974" s="136"/>
      <c r="T974" s="136"/>
      <c r="U974" s="136"/>
      <c r="V974" s="136"/>
      <c r="W974" s="136"/>
      <c r="X974" s="136"/>
      <c r="Y974" s="136"/>
      <c r="Z974" s="136"/>
    </row>
    <row r="975" spans="1:26" ht="12.75" customHeight="1">
      <c r="A975" s="136"/>
      <c r="B975" s="136"/>
      <c r="C975" s="136"/>
      <c r="D975" s="136"/>
      <c r="E975" s="136"/>
      <c r="F975" s="136"/>
      <c r="G975" s="136"/>
      <c r="H975" s="136"/>
      <c r="I975" s="136"/>
      <c r="J975" s="136"/>
      <c r="K975" s="136"/>
      <c r="L975" s="136"/>
      <c r="M975" s="136"/>
      <c r="N975" s="136"/>
      <c r="O975" s="136"/>
      <c r="P975" s="136"/>
      <c r="Q975" s="136"/>
      <c r="R975" s="136"/>
      <c r="S975" s="136"/>
      <c r="T975" s="136"/>
      <c r="U975" s="136"/>
      <c r="V975" s="136"/>
      <c r="W975" s="136"/>
      <c r="X975" s="136"/>
      <c r="Y975" s="136"/>
      <c r="Z975" s="136"/>
    </row>
    <row r="976" spans="1:26" ht="12.75" customHeight="1">
      <c r="A976" s="136"/>
      <c r="B976" s="136"/>
      <c r="C976" s="136"/>
      <c r="D976" s="136"/>
      <c r="E976" s="136"/>
      <c r="F976" s="136"/>
      <c r="G976" s="136"/>
      <c r="H976" s="136"/>
      <c r="I976" s="136"/>
      <c r="J976" s="136"/>
      <c r="K976" s="136"/>
      <c r="L976" s="136"/>
      <c r="M976" s="136"/>
      <c r="N976" s="136"/>
      <c r="O976" s="136"/>
      <c r="P976" s="136"/>
      <c r="Q976" s="136"/>
      <c r="R976" s="136"/>
      <c r="S976" s="136"/>
      <c r="T976" s="136"/>
      <c r="U976" s="136"/>
      <c r="V976" s="136"/>
      <c r="W976" s="136"/>
      <c r="X976" s="136"/>
      <c r="Y976" s="136"/>
      <c r="Z976" s="136"/>
    </row>
    <row r="977" spans="1:26" ht="12.75" customHeight="1">
      <c r="A977" s="136"/>
      <c r="B977" s="136"/>
      <c r="C977" s="136"/>
      <c r="D977" s="136"/>
      <c r="E977" s="136"/>
      <c r="F977" s="136"/>
      <c r="G977" s="136"/>
      <c r="H977" s="136"/>
      <c r="I977" s="136"/>
      <c r="J977" s="136"/>
      <c r="K977" s="136"/>
      <c r="L977" s="136"/>
      <c r="M977" s="136"/>
      <c r="N977" s="136"/>
      <c r="O977" s="136"/>
      <c r="P977" s="136"/>
      <c r="Q977" s="136"/>
      <c r="R977" s="136"/>
      <c r="S977" s="136"/>
      <c r="T977" s="136"/>
      <c r="U977" s="136"/>
      <c r="V977" s="136"/>
      <c r="W977" s="136"/>
      <c r="X977" s="136"/>
      <c r="Y977" s="136"/>
      <c r="Z977" s="136"/>
    </row>
    <row r="978" spans="1:26" ht="12.75" customHeight="1">
      <c r="A978" s="136"/>
      <c r="B978" s="136"/>
      <c r="C978" s="136"/>
      <c r="D978" s="136"/>
      <c r="E978" s="136"/>
      <c r="F978" s="136"/>
      <c r="G978" s="136"/>
      <c r="H978" s="136"/>
      <c r="I978" s="136"/>
      <c r="J978" s="136"/>
      <c r="K978" s="136"/>
      <c r="L978" s="136"/>
      <c r="M978" s="136"/>
      <c r="N978" s="136"/>
      <c r="O978" s="136"/>
      <c r="P978" s="136"/>
      <c r="Q978" s="136"/>
      <c r="R978" s="136"/>
      <c r="S978" s="136"/>
      <c r="T978" s="136"/>
      <c r="U978" s="136"/>
      <c r="V978" s="136"/>
      <c r="W978" s="136"/>
      <c r="X978" s="136"/>
      <c r="Y978" s="136"/>
      <c r="Z978" s="136"/>
    </row>
    <row r="979" spans="1:26" ht="12.75" customHeight="1">
      <c r="A979" s="136"/>
      <c r="B979" s="136"/>
      <c r="C979" s="136"/>
      <c r="D979" s="136"/>
      <c r="E979" s="136"/>
      <c r="F979" s="136"/>
      <c r="G979" s="136"/>
      <c r="H979" s="136"/>
      <c r="I979" s="136"/>
      <c r="J979" s="136"/>
      <c r="K979" s="136"/>
      <c r="L979" s="136"/>
      <c r="M979" s="136"/>
      <c r="N979" s="136"/>
      <c r="O979" s="136"/>
      <c r="P979" s="136"/>
      <c r="Q979" s="136"/>
      <c r="R979" s="136"/>
      <c r="S979" s="136"/>
      <c r="T979" s="136"/>
      <c r="U979" s="136"/>
      <c r="V979" s="136"/>
      <c r="W979" s="136"/>
      <c r="X979" s="136"/>
      <c r="Y979" s="136"/>
      <c r="Z979" s="136"/>
    </row>
    <row r="980" spans="1:26" ht="12.75" customHeight="1">
      <c r="A980" s="136"/>
      <c r="B980" s="136"/>
      <c r="C980" s="136"/>
      <c r="D980" s="136"/>
      <c r="E980" s="136"/>
      <c r="F980" s="136"/>
      <c r="G980" s="136"/>
      <c r="H980" s="136"/>
      <c r="I980" s="136"/>
      <c r="J980" s="136"/>
      <c r="K980" s="136"/>
      <c r="L980" s="136"/>
      <c r="M980" s="136"/>
      <c r="N980" s="136"/>
      <c r="O980" s="136"/>
      <c r="P980" s="136"/>
      <c r="Q980" s="136"/>
      <c r="R980" s="136"/>
      <c r="S980" s="136"/>
      <c r="T980" s="136"/>
      <c r="U980" s="136"/>
      <c r="V980" s="136"/>
      <c r="W980" s="136"/>
      <c r="X980" s="136"/>
      <c r="Y980" s="136"/>
      <c r="Z980" s="136"/>
    </row>
    <row r="981" spans="1:26" ht="12.75" customHeight="1">
      <c r="A981" s="136"/>
      <c r="B981" s="136"/>
      <c r="C981" s="136"/>
      <c r="D981" s="136"/>
      <c r="E981" s="136"/>
      <c r="F981" s="136"/>
      <c r="G981" s="136"/>
      <c r="H981" s="136"/>
      <c r="I981" s="136"/>
      <c r="J981" s="136"/>
      <c r="K981" s="136"/>
      <c r="L981" s="136"/>
      <c r="M981" s="136"/>
      <c r="N981" s="136"/>
      <c r="O981" s="136"/>
      <c r="P981" s="136"/>
      <c r="Q981" s="136"/>
      <c r="R981" s="136"/>
      <c r="S981" s="136"/>
      <c r="T981" s="136"/>
      <c r="U981" s="136"/>
      <c r="V981" s="136"/>
      <c r="W981" s="136"/>
      <c r="X981" s="136"/>
      <c r="Y981" s="136"/>
      <c r="Z981" s="136"/>
    </row>
    <row r="982" spans="1:26" ht="12.75" customHeight="1">
      <c r="A982" s="136"/>
      <c r="B982" s="136"/>
      <c r="C982" s="136"/>
      <c r="D982" s="136"/>
      <c r="E982" s="136"/>
      <c r="F982" s="136"/>
      <c r="G982" s="136"/>
      <c r="H982" s="136"/>
      <c r="I982" s="136"/>
      <c r="J982" s="136"/>
      <c r="K982" s="136"/>
      <c r="L982" s="136"/>
      <c r="M982" s="136"/>
      <c r="N982" s="136"/>
      <c r="O982" s="136"/>
      <c r="P982" s="136"/>
      <c r="Q982" s="136"/>
      <c r="R982" s="136"/>
      <c r="S982" s="136"/>
      <c r="T982" s="136"/>
      <c r="U982" s="136"/>
      <c r="V982" s="136"/>
      <c r="W982" s="136"/>
      <c r="X982" s="136"/>
      <c r="Y982" s="136"/>
      <c r="Z982" s="136"/>
    </row>
    <row r="983" spans="1:26" ht="12.75" customHeight="1">
      <c r="A983" s="136"/>
      <c r="B983" s="136"/>
      <c r="C983" s="136"/>
      <c r="D983" s="136"/>
      <c r="E983" s="136"/>
      <c r="F983" s="136"/>
      <c r="G983" s="136"/>
      <c r="H983" s="136"/>
      <c r="I983" s="136"/>
      <c r="J983" s="136"/>
      <c r="K983" s="136"/>
      <c r="L983" s="136"/>
      <c r="M983" s="136"/>
      <c r="N983" s="136"/>
      <c r="O983" s="136"/>
      <c r="P983" s="136"/>
      <c r="Q983" s="136"/>
      <c r="R983" s="136"/>
      <c r="S983" s="136"/>
      <c r="T983" s="136"/>
      <c r="U983" s="136"/>
      <c r="V983" s="136"/>
      <c r="W983" s="136"/>
      <c r="X983" s="136"/>
      <c r="Y983" s="136"/>
      <c r="Z983" s="136"/>
    </row>
    <row r="984" spans="1:26" ht="12.75" customHeight="1">
      <c r="A984" s="136"/>
      <c r="B984" s="136"/>
      <c r="C984" s="136"/>
      <c r="D984" s="136"/>
      <c r="E984" s="136"/>
      <c r="F984" s="136"/>
      <c r="G984" s="136"/>
      <c r="H984" s="136"/>
      <c r="I984" s="136"/>
      <c r="J984" s="136"/>
      <c r="K984" s="136"/>
      <c r="L984" s="136"/>
      <c r="M984" s="136"/>
      <c r="N984" s="136"/>
      <c r="O984" s="136"/>
      <c r="P984" s="136"/>
      <c r="Q984" s="136"/>
      <c r="R984" s="136"/>
      <c r="S984" s="136"/>
      <c r="T984" s="136"/>
      <c r="U984" s="136"/>
      <c r="V984" s="136"/>
      <c r="W984" s="136"/>
      <c r="X984" s="136"/>
      <c r="Y984" s="136"/>
      <c r="Z984" s="136"/>
    </row>
    <row r="985" spans="1:26" ht="12.75" customHeight="1">
      <c r="A985" s="136"/>
      <c r="B985" s="136"/>
      <c r="C985" s="136"/>
      <c r="D985" s="136"/>
      <c r="E985" s="136"/>
      <c r="F985" s="136"/>
      <c r="G985" s="136"/>
      <c r="H985" s="136"/>
      <c r="I985" s="136"/>
      <c r="J985" s="136"/>
      <c r="K985" s="136"/>
      <c r="L985" s="136"/>
      <c r="M985" s="136"/>
      <c r="N985" s="136"/>
      <c r="O985" s="136"/>
      <c r="P985" s="136"/>
      <c r="Q985" s="136"/>
      <c r="R985" s="136"/>
      <c r="S985" s="136"/>
      <c r="T985" s="136"/>
      <c r="U985" s="136"/>
      <c r="V985" s="136"/>
      <c r="W985" s="136"/>
      <c r="X985" s="136"/>
      <c r="Y985" s="136"/>
      <c r="Z985" s="136"/>
    </row>
    <row r="986" spans="1:26" ht="12.75" customHeight="1">
      <c r="A986" s="136"/>
      <c r="B986" s="136"/>
      <c r="C986" s="136"/>
      <c r="D986" s="136"/>
      <c r="E986" s="136"/>
      <c r="F986" s="136"/>
      <c r="G986" s="136"/>
      <c r="H986" s="136"/>
      <c r="I986" s="136"/>
      <c r="J986" s="136"/>
      <c r="K986" s="136"/>
      <c r="L986" s="136"/>
      <c r="M986" s="136"/>
      <c r="N986" s="136"/>
      <c r="O986" s="136"/>
      <c r="P986" s="136"/>
      <c r="Q986" s="136"/>
      <c r="R986" s="136"/>
      <c r="S986" s="136"/>
      <c r="T986" s="136"/>
      <c r="U986" s="136"/>
      <c r="V986" s="136"/>
      <c r="W986" s="136"/>
      <c r="X986" s="136"/>
      <c r="Y986" s="136"/>
      <c r="Z986" s="136"/>
    </row>
    <row r="987" spans="1:26" ht="12.75" customHeight="1">
      <c r="A987" s="136"/>
      <c r="B987" s="136"/>
      <c r="C987" s="136"/>
      <c r="D987" s="136"/>
      <c r="E987" s="136"/>
      <c r="F987" s="136"/>
      <c r="G987" s="136"/>
      <c r="H987" s="136"/>
      <c r="I987" s="136"/>
      <c r="J987" s="136"/>
      <c r="K987" s="136"/>
      <c r="L987" s="136"/>
      <c r="M987" s="136"/>
      <c r="N987" s="136"/>
      <c r="O987" s="136"/>
      <c r="P987" s="136"/>
      <c r="Q987" s="136"/>
      <c r="R987" s="136"/>
      <c r="S987" s="136"/>
      <c r="T987" s="136"/>
      <c r="U987" s="136"/>
      <c r="V987" s="136"/>
      <c r="W987" s="136"/>
      <c r="X987" s="136"/>
      <c r="Y987" s="136"/>
      <c r="Z987" s="136"/>
    </row>
    <row r="988" spans="1:26" ht="12.75" customHeight="1">
      <c r="A988" s="136"/>
      <c r="B988" s="136"/>
      <c r="C988" s="136"/>
      <c r="D988" s="136"/>
      <c r="E988" s="136"/>
      <c r="F988" s="136"/>
      <c r="G988" s="136"/>
      <c r="H988" s="136"/>
      <c r="I988" s="136"/>
      <c r="J988" s="136"/>
      <c r="K988" s="136"/>
      <c r="L988" s="136"/>
      <c r="M988" s="136"/>
      <c r="N988" s="136"/>
      <c r="O988" s="136"/>
      <c r="P988" s="136"/>
      <c r="Q988" s="136"/>
      <c r="R988" s="136"/>
      <c r="S988" s="136"/>
      <c r="T988" s="136"/>
      <c r="U988" s="136"/>
      <c r="V988" s="136"/>
      <c r="W988" s="136"/>
      <c r="X988" s="136"/>
      <c r="Y988" s="136"/>
      <c r="Z988" s="136"/>
    </row>
    <row r="989" spans="1:26" ht="12.75" customHeight="1">
      <c r="A989" s="136"/>
      <c r="B989" s="136"/>
      <c r="C989" s="136"/>
      <c r="D989" s="136"/>
      <c r="E989" s="136"/>
      <c r="F989" s="136"/>
      <c r="G989" s="136"/>
      <c r="H989" s="136"/>
      <c r="I989" s="136"/>
      <c r="J989" s="136"/>
      <c r="K989" s="136"/>
      <c r="L989" s="136"/>
      <c r="M989" s="136"/>
      <c r="N989" s="136"/>
      <c r="O989" s="136"/>
      <c r="P989" s="136"/>
      <c r="Q989" s="136"/>
      <c r="R989" s="136"/>
      <c r="S989" s="136"/>
      <c r="T989" s="136"/>
      <c r="U989" s="136"/>
      <c r="V989" s="136"/>
      <c r="W989" s="136"/>
      <c r="X989" s="136"/>
      <c r="Y989" s="136"/>
      <c r="Z989" s="136"/>
    </row>
    <row r="990" spans="1:26" ht="12.75" customHeight="1">
      <c r="A990" s="136"/>
      <c r="B990" s="136"/>
      <c r="C990" s="136"/>
      <c r="D990" s="136"/>
      <c r="E990" s="136"/>
      <c r="F990" s="136"/>
      <c r="G990" s="136"/>
      <c r="H990" s="136"/>
      <c r="I990" s="136"/>
      <c r="J990" s="136"/>
      <c r="K990" s="136"/>
      <c r="L990" s="136"/>
      <c r="M990" s="136"/>
      <c r="N990" s="136"/>
      <c r="O990" s="136"/>
      <c r="P990" s="136"/>
      <c r="Q990" s="136"/>
      <c r="R990" s="136"/>
      <c r="S990" s="136"/>
      <c r="T990" s="136"/>
      <c r="U990" s="136"/>
      <c r="V990" s="136"/>
      <c r="W990" s="136"/>
      <c r="X990" s="136"/>
      <c r="Y990" s="136"/>
      <c r="Z990" s="136"/>
    </row>
    <row r="991" spans="1:26" ht="12.75" customHeight="1">
      <c r="A991" s="136"/>
      <c r="B991" s="136"/>
      <c r="C991" s="136"/>
      <c r="D991" s="136"/>
      <c r="E991" s="136"/>
      <c r="F991" s="136"/>
      <c r="G991" s="136"/>
      <c r="H991" s="136"/>
      <c r="I991" s="136"/>
      <c r="J991" s="136"/>
      <c r="K991" s="136"/>
      <c r="L991" s="136"/>
      <c r="M991" s="136"/>
      <c r="N991" s="136"/>
      <c r="O991" s="136"/>
      <c r="P991" s="136"/>
      <c r="Q991" s="136"/>
      <c r="R991" s="136"/>
      <c r="S991" s="136"/>
      <c r="T991" s="136"/>
      <c r="U991" s="136"/>
      <c r="V991" s="136"/>
      <c r="W991" s="136"/>
      <c r="X991" s="136"/>
      <c r="Y991" s="136"/>
      <c r="Z991" s="136"/>
    </row>
    <row r="992" spans="1:26" ht="12.75" customHeight="1">
      <c r="A992" s="136"/>
      <c r="B992" s="136"/>
      <c r="C992" s="136"/>
      <c r="D992" s="136"/>
      <c r="E992" s="136"/>
      <c r="F992" s="136"/>
      <c r="G992" s="136"/>
      <c r="H992" s="136"/>
      <c r="I992" s="136"/>
      <c r="J992" s="136"/>
      <c r="K992" s="136"/>
      <c r="L992" s="136"/>
      <c r="M992" s="136"/>
      <c r="N992" s="136"/>
      <c r="O992" s="136"/>
      <c r="P992" s="136"/>
      <c r="Q992" s="136"/>
      <c r="R992" s="136"/>
      <c r="S992" s="136"/>
      <c r="T992" s="136"/>
      <c r="U992" s="136"/>
      <c r="V992" s="136"/>
      <c r="W992" s="136"/>
      <c r="X992" s="136"/>
      <c r="Y992" s="136"/>
      <c r="Z992" s="136"/>
    </row>
    <row r="993" spans="1:26" ht="12.75" customHeight="1">
      <c r="A993" s="136"/>
      <c r="B993" s="136"/>
      <c r="C993" s="136"/>
      <c r="D993" s="136"/>
      <c r="E993" s="136"/>
      <c r="F993" s="136"/>
      <c r="G993" s="136"/>
      <c r="H993" s="136"/>
      <c r="I993" s="136"/>
      <c r="J993" s="136"/>
      <c r="K993" s="136"/>
      <c r="L993" s="136"/>
      <c r="M993" s="136"/>
      <c r="N993" s="136"/>
      <c r="O993" s="136"/>
      <c r="P993" s="136"/>
      <c r="Q993" s="136"/>
      <c r="R993" s="136"/>
      <c r="S993" s="136"/>
      <c r="T993" s="136"/>
      <c r="U993" s="136"/>
      <c r="V993" s="136"/>
      <c r="W993" s="136"/>
      <c r="X993" s="136"/>
      <c r="Y993" s="136"/>
      <c r="Z993" s="136"/>
    </row>
    <row r="994" spans="1:26" ht="12.75" customHeight="1">
      <c r="A994" s="136"/>
      <c r="B994" s="136"/>
      <c r="C994" s="136"/>
      <c r="D994" s="136"/>
      <c r="E994" s="136"/>
      <c r="F994" s="136"/>
      <c r="G994" s="136"/>
      <c r="H994" s="136"/>
      <c r="I994" s="136"/>
      <c r="J994" s="136"/>
      <c r="K994" s="136"/>
      <c r="L994" s="136"/>
      <c r="M994" s="136"/>
      <c r="N994" s="136"/>
      <c r="O994" s="136"/>
      <c r="P994" s="136"/>
      <c r="Q994" s="136"/>
      <c r="R994" s="136"/>
      <c r="S994" s="136"/>
      <c r="T994" s="136"/>
      <c r="U994" s="136"/>
      <c r="V994" s="136"/>
      <c r="W994" s="136"/>
      <c r="X994" s="136"/>
      <c r="Y994" s="136"/>
      <c r="Z994" s="136"/>
    </row>
    <row r="995" spans="1:26" ht="12.75" customHeight="1">
      <c r="A995" s="136"/>
      <c r="B995" s="136"/>
      <c r="C995" s="136"/>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6"/>
    </row>
    <row r="996" spans="1:26" ht="12.75" customHeight="1">
      <c r="A996" s="136"/>
      <c r="B996" s="136"/>
      <c r="C996" s="136"/>
      <c r="D996" s="136"/>
      <c r="E996" s="136"/>
      <c r="F996" s="136"/>
      <c r="G996" s="136"/>
      <c r="H996" s="136"/>
      <c r="I996" s="136"/>
      <c r="J996" s="136"/>
      <c r="K996" s="136"/>
      <c r="L996" s="136"/>
      <c r="M996" s="136"/>
      <c r="N996" s="136"/>
      <c r="O996" s="136"/>
      <c r="P996" s="136"/>
      <c r="Q996" s="136"/>
      <c r="R996" s="136"/>
      <c r="S996" s="136"/>
      <c r="T996" s="136"/>
      <c r="U996" s="136"/>
      <c r="V996" s="136"/>
      <c r="W996" s="136"/>
      <c r="X996" s="136"/>
      <c r="Y996" s="136"/>
      <c r="Z996" s="136"/>
    </row>
    <row r="997" spans="1:26" ht="12.75" customHeight="1">
      <c r="A997" s="136"/>
      <c r="B997" s="136"/>
      <c r="C997" s="136"/>
      <c r="D997" s="136"/>
      <c r="E997" s="136"/>
      <c r="F997" s="136"/>
      <c r="G997" s="136"/>
      <c r="H997" s="136"/>
      <c r="I997" s="136"/>
      <c r="J997" s="136"/>
      <c r="K997" s="136"/>
      <c r="L997" s="136"/>
      <c r="M997" s="136"/>
      <c r="N997" s="136"/>
      <c r="O997" s="136"/>
      <c r="P997" s="136"/>
      <c r="Q997" s="136"/>
      <c r="R997" s="136"/>
      <c r="S997" s="136"/>
      <c r="T997" s="136"/>
      <c r="U997" s="136"/>
      <c r="V997" s="136"/>
      <c r="W997" s="136"/>
      <c r="X997" s="136"/>
      <c r="Y997" s="136"/>
      <c r="Z997" s="136"/>
    </row>
    <row r="998" spans="1:26" ht="12.75" customHeight="1">
      <c r="A998" s="136"/>
      <c r="B998" s="136"/>
      <c r="C998" s="136"/>
      <c r="D998" s="136"/>
      <c r="E998" s="136"/>
      <c r="F998" s="136"/>
      <c r="G998" s="136"/>
      <c r="H998" s="136"/>
      <c r="I998" s="136"/>
      <c r="J998" s="136"/>
      <c r="K998" s="136"/>
      <c r="L998" s="136"/>
      <c r="M998" s="136"/>
      <c r="N998" s="136"/>
      <c r="O998" s="136"/>
      <c r="P998" s="136"/>
      <c r="Q998" s="136"/>
      <c r="R998" s="136"/>
      <c r="S998" s="136"/>
      <c r="T998" s="136"/>
      <c r="U998" s="136"/>
      <c r="V998" s="136"/>
      <c r="W998" s="136"/>
      <c r="X998" s="136"/>
      <c r="Y998" s="136"/>
      <c r="Z998" s="136"/>
    </row>
    <row r="999" spans="1:26" ht="12.75" customHeight="1">
      <c r="A999" s="136"/>
      <c r="B999" s="136"/>
      <c r="C999" s="136"/>
      <c r="D999" s="136"/>
      <c r="E999" s="136"/>
      <c r="F999" s="136"/>
      <c r="G999" s="136"/>
      <c r="H999" s="136"/>
      <c r="I999" s="136"/>
      <c r="J999" s="136"/>
      <c r="K999" s="136"/>
      <c r="L999" s="136"/>
      <c r="M999" s="136"/>
      <c r="N999" s="136"/>
      <c r="O999" s="136"/>
      <c r="P999" s="136"/>
      <c r="Q999" s="136"/>
      <c r="R999" s="136"/>
      <c r="S999" s="136"/>
      <c r="T999" s="136"/>
      <c r="U999" s="136"/>
      <c r="V999" s="136"/>
      <c r="W999" s="136"/>
      <c r="X999" s="136"/>
      <c r="Y999" s="136"/>
      <c r="Z999" s="136"/>
    </row>
    <row r="1000" spans="1:26" ht="12.75" customHeight="1">
      <c r="A1000" s="136"/>
      <c r="B1000" s="136"/>
      <c r="C1000" s="136"/>
      <c r="D1000" s="136"/>
      <c r="E1000" s="136"/>
      <c r="F1000" s="136"/>
      <c r="G1000" s="136"/>
      <c r="H1000" s="136"/>
      <c r="I1000" s="136"/>
      <c r="J1000" s="136"/>
      <c r="K1000" s="136"/>
      <c r="L1000" s="136"/>
      <c r="M1000" s="136"/>
      <c r="N1000" s="136"/>
      <c r="O1000" s="136"/>
      <c r="P1000" s="136"/>
      <c r="Q1000" s="136"/>
      <c r="R1000" s="136"/>
      <c r="S1000" s="136"/>
      <c r="T1000" s="136"/>
      <c r="U1000" s="136"/>
      <c r="V1000" s="136"/>
      <c r="W1000" s="136"/>
      <c r="X1000" s="136"/>
      <c r="Y1000" s="136"/>
      <c r="Z1000" s="136"/>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N731"/>
  <sheetViews>
    <sheetView tabSelected="1" topLeftCell="A78" zoomScale="30" zoomScaleNormal="30" workbookViewId="0">
      <selection activeCell="A52" sqref="A52:A223"/>
    </sheetView>
  </sheetViews>
  <sheetFormatPr baseColWidth="10" defaultColWidth="12.58203125" defaultRowHeight="15" customHeight="1"/>
  <cols>
    <col min="1" max="2" width="12.58203125" style="758"/>
    <col min="3" max="3" width="5.08203125" style="493" customWidth="1"/>
    <col min="4" max="4" width="25.08203125" style="493" customWidth="1"/>
    <col min="5" max="5" width="20.08203125" style="226" customWidth="1"/>
    <col min="6" max="6" width="27.4140625" style="493" customWidth="1"/>
    <col min="7" max="7" width="32.9140625" style="493" customWidth="1"/>
    <col min="8" max="8" width="25.4140625" style="493" customWidth="1"/>
    <col min="9" max="9" width="31.58203125" style="493" customWidth="1"/>
    <col min="10" max="13" width="10.08203125" style="385" customWidth="1"/>
    <col min="14" max="14" width="18.4140625" style="493" customWidth="1"/>
    <col min="15" max="15" width="15.58203125" style="493" customWidth="1"/>
    <col min="16" max="16" width="23.33203125" style="493" customWidth="1"/>
    <col min="17" max="17" width="11.4140625" style="493" customWidth="1"/>
    <col min="18" max="18" width="27.9140625" style="493" customWidth="1"/>
    <col min="19" max="19" width="20.58203125" style="493" hidden="1" customWidth="1"/>
    <col min="20" max="20" width="21.6640625" style="493" customWidth="1"/>
    <col min="21" max="21" width="7.08203125" style="493" customWidth="1"/>
    <col min="22" max="22" width="19.83203125" style="493" customWidth="1"/>
    <col min="23" max="23" width="5.08203125" style="493" customWidth="1"/>
    <col min="24" max="24" width="48.08203125" style="493" customWidth="1"/>
    <col min="25" max="25" width="13.1640625" style="493" customWidth="1"/>
    <col min="26" max="26" width="6" style="493" customWidth="1"/>
    <col min="27" max="27" width="4.4140625" style="493" customWidth="1"/>
    <col min="28" max="28" width="4.9140625" style="493" customWidth="1"/>
    <col min="29" max="29" width="6.1640625" style="493" customWidth="1"/>
    <col min="30" max="30" width="5.9140625" style="493" customWidth="1"/>
    <col min="31" max="31" width="6.58203125" style="493" customWidth="1"/>
    <col min="32" max="32" width="15.58203125" style="493" customWidth="1"/>
    <col min="33" max="33" width="7.58203125" style="493" customWidth="1"/>
    <col min="34" max="34" width="9.08203125" style="493" customWidth="1"/>
    <col min="35" max="35" width="8.08203125" style="493" customWidth="1"/>
    <col min="36" max="36" width="8" style="493" customWidth="1"/>
    <col min="37" max="37" width="8.58203125" style="493" customWidth="1"/>
    <col min="38" max="38" width="6.4140625" style="493" customWidth="1"/>
    <col min="39" max="39" width="20.08203125" style="493" customWidth="1"/>
    <col min="40" max="40" width="29.4140625" style="493" customWidth="1"/>
    <col min="41" max="41" width="20.6640625" style="493" customWidth="1"/>
    <col min="42" max="42" width="20.4140625" style="493" customWidth="1"/>
    <col min="43" max="43" width="13" style="874" hidden="1" customWidth="1"/>
    <col min="44" max="44" width="16.1640625" style="874" hidden="1" customWidth="1"/>
    <col min="45" max="45" width="18.4140625" style="874" hidden="1" customWidth="1"/>
    <col min="46" max="46" width="10" style="874" customWidth="1"/>
    <col min="47" max="65" width="10" customWidth="1"/>
  </cols>
  <sheetData>
    <row r="1" spans="1:65" ht="28.5" customHeight="1">
      <c r="C1" s="1285"/>
      <c r="D1" s="1286"/>
      <c r="E1" s="1286"/>
      <c r="F1" s="1286"/>
      <c r="G1" s="1286"/>
      <c r="H1" s="1286"/>
      <c r="I1" s="1287"/>
      <c r="J1" s="1294" t="s">
        <v>61</v>
      </c>
      <c r="K1" s="1295"/>
      <c r="L1" s="1295"/>
      <c r="M1" s="1295"/>
      <c r="N1" s="1295"/>
      <c r="O1" s="1295"/>
      <c r="P1" s="1295"/>
      <c r="Q1" s="1295"/>
      <c r="R1" s="1295"/>
      <c r="S1" s="1295"/>
      <c r="T1" s="1295"/>
      <c r="U1" s="1295"/>
      <c r="V1" s="1295"/>
      <c r="W1" s="1295"/>
      <c r="X1" s="1295"/>
      <c r="Y1" s="1295"/>
      <c r="Z1" s="1295"/>
      <c r="AA1" s="1295"/>
      <c r="AB1" s="1295"/>
      <c r="AC1" s="1295"/>
      <c r="AD1" s="1295"/>
      <c r="AE1" s="1295"/>
      <c r="AF1" s="1296"/>
      <c r="AG1" s="1297" t="s">
        <v>620</v>
      </c>
      <c r="AH1" s="1295"/>
      <c r="AI1" s="1295"/>
      <c r="AJ1" s="1295"/>
      <c r="AK1" s="1295"/>
      <c r="AL1" s="1295"/>
      <c r="AM1" s="1295"/>
      <c r="AN1" s="1295"/>
      <c r="AO1" s="1295"/>
      <c r="AP1" s="1296"/>
      <c r="AQ1" s="18"/>
      <c r="AR1" s="18"/>
      <c r="AS1" s="18"/>
      <c r="AT1" s="871"/>
      <c r="AU1" s="19"/>
      <c r="AV1" s="19"/>
      <c r="AW1" s="19"/>
      <c r="AX1" s="19"/>
      <c r="AY1" s="19"/>
      <c r="AZ1" s="19"/>
      <c r="BA1" s="19"/>
      <c r="BB1" s="19"/>
      <c r="BC1" s="19"/>
      <c r="BD1" s="19"/>
      <c r="BE1" s="19"/>
      <c r="BF1" s="19"/>
      <c r="BG1" s="19"/>
      <c r="BH1" s="19"/>
      <c r="BI1" s="19"/>
      <c r="BJ1" s="19"/>
      <c r="BK1" s="19"/>
      <c r="BL1" s="19"/>
      <c r="BM1" s="19"/>
    </row>
    <row r="2" spans="1:65" ht="32.25" customHeight="1">
      <c r="C2" s="1288"/>
      <c r="D2" s="1289"/>
      <c r="E2" s="1289"/>
      <c r="F2" s="1289"/>
      <c r="G2" s="1289"/>
      <c r="H2" s="1289"/>
      <c r="I2" s="1290"/>
      <c r="J2" s="1294" t="s">
        <v>62</v>
      </c>
      <c r="K2" s="1295"/>
      <c r="L2" s="1295"/>
      <c r="M2" s="1295"/>
      <c r="N2" s="1295"/>
      <c r="O2" s="1295"/>
      <c r="P2" s="1295"/>
      <c r="Q2" s="1295"/>
      <c r="R2" s="1295"/>
      <c r="S2" s="1295"/>
      <c r="T2" s="1295"/>
      <c r="U2" s="1295"/>
      <c r="V2" s="1295"/>
      <c r="W2" s="1295"/>
      <c r="X2" s="1295"/>
      <c r="Y2" s="1295"/>
      <c r="Z2" s="1295"/>
      <c r="AA2" s="1295"/>
      <c r="AB2" s="1295"/>
      <c r="AC2" s="1295"/>
      <c r="AD2" s="1295"/>
      <c r="AE2" s="1295"/>
      <c r="AF2" s="1296"/>
      <c r="AG2" s="1297" t="s">
        <v>621</v>
      </c>
      <c r="AH2" s="1295"/>
      <c r="AI2" s="1295"/>
      <c r="AJ2" s="1295"/>
      <c r="AK2" s="1295"/>
      <c r="AL2" s="1295"/>
      <c r="AM2" s="1295"/>
      <c r="AN2" s="1295"/>
      <c r="AO2" s="1295"/>
      <c r="AP2" s="1296"/>
      <c r="AQ2" s="18"/>
      <c r="AR2" s="18"/>
      <c r="AS2" s="18"/>
      <c r="AT2" s="871"/>
      <c r="AU2" s="19"/>
      <c r="AV2" s="19"/>
      <c r="AW2" s="19"/>
      <c r="AX2" s="19"/>
      <c r="AY2" s="19"/>
      <c r="AZ2" s="19"/>
      <c r="BA2" s="19"/>
      <c r="BB2" s="19"/>
      <c r="BC2" s="19"/>
      <c r="BD2" s="19"/>
      <c r="BE2" s="19"/>
      <c r="BF2" s="19"/>
      <c r="BG2" s="19"/>
      <c r="BH2" s="19"/>
      <c r="BI2" s="19"/>
      <c r="BJ2" s="19"/>
      <c r="BK2" s="19"/>
      <c r="BL2" s="19"/>
      <c r="BM2" s="19"/>
    </row>
    <row r="3" spans="1:65" ht="30" customHeight="1">
      <c r="C3" s="1291"/>
      <c r="D3" s="1292"/>
      <c r="E3" s="1292"/>
      <c r="F3" s="1292"/>
      <c r="G3" s="1292"/>
      <c r="H3" s="1292"/>
      <c r="I3" s="1293"/>
      <c r="J3" s="1294" t="s">
        <v>63</v>
      </c>
      <c r="K3" s="1295"/>
      <c r="L3" s="1295"/>
      <c r="M3" s="1295"/>
      <c r="N3" s="1295"/>
      <c r="O3" s="1295"/>
      <c r="P3" s="1295"/>
      <c r="Q3" s="1295"/>
      <c r="R3" s="1295"/>
      <c r="S3" s="1295"/>
      <c r="T3" s="1295"/>
      <c r="U3" s="1295"/>
      <c r="V3" s="1295"/>
      <c r="W3" s="1295"/>
      <c r="X3" s="1295"/>
      <c r="Y3" s="1295"/>
      <c r="Z3" s="1295"/>
      <c r="AA3" s="1295"/>
      <c r="AB3" s="1295"/>
      <c r="AC3" s="1295"/>
      <c r="AD3" s="1295"/>
      <c r="AE3" s="1295"/>
      <c r="AF3" s="1296"/>
      <c r="AG3" s="1297" t="s">
        <v>622</v>
      </c>
      <c r="AH3" s="1295"/>
      <c r="AI3" s="1295"/>
      <c r="AJ3" s="1295"/>
      <c r="AK3" s="1295"/>
      <c r="AL3" s="1295"/>
      <c r="AM3" s="1295"/>
      <c r="AN3" s="1295"/>
      <c r="AO3" s="1295"/>
      <c r="AP3" s="1296"/>
      <c r="AQ3" s="18"/>
      <c r="AR3" s="18"/>
      <c r="AS3" s="18"/>
      <c r="AT3" s="871"/>
      <c r="AU3" s="19"/>
      <c r="AV3" s="19"/>
      <c r="AW3" s="19"/>
      <c r="AX3" s="19"/>
      <c r="AY3" s="19"/>
      <c r="AZ3" s="19"/>
      <c r="BA3" s="19"/>
      <c r="BB3" s="19"/>
      <c r="BC3" s="19"/>
      <c r="BD3" s="19"/>
      <c r="BE3" s="19"/>
      <c r="BF3" s="19"/>
      <c r="BG3" s="19"/>
      <c r="BH3" s="19"/>
      <c r="BI3" s="19"/>
      <c r="BJ3" s="19"/>
      <c r="BK3" s="19"/>
      <c r="BL3" s="19"/>
      <c r="BM3" s="19"/>
    </row>
    <row r="4" spans="1:65" ht="16.5" customHeight="1">
      <c r="C4" s="213"/>
      <c r="D4" s="361"/>
      <c r="E4" s="214"/>
      <c r="F4" s="214"/>
      <c r="G4" s="214"/>
      <c r="H4" s="213"/>
      <c r="I4" s="214"/>
      <c r="J4" s="379"/>
      <c r="K4" s="379"/>
      <c r="L4" s="379"/>
      <c r="M4" s="379"/>
      <c r="N4" s="361"/>
      <c r="O4" s="361"/>
      <c r="P4" s="361"/>
      <c r="Q4" s="362"/>
      <c r="R4" s="361"/>
      <c r="S4" s="361"/>
      <c r="T4" s="361"/>
      <c r="U4" s="361"/>
      <c r="V4" s="361"/>
      <c r="W4" s="361"/>
      <c r="X4" s="361"/>
      <c r="Y4" s="361"/>
      <c r="Z4" s="363"/>
      <c r="AA4" s="363"/>
      <c r="AB4" s="361"/>
      <c r="AC4" s="363"/>
      <c r="AD4" s="363"/>
      <c r="AE4" s="363"/>
      <c r="AF4" s="361"/>
      <c r="AG4" s="363"/>
      <c r="AH4" s="361"/>
      <c r="AI4" s="363"/>
      <c r="AJ4" s="361"/>
      <c r="AK4" s="363"/>
      <c r="AL4" s="363"/>
      <c r="AM4" s="361"/>
      <c r="AN4" s="214"/>
      <c r="AO4" s="214"/>
      <c r="AP4" s="214"/>
      <c r="AQ4" s="18"/>
      <c r="AR4" s="18"/>
      <c r="AS4" s="18"/>
      <c r="AT4" s="871"/>
      <c r="AU4" s="19"/>
      <c r="AV4" s="19"/>
      <c r="AW4" s="19"/>
      <c r="AX4" s="19"/>
      <c r="AY4" s="19"/>
      <c r="AZ4" s="19"/>
      <c r="BA4" s="19"/>
      <c r="BB4" s="19"/>
      <c r="BC4" s="19"/>
      <c r="BD4" s="19"/>
      <c r="BE4" s="19"/>
      <c r="BF4" s="19"/>
      <c r="BG4" s="19"/>
      <c r="BH4" s="19"/>
      <c r="BI4" s="19"/>
      <c r="BJ4" s="19"/>
      <c r="BK4" s="19"/>
      <c r="BL4" s="19"/>
      <c r="BM4" s="19"/>
    </row>
    <row r="5" spans="1:65" ht="16.5" customHeight="1">
      <c r="C5" s="1304" t="s">
        <v>357</v>
      </c>
      <c r="D5" s="1295"/>
      <c r="E5" s="1296"/>
      <c r="F5" s="1305" t="s">
        <v>440</v>
      </c>
      <c r="G5" s="1295"/>
      <c r="H5" s="1296"/>
      <c r="I5" s="364" t="s">
        <v>64</v>
      </c>
      <c r="J5" s="379"/>
      <c r="K5" s="379"/>
      <c r="L5" s="379"/>
      <c r="M5" s="379"/>
      <c r="N5" s="361"/>
      <c r="O5" s="361"/>
      <c r="P5" s="361"/>
      <c r="Q5" s="362"/>
      <c r="R5" s="361"/>
      <c r="S5" s="361"/>
      <c r="T5" s="361"/>
      <c r="U5" s="361"/>
      <c r="V5" s="361"/>
      <c r="W5" s="361"/>
      <c r="X5" s="361"/>
      <c r="Y5" s="361"/>
      <c r="Z5" s="363"/>
      <c r="AA5" s="363"/>
      <c r="AB5" s="361"/>
      <c r="AC5" s="363"/>
      <c r="AD5" s="363"/>
      <c r="AE5" s="363"/>
      <c r="AF5" s="361"/>
      <c r="AG5" s="363"/>
      <c r="AH5" s="361"/>
      <c r="AI5" s="363"/>
      <c r="AJ5" s="361"/>
      <c r="AK5" s="363"/>
      <c r="AL5" s="363"/>
      <c r="AM5" s="361"/>
      <c r="AN5" s="214"/>
      <c r="AO5" s="214"/>
      <c r="AP5" s="214"/>
      <c r="AQ5" s="18"/>
      <c r="AR5" s="18"/>
      <c r="AS5" s="18"/>
      <c r="AT5" s="871"/>
      <c r="AU5" s="19"/>
      <c r="AV5" s="19"/>
      <c r="AW5" s="19"/>
      <c r="AX5" s="19"/>
      <c r="AY5" s="19"/>
      <c r="AZ5" s="19"/>
      <c r="BA5" s="19"/>
      <c r="BB5" s="19"/>
      <c r="BC5" s="19"/>
      <c r="BD5" s="19"/>
      <c r="BE5" s="19"/>
      <c r="BF5" s="19"/>
      <c r="BG5" s="19"/>
      <c r="BH5" s="19"/>
      <c r="BI5" s="19"/>
      <c r="BJ5" s="19"/>
      <c r="BK5" s="19"/>
      <c r="BL5" s="19"/>
      <c r="BM5" s="19"/>
    </row>
    <row r="6" spans="1:65" ht="16.5" customHeight="1">
      <c r="C6" s="215"/>
      <c r="D6" s="216"/>
      <c r="E6" s="217"/>
      <c r="F6" s="217"/>
      <c r="G6" s="217"/>
      <c r="H6" s="218"/>
      <c r="I6" s="217"/>
      <c r="J6" s="380"/>
      <c r="K6" s="380"/>
      <c r="L6" s="380"/>
      <c r="M6" s="380"/>
      <c r="N6" s="216"/>
      <c r="O6" s="216"/>
      <c r="P6" s="216"/>
      <c r="Q6" s="216"/>
      <c r="R6" s="216"/>
      <c r="S6" s="216"/>
      <c r="T6" s="216"/>
      <c r="U6" s="216"/>
      <c r="V6" s="216"/>
      <c r="W6" s="216"/>
      <c r="X6" s="216"/>
      <c r="Y6" s="216"/>
      <c r="Z6" s="219"/>
      <c r="AA6" s="219"/>
      <c r="AB6" s="216"/>
      <c r="AC6" s="219"/>
      <c r="AD6" s="219"/>
      <c r="AE6" s="219"/>
      <c r="AF6" s="216"/>
      <c r="AG6" s="219"/>
      <c r="AH6" s="216"/>
      <c r="AI6" s="219"/>
      <c r="AJ6" s="216"/>
      <c r="AK6" s="219"/>
      <c r="AL6" s="219"/>
      <c r="AM6" s="216"/>
      <c r="AN6" s="217"/>
      <c r="AO6" s="217"/>
      <c r="AP6" s="217"/>
      <c r="AQ6" s="20"/>
      <c r="AR6" s="20"/>
      <c r="AS6" s="21"/>
      <c r="AT6" s="871"/>
      <c r="AU6" s="19"/>
      <c r="AV6" s="19"/>
      <c r="AW6" s="19"/>
      <c r="AX6" s="19"/>
      <c r="AY6" s="19"/>
      <c r="AZ6" s="19"/>
      <c r="BA6" s="19"/>
      <c r="BB6" s="19"/>
      <c r="BC6" s="19"/>
      <c r="BD6" s="19"/>
      <c r="BE6" s="19"/>
      <c r="BF6" s="19"/>
      <c r="BG6" s="19"/>
      <c r="BH6" s="19"/>
      <c r="BI6" s="19"/>
      <c r="BJ6" s="19"/>
      <c r="BK6" s="19"/>
      <c r="BL6" s="19"/>
      <c r="BM6" s="19"/>
    </row>
    <row r="7" spans="1:65" ht="24" customHeight="1">
      <c r="C7" s="220"/>
      <c r="D7" s="221"/>
      <c r="E7" s="222"/>
      <c r="F7" s="222"/>
      <c r="G7" s="222"/>
      <c r="H7" s="223"/>
      <c r="I7" s="222"/>
      <c r="J7" s="381"/>
      <c r="K7" s="381"/>
      <c r="L7" s="381"/>
      <c r="M7" s="381"/>
      <c r="N7" s="221"/>
      <c r="O7" s="221"/>
      <c r="P7" s="221"/>
      <c r="Q7" s="221"/>
      <c r="R7" s="221"/>
      <c r="S7" s="221"/>
      <c r="T7" s="221"/>
      <c r="U7" s="221"/>
      <c r="V7" s="221"/>
      <c r="W7" s="221"/>
      <c r="X7" s="221"/>
      <c r="Y7" s="221"/>
      <c r="Z7" s="224"/>
      <c r="AA7" s="224"/>
      <c r="AB7" s="221"/>
      <c r="AC7" s="224"/>
      <c r="AD7" s="224"/>
      <c r="AE7" s="224"/>
      <c r="AF7" s="221"/>
      <c r="AG7" s="224"/>
      <c r="AH7" s="221"/>
      <c r="AI7" s="224"/>
      <c r="AJ7" s="221"/>
      <c r="AK7" s="224"/>
      <c r="AL7" s="224"/>
      <c r="AM7" s="221"/>
      <c r="AN7" s="222"/>
      <c r="AO7" s="222"/>
      <c r="AP7" s="222"/>
      <c r="AQ7" s="22"/>
      <c r="AR7" s="22"/>
      <c r="AS7" s="23"/>
      <c r="AT7" s="871"/>
      <c r="AU7" s="19"/>
      <c r="AV7" s="19"/>
      <c r="AW7" s="19"/>
      <c r="AX7" s="19"/>
      <c r="AY7" s="19"/>
      <c r="AZ7" s="19"/>
      <c r="BA7" s="19"/>
      <c r="BB7" s="19"/>
      <c r="BC7" s="19"/>
      <c r="BD7" s="19"/>
      <c r="BE7" s="19"/>
      <c r="BF7" s="19"/>
      <c r="BG7" s="19"/>
      <c r="BH7" s="19"/>
      <c r="BI7" s="19"/>
      <c r="BJ7" s="19"/>
      <c r="BK7" s="19"/>
      <c r="BL7" s="19"/>
      <c r="BM7" s="19"/>
    </row>
    <row r="8" spans="1:65" ht="13.5" customHeight="1">
      <c r="C8" s="213"/>
      <c r="D8" s="345"/>
      <c r="E8" s="225"/>
      <c r="F8" s="225"/>
      <c r="G8" s="225"/>
      <c r="H8" s="213"/>
      <c r="I8" s="225"/>
      <c r="J8" s="379"/>
      <c r="K8" s="379"/>
      <c r="L8" s="379"/>
      <c r="M8" s="379"/>
      <c r="N8" s="345"/>
      <c r="O8" s="345"/>
      <c r="P8" s="345"/>
      <c r="Q8" s="346"/>
      <c r="R8" s="345"/>
      <c r="S8" s="345"/>
      <c r="T8" s="345"/>
      <c r="U8" s="345"/>
      <c r="V8" s="345"/>
      <c r="W8" s="365"/>
      <c r="X8" s="345"/>
      <c r="Y8" s="345"/>
      <c r="Z8" s="366"/>
      <c r="AA8" s="366"/>
      <c r="AB8" s="345"/>
      <c r="AC8" s="366"/>
      <c r="AD8" s="366"/>
      <c r="AE8" s="366"/>
      <c r="AF8" s="345"/>
      <c r="AG8" s="366"/>
      <c r="AH8" s="345"/>
      <c r="AI8" s="366"/>
      <c r="AJ8" s="345"/>
      <c r="AK8" s="366"/>
      <c r="AL8" s="366"/>
      <c r="AM8" s="345"/>
      <c r="AN8" s="225"/>
      <c r="AO8" s="225"/>
      <c r="AP8" s="225"/>
      <c r="AQ8" s="871"/>
      <c r="AR8" s="871"/>
      <c r="AS8" s="871"/>
      <c r="AT8" s="871"/>
      <c r="AU8" s="19"/>
      <c r="AV8" s="19"/>
      <c r="AW8" s="19"/>
      <c r="AX8" s="19"/>
      <c r="AY8" s="19"/>
      <c r="AZ8" s="19"/>
      <c r="BA8" s="19"/>
      <c r="BB8" s="19"/>
      <c r="BC8" s="19"/>
      <c r="BD8" s="19"/>
      <c r="BE8" s="19"/>
      <c r="BF8" s="19"/>
      <c r="BG8" s="19"/>
      <c r="BH8" s="19"/>
      <c r="BI8" s="19"/>
      <c r="BJ8" s="19"/>
      <c r="BK8" s="19"/>
      <c r="BL8" s="19"/>
      <c r="BM8" s="19"/>
    </row>
    <row r="9" spans="1:65" ht="20.5" thickBot="1">
      <c r="C9" s="226"/>
      <c r="F9" s="226"/>
      <c r="G9" s="226"/>
      <c r="H9" s="226"/>
      <c r="I9" s="226"/>
      <c r="J9" s="379"/>
      <c r="K9" s="379"/>
      <c r="L9" s="379"/>
      <c r="M9" s="379"/>
      <c r="Q9" s="347"/>
      <c r="W9" s="365"/>
      <c r="X9" s="345"/>
      <c r="Y9" s="345"/>
      <c r="Z9" s="366"/>
      <c r="AA9" s="366"/>
      <c r="AB9" s="345"/>
      <c r="AC9" s="366"/>
      <c r="AD9" s="366"/>
      <c r="AE9" s="366"/>
      <c r="AF9" s="345"/>
      <c r="AG9" s="366"/>
      <c r="AH9" s="345"/>
      <c r="AI9" s="366"/>
      <c r="AJ9" s="345"/>
      <c r="AK9" s="366"/>
      <c r="AL9" s="366"/>
      <c r="AM9" s="345"/>
      <c r="AN9" s="225"/>
      <c r="AO9" s="225"/>
      <c r="AP9" s="225"/>
      <c r="AQ9" s="871"/>
      <c r="AR9" s="871"/>
      <c r="AS9" s="871"/>
      <c r="AT9" s="871"/>
      <c r="AU9" s="19"/>
      <c r="AV9" s="19"/>
      <c r="AW9" s="19"/>
      <c r="AX9" s="19"/>
      <c r="AY9" s="19"/>
      <c r="AZ9" s="19"/>
      <c r="BA9" s="19"/>
      <c r="BB9" s="19"/>
      <c r="BC9" s="19"/>
      <c r="BD9" s="19"/>
      <c r="BE9" s="19"/>
      <c r="BF9" s="19"/>
      <c r="BG9" s="19"/>
      <c r="BH9" s="19"/>
      <c r="BI9" s="19"/>
      <c r="BJ9" s="19"/>
      <c r="BK9" s="19"/>
      <c r="BL9" s="19"/>
      <c r="BM9" s="19"/>
    </row>
    <row r="10" spans="1:65" ht="13.5" customHeight="1" thickTop="1">
      <c r="A10" s="1394" t="s">
        <v>909</v>
      </c>
      <c r="B10" s="1394" t="s">
        <v>910</v>
      </c>
      <c r="C10" s="1306" t="s">
        <v>65</v>
      </c>
      <c r="D10" s="1279"/>
      <c r="E10" s="1279"/>
      <c r="F10" s="1279"/>
      <c r="G10" s="1279"/>
      <c r="H10" s="1279"/>
      <c r="I10" s="1279"/>
      <c r="J10" s="1307"/>
      <c r="K10" s="1307"/>
      <c r="L10" s="1307"/>
      <c r="M10" s="1307"/>
      <c r="N10" s="1279"/>
      <c r="O10" s="1279"/>
      <c r="P10" s="1278" t="s">
        <v>66</v>
      </c>
      <c r="Q10" s="1279"/>
      <c r="R10" s="1279"/>
      <c r="S10" s="1279"/>
      <c r="T10" s="1279"/>
      <c r="U10" s="1279"/>
      <c r="V10" s="1279"/>
      <c r="W10" s="1278" t="s">
        <v>67</v>
      </c>
      <c r="X10" s="1279"/>
      <c r="Y10" s="1279"/>
      <c r="Z10" s="1279"/>
      <c r="AA10" s="1279"/>
      <c r="AB10" s="1279"/>
      <c r="AC10" s="1279"/>
      <c r="AD10" s="1279"/>
      <c r="AE10" s="1279"/>
      <c r="AF10" s="1278" t="s">
        <v>68</v>
      </c>
      <c r="AG10" s="1279"/>
      <c r="AH10" s="1279"/>
      <c r="AI10" s="1279"/>
      <c r="AJ10" s="1279"/>
      <c r="AK10" s="1279"/>
      <c r="AL10" s="1279"/>
      <c r="AM10" s="492"/>
      <c r="AN10" s="1280" t="s">
        <v>69</v>
      </c>
      <c r="AO10" s="1281"/>
      <c r="AP10" s="1281"/>
      <c r="AQ10" s="1281"/>
      <c r="AR10" s="1281"/>
      <c r="AS10" s="1282"/>
      <c r="AT10" s="871"/>
      <c r="AU10" s="19"/>
      <c r="AV10" s="19"/>
      <c r="AW10" s="19"/>
      <c r="AX10" s="19"/>
      <c r="AY10" s="19"/>
      <c r="AZ10" s="19"/>
      <c r="BA10" s="19"/>
      <c r="BB10" s="19"/>
      <c r="BC10" s="19"/>
      <c r="BD10" s="19"/>
      <c r="BE10" s="19"/>
      <c r="BF10" s="19"/>
      <c r="BG10" s="19"/>
      <c r="BH10" s="19"/>
      <c r="BI10" s="19"/>
      <c r="BJ10" s="19"/>
      <c r="BK10" s="19"/>
      <c r="BL10" s="19"/>
      <c r="BM10" s="19"/>
    </row>
    <row r="11" spans="1:65" ht="16.5" customHeight="1">
      <c r="A11" s="1395"/>
      <c r="B11" s="1395"/>
      <c r="C11" s="1298" t="s">
        <v>70</v>
      </c>
      <c r="D11" s="1271" t="s">
        <v>71</v>
      </c>
      <c r="E11" s="1271" t="s">
        <v>15</v>
      </c>
      <c r="F11" s="1271" t="s">
        <v>17</v>
      </c>
      <c r="G11" s="1271" t="s">
        <v>19</v>
      </c>
      <c r="H11" s="1271" t="s">
        <v>72</v>
      </c>
      <c r="I11" s="1257" t="s">
        <v>21</v>
      </c>
      <c r="J11" s="1259" t="s">
        <v>73</v>
      </c>
      <c r="K11" s="1260"/>
      <c r="L11" s="1260"/>
      <c r="M11" s="1260"/>
      <c r="N11" s="1301" t="s">
        <v>23</v>
      </c>
      <c r="O11" s="1271" t="s">
        <v>74</v>
      </c>
      <c r="P11" s="1271" t="s">
        <v>75</v>
      </c>
      <c r="Q11" s="1303" t="s">
        <v>76</v>
      </c>
      <c r="R11" s="1271" t="s">
        <v>77</v>
      </c>
      <c r="S11" s="1271" t="s">
        <v>78</v>
      </c>
      <c r="T11" s="1271" t="s">
        <v>79</v>
      </c>
      <c r="U11" s="1274" t="s">
        <v>76</v>
      </c>
      <c r="V11" s="1271" t="s">
        <v>29</v>
      </c>
      <c r="W11" s="1273" t="s">
        <v>80</v>
      </c>
      <c r="X11" s="1271" t="s">
        <v>81</v>
      </c>
      <c r="Y11" s="1271" t="s">
        <v>33</v>
      </c>
      <c r="Z11" s="1271" t="s">
        <v>82</v>
      </c>
      <c r="AA11" s="1260"/>
      <c r="AB11" s="1260"/>
      <c r="AC11" s="1260"/>
      <c r="AD11" s="1260"/>
      <c r="AE11" s="1260"/>
      <c r="AF11" s="1271" t="s">
        <v>83</v>
      </c>
      <c r="AG11" s="1273" t="s">
        <v>84</v>
      </c>
      <c r="AH11" s="1271" t="s">
        <v>76</v>
      </c>
      <c r="AI11" s="1273" t="s">
        <v>85</v>
      </c>
      <c r="AJ11" s="1271" t="s">
        <v>76</v>
      </c>
      <c r="AK11" s="1273" t="s">
        <v>86</v>
      </c>
      <c r="AL11" s="1273" t="s">
        <v>50</v>
      </c>
      <c r="AM11" s="1271" t="s">
        <v>87</v>
      </c>
      <c r="AN11" s="1271" t="s">
        <v>69</v>
      </c>
      <c r="AO11" s="1271" t="s">
        <v>88</v>
      </c>
      <c r="AP11" s="1271" t="s">
        <v>89</v>
      </c>
      <c r="AQ11" s="1276" t="s">
        <v>90</v>
      </c>
      <c r="AR11" s="1276" t="s">
        <v>91</v>
      </c>
      <c r="AS11" s="1283" t="s">
        <v>54</v>
      </c>
      <c r="AT11" s="871"/>
      <c r="AU11" s="19"/>
      <c r="AV11" s="19"/>
      <c r="AW11" s="19"/>
      <c r="AX11" s="19"/>
      <c r="AY11" s="19"/>
      <c r="AZ11" s="19"/>
      <c r="BA11" s="19"/>
      <c r="BB11" s="19"/>
      <c r="BC11" s="19"/>
      <c r="BD11" s="19"/>
      <c r="BE11" s="19"/>
      <c r="BF11" s="19"/>
      <c r="BG11" s="19"/>
      <c r="BH11" s="19"/>
      <c r="BI11" s="19"/>
      <c r="BJ11" s="19"/>
      <c r="BK11" s="19"/>
      <c r="BL11" s="19"/>
      <c r="BM11" s="19"/>
    </row>
    <row r="12" spans="1:65" ht="94.5" customHeight="1" thickBot="1">
      <c r="A12" s="1396"/>
      <c r="B12" s="1396"/>
      <c r="C12" s="1299"/>
      <c r="D12" s="1272"/>
      <c r="E12" s="1300"/>
      <c r="F12" s="1272"/>
      <c r="G12" s="1272"/>
      <c r="H12" s="1272"/>
      <c r="I12" s="1258"/>
      <c r="J12" s="388" t="s">
        <v>92</v>
      </c>
      <c r="K12" s="388" t="s">
        <v>93</v>
      </c>
      <c r="L12" s="388" t="s">
        <v>94</v>
      </c>
      <c r="M12" s="388" t="s">
        <v>95</v>
      </c>
      <c r="N12" s="1302"/>
      <c r="O12" s="1272"/>
      <c r="P12" s="1272"/>
      <c r="Q12" s="1272"/>
      <c r="R12" s="1272"/>
      <c r="S12" s="1272"/>
      <c r="T12" s="1272"/>
      <c r="U12" s="1272"/>
      <c r="V12" s="1272"/>
      <c r="W12" s="1272"/>
      <c r="X12" s="1272"/>
      <c r="Y12" s="1272"/>
      <c r="Z12" s="369" t="s">
        <v>96</v>
      </c>
      <c r="AA12" s="369" t="s">
        <v>97</v>
      </c>
      <c r="AB12" s="369" t="s">
        <v>98</v>
      </c>
      <c r="AC12" s="369" t="s">
        <v>99</v>
      </c>
      <c r="AD12" s="369" t="s">
        <v>100</v>
      </c>
      <c r="AE12" s="369" t="s">
        <v>101</v>
      </c>
      <c r="AF12" s="1272"/>
      <c r="AG12" s="1272"/>
      <c r="AH12" s="1272"/>
      <c r="AI12" s="1272"/>
      <c r="AJ12" s="1272"/>
      <c r="AK12" s="1272"/>
      <c r="AL12" s="1272"/>
      <c r="AM12" s="1272"/>
      <c r="AN12" s="1272"/>
      <c r="AO12" s="1272"/>
      <c r="AP12" s="1272"/>
      <c r="AQ12" s="1277"/>
      <c r="AR12" s="1277"/>
      <c r="AS12" s="1284"/>
      <c r="AT12" s="25"/>
      <c r="AU12" s="25"/>
      <c r="AV12" s="25"/>
      <c r="AW12" s="25"/>
      <c r="AX12" s="25"/>
      <c r="AY12" s="25"/>
      <c r="AZ12" s="25"/>
      <c r="BA12" s="25"/>
      <c r="BB12" s="25"/>
      <c r="BC12" s="25"/>
      <c r="BD12" s="25"/>
      <c r="BE12" s="25"/>
      <c r="BF12" s="25"/>
      <c r="BG12" s="25"/>
      <c r="BH12" s="25"/>
      <c r="BI12" s="25"/>
      <c r="BJ12" s="25"/>
      <c r="BK12" s="25"/>
      <c r="BL12" s="25"/>
      <c r="BM12" s="25"/>
    </row>
    <row r="13" spans="1:65" s="143" customFormat="1" ht="137.25" customHeight="1" thickTop="1" thickBot="1">
      <c r="A13" s="1398" t="s">
        <v>914</v>
      </c>
      <c r="B13" s="1397" t="s">
        <v>911</v>
      </c>
      <c r="C13" s="1261">
        <v>1</v>
      </c>
      <c r="D13" s="1085" t="s">
        <v>102</v>
      </c>
      <c r="E13" s="1085" t="s">
        <v>103</v>
      </c>
      <c r="F13" s="1085" t="s">
        <v>104</v>
      </c>
      <c r="G13" s="1085" t="s">
        <v>105</v>
      </c>
      <c r="H13" s="1085" t="s">
        <v>240</v>
      </c>
      <c r="I13" s="1085" t="s">
        <v>107</v>
      </c>
      <c r="J13" s="1141" t="s">
        <v>108</v>
      </c>
      <c r="K13" s="1141"/>
      <c r="L13" s="1141"/>
      <c r="M13" s="1141"/>
      <c r="N13" s="1085" t="s">
        <v>162</v>
      </c>
      <c r="O13" s="1085">
        <v>1</v>
      </c>
      <c r="P13" s="1094" t="str">
        <f>IF(O13&lt;=0,"",IF(O13&lt;=2,"Muy Baja",IF(O13&lt;=24,"Baja",IF(O13&lt;=500,"Media",IF(O13&lt;=5000,"Alta","Muy Alta")))))</f>
        <v>Muy Baja</v>
      </c>
      <c r="Q13" s="1085">
        <f>IF(P13="","",IF(P13="Muy Baja",0.2,IF(P13="Baja",0.4,IF(P13="Media",0.6,IF(P13="Alta",0.8,IF(P13="Muy Alta",1,))))))</f>
        <v>0.2</v>
      </c>
      <c r="R13" s="1085" t="s">
        <v>379</v>
      </c>
      <c r="S13" s="408" t="str">
        <f>IF(NOT(ISERROR(MATCH(R13,'[1]Tabla Impacto'!$B$221:$B$223,0))),'[1]Tabla Impacto'!$F$223&amp;"Por favor no seleccionar los criterios de impacto(Afectación Económica o presupuestal y Pérdida Reputacional)",R13)</f>
        <v xml:space="preserve">     El riesgo afecta la imagen de  la entidad con efecto publicitario sostenido a nivel de sector administrativo, nivel departamental o municipal</v>
      </c>
      <c r="T13" s="1094" t="s">
        <v>152</v>
      </c>
      <c r="U13" s="1056">
        <v>0.6</v>
      </c>
      <c r="V13" s="1097" t="s">
        <v>152</v>
      </c>
      <c r="W13" s="1082">
        <v>1</v>
      </c>
      <c r="X13" s="1085" t="s">
        <v>358</v>
      </c>
      <c r="Y13" s="1082" t="str">
        <f>IF(OR(Z13="Preventivo",Z13="Detectivo"),"Probabilidad",IF(Z13="Correctivo","Impacto",""))</f>
        <v>Probabilidad</v>
      </c>
      <c r="Z13" s="1088" t="s">
        <v>111</v>
      </c>
      <c r="AA13" s="1088" t="s">
        <v>112</v>
      </c>
      <c r="AB13" s="1088" t="str">
        <f>IF(AND(Z13="Preventivo",AA13="Automático"),"50%",IF(AND(Z13="Preventivo",AA13="Manual"),"40%",IF(AND(Z13="Detectivo",AA13="Automático"),"40%",IF(AND(Z13="Detectivo",AA13="Manual"),"30%",IF(AND(Z13="Correctivo",AA13="Automático"),"35%",IF(AND(Z13="Correctivo",AA13="Manual"),"25%",""))))))</f>
        <v>40%</v>
      </c>
      <c r="AC13" s="1088" t="s">
        <v>113</v>
      </c>
      <c r="AD13" s="1088" t="s">
        <v>114</v>
      </c>
      <c r="AE13" s="1088" t="s">
        <v>115</v>
      </c>
      <c r="AF13" s="1124">
        <f>IFERROR(IF(Y13="Probabilidad",(Q13-(+Q13*AB13)),IF(Y13="Impacto",Q13,"")),"")</f>
        <v>0.12</v>
      </c>
      <c r="AG13" s="1059" t="str">
        <f>IFERROR(IF(AF13="","",IF(AF13&lt;=0.2,"Muy Baja",IF(AF13&lt;=0.4,"Baja",IF(AF13&lt;=0.6,"Media",IF(AF13&lt;=0.8,"Alta","Muy Alta"))))),"")</f>
        <v>Muy Baja</v>
      </c>
      <c r="AH13" s="1056">
        <f>+AF13</f>
        <v>0.12</v>
      </c>
      <c r="AI13" s="1059" t="str">
        <f>IFERROR(IF(AJ13="","",IF(AJ13&lt;=0.2,"Leve",IF(AJ13&lt;=0.4,"Menor",IF(AJ13&lt;=0.6,"Moderado",IF(AJ13&lt;=0.8,"Mayor","Catastrófico"))))),"")</f>
        <v>Moderado</v>
      </c>
      <c r="AJ13" s="1062">
        <f>IFERROR(IF(Y13="Impacto",(U13-(+U13*AB13)),IF(Y13="Probabilidad",U13,"")),"")</f>
        <v>0.6</v>
      </c>
      <c r="AK13" s="1065" t="str">
        <f>IFERROR(IF(OR(AND(AG13="Muy Baja",AI13="Leve"),AND(AG13="Muy Baja",AI13="Menor"),AND(AG13="Baja",AI13="Leve")),"Bajo",IF(OR(AND(AG13="Muy baja",AI13="Moderado"),AND(AG13="Baja",AI13="Menor"),AND(AG13="Baja",AI13="Moderado"),AND(AG13="Media",AI13="Leve"),AND(AG13="Media",AI13="Menor"),AND(AG13="Media",AI13="Moderado"),AND(AG13="Alta",AI13="Leve"),AND(AG13="Alta",AI13="Menor")),"Moderado",IF(OR(AND(AG13="Muy Baja",AI13="Mayor"),AND(AG13="Baja",AI13="Mayor"),AND(AG13="Media",AI13="Mayor"),AND(AG13="Alta",AI13="Moderado"),AND(AG13="Alta",AI13="Mayor"),AND(AG13="Muy Alta",AI13="Leve"),AND(AG13="Muy Alta",AI13="Menor"),AND(AG13="Muy Alta",AI13="Moderado"),AND(AG13="Muy Alta",AI13="Mayor")),"Alto",IF(OR(AND(AG13="Muy Baja",AI13="Catastrófico"),AND(AG13="Baja",AI13="Catastrófico"),AND(AG13="Media",AI13="Catastrófico"),AND(AG13="Alta",AI13="Catastrófico"),AND(AG13="Muy Alta",AI13="Catastrófico")),"Extremo","")))),"")</f>
        <v>Moderado</v>
      </c>
      <c r="AL13" s="1250" t="s">
        <v>116</v>
      </c>
      <c r="AM13" s="1141"/>
      <c r="AN13" s="1141" t="s">
        <v>359</v>
      </c>
      <c r="AO13" s="1141" t="s">
        <v>117</v>
      </c>
      <c r="AP13" s="1275">
        <v>45321</v>
      </c>
      <c r="AQ13" s="760"/>
      <c r="AR13" s="761"/>
      <c r="AS13" s="762"/>
      <c r="AT13" s="872"/>
      <c r="AU13" s="142"/>
      <c r="AV13" s="142"/>
      <c r="AW13" s="142"/>
      <c r="AX13" s="142"/>
      <c r="AY13" s="142"/>
      <c r="AZ13" s="142"/>
      <c r="BA13" s="142"/>
      <c r="BB13" s="142"/>
      <c r="BC13" s="142"/>
      <c r="BD13" s="142"/>
      <c r="BE13" s="142"/>
      <c r="BF13" s="142"/>
      <c r="BG13" s="142"/>
      <c r="BH13" s="142"/>
      <c r="BI13" s="142"/>
      <c r="BJ13" s="142"/>
      <c r="BK13" s="142"/>
      <c r="BL13" s="142"/>
      <c r="BM13" s="142"/>
    </row>
    <row r="14" spans="1:65" s="143" customFormat="1" ht="127.5" customHeight="1" thickTop="1" thickBot="1">
      <c r="A14" s="1398"/>
      <c r="B14" s="1397"/>
      <c r="C14" s="1254"/>
      <c r="D14" s="1119"/>
      <c r="E14" s="1201"/>
      <c r="F14" s="1119"/>
      <c r="G14" s="1119"/>
      <c r="H14" s="1119"/>
      <c r="I14" s="1119"/>
      <c r="J14" s="1142"/>
      <c r="K14" s="1142"/>
      <c r="L14" s="1142"/>
      <c r="M14" s="1142"/>
      <c r="N14" s="1119"/>
      <c r="O14" s="1119"/>
      <c r="P14" s="1119"/>
      <c r="Q14" s="1119"/>
      <c r="R14" s="1119"/>
      <c r="S14" s="422"/>
      <c r="T14" s="1096"/>
      <c r="U14" s="1058"/>
      <c r="V14" s="1099"/>
      <c r="W14" s="1119"/>
      <c r="X14" s="1119"/>
      <c r="Y14" s="1119"/>
      <c r="Z14" s="1119"/>
      <c r="AA14" s="1119"/>
      <c r="AB14" s="1119"/>
      <c r="AC14" s="1119"/>
      <c r="AD14" s="1119"/>
      <c r="AE14" s="1119"/>
      <c r="AF14" s="1119"/>
      <c r="AG14" s="1119"/>
      <c r="AH14" s="1119"/>
      <c r="AI14" s="1119"/>
      <c r="AJ14" s="1119"/>
      <c r="AK14" s="1119"/>
      <c r="AL14" s="1251"/>
      <c r="AM14" s="1114"/>
      <c r="AN14" s="1142"/>
      <c r="AO14" s="1142"/>
      <c r="AP14" s="1158"/>
      <c r="AQ14" s="763"/>
      <c r="AR14" s="764"/>
      <c r="AS14" s="765"/>
      <c r="AT14" s="872"/>
      <c r="AU14" s="142"/>
      <c r="AV14" s="142"/>
      <c r="AW14" s="142"/>
      <c r="AX14" s="142"/>
      <c r="AY14" s="142"/>
      <c r="AZ14" s="142"/>
      <c r="BA14" s="142"/>
      <c r="BB14" s="142"/>
      <c r="BC14" s="142"/>
      <c r="BD14" s="142"/>
      <c r="BE14" s="142"/>
      <c r="BF14" s="142"/>
      <c r="BG14" s="142"/>
      <c r="BH14" s="142"/>
      <c r="BI14" s="142"/>
      <c r="BJ14" s="142"/>
      <c r="BK14" s="142"/>
      <c r="BL14" s="142"/>
      <c r="BM14" s="142"/>
    </row>
    <row r="15" spans="1:65" s="143" customFormat="1" ht="171.75" customHeight="1" thickTop="1" thickBot="1">
      <c r="A15" s="1398"/>
      <c r="B15" s="1397"/>
      <c r="C15" s="1232">
        <v>2</v>
      </c>
      <c r="D15" s="1104" t="s">
        <v>118</v>
      </c>
      <c r="E15" s="1148" t="s">
        <v>119</v>
      </c>
      <c r="F15" s="1104" t="s">
        <v>120</v>
      </c>
      <c r="G15" s="1104" t="s">
        <v>121</v>
      </c>
      <c r="H15" s="1104" t="s">
        <v>240</v>
      </c>
      <c r="I15" s="1104" t="s">
        <v>360</v>
      </c>
      <c r="J15" s="1123" t="s">
        <v>108</v>
      </c>
      <c r="K15" s="1123"/>
      <c r="L15" s="1123"/>
      <c r="M15" s="1123"/>
      <c r="N15" s="1104" t="s">
        <v>162</v>
      </c>
      <c r="O15" s="1110">
        <v>1</v>
      </c>
      <c r="P15" s="1115" t="str">
        <f>IF(O15&lt;=0,"",IF(O15&lt;=2,"Muy Baja",IF(O15&lt;=24,"Baja",IF(O15&lt;=500,"Media",IF(O15&lt;=5000,"Alta","Muy Alta")))))</f>
        <v>Muy Baja</v>
      </c>
      <c r="Q15" s="1116">
        <f>IF(P15="","",IF(P15="Muy Baja",0.2,IF(P15="Baja",0.4,IF(P15="Media",0.6,IF(P15="Alta",0.8,IF(P15="Muy Alta",1,))))))</f>
        <v>0.2</v>
      </c>
      <c r="R15" s="1104" t="s">
        <v>110</v>
      </c>
      <c r="S15" s="429" t="str">
        <f>IF(NOT(ISERROR(MATCH(R15,'[1]Tabla Impacto'!$B$221:$B$223,0))),'[1]Tabla Impacto'!$F$223&amp;"Por favor no seleccionar los criterios de impacto(Afectación Económica o presupuestal y Pérdida Reputacional)",R15)</f>
        <v xml:space="preserve">     El riesgo afecta la imagen de la entidad con algunos usuarios de relevancia frente al logro de los objetivos</v>
      </c>
      <c r="T15" s="1115" t="str">
        <f>IF(OR(S15='[1]Tabla Impacto'!$C$11,S15='[1]Tabla Impacto'!$D$11),"Leve",IF(OR(S15='[1]Tabla Impacto'!$C$12,S15='[1]Tabla Impacto'!$D$12),"Menor",IF(OR(S15='[1]Tabla Impacto'!$C$13,S15='[1]Tabla Impacto'!$D$13),"Moderado",IF(OR(S15='[1]Tabla Impacto'!$C$14,S15='[1]Tabla Impacto'!$D$14),"Mayor",IF(OR(S15='[1]Tabla Impacto'!$C$15,S15='[1]Tabla Impacto'!$D$15),"Catastrófico","")))))</f>
        <v>Moderado</v>
      </c>
      <c r="U15" s="1116">
        <f>IF(T15="","",IF(T15="Leve",0.2,IF(T15="Menor",0.4,IF(T15="Moderado",0.6,IF(T15="Mayor",0.8,IF(T15="Catastrófico",1,))))))</f>
        <v>0.6</v>
      </c>
      <c r="V15" s="1129" t="str">
        <f>IF(OR(AND(P15="Muy Baja",T15="Leve"),AND(P15="Muy Baja",T15="Menor"),AND(P15="Baja",T15="Leve")),"Bajo",IF(OR(AND(P15="Muy baja",T15="Moderado"),AND(P15="Baja",T15="Menor"),AND(P15="Baja",T15="Moderado"),AND(P15="Media",T15="Leve"),AND(P15="Media",T15="Menor"),AND(P15="Media",T15="Moderado"),AND(P15="Alta",T15="Leve"),AND(P15="Alta",T15="Menor")),"Moderado",IF(OR(AND(P15="Muy Baja",T15="Mayor"),AND(P15="Baja",T15="Mayor"),AND(P15="Media",T15="Mayor"),AND(P15="Alta",T15="Moderado"),AND(P15="Alta",T15="Mayor"),AND(P15="Muy Alta",T15="Leve"),AND(P15="Muy Alta",T15="Menor"),AND(P15="Muy Alta",T15="Moderado"),AND(P15="Muy Alta",T15="Mayor")),"Alto",IF(OR(AND(P15="Muy Baja",T15="Catastrófico"),AND(P15="Baja",T15="Catastrófico"),AND(P15="Media",T15="Catastrófico"),AND(P15="Alta",T15="Catastrófico"),AND(P15="Muy Alta",T15="Catastrófico")),"Extremo",""))))</f>
        <v>Moderado</v>
      </c>
      <c r="W15" s="429">
        <v>1</v>
      </c>
      <c r="X15" s="420" t="s">
        <v>122</v>
      </c>
      <c r="Y15" s="429" t="str">
        <f t="shared" ref="Y15:Y29" si="0">IF(OR(Z15="Preventivo",Z15="Detectivo"),"Probabilidad",IF(Z15="Correctivo","Impacto",""))</f>
        <v>Probabilidad</v>
      </c>
      <c r="Z15" s="423" t="s">
        <v>111</v>
      </c>
      <c r="AA15" s="423" t="s">
        <v>112</v>
      </c>
      <c r="AB15" s="426" t="str">
        <f t="shared" ref="AB15:AB29" si="1">IF(AND(Z15="Preventivo",AA15="Automático"),"50%",IF(AND(Z15="Preventivo",AA15="Manual"),"40%",IF(AND(Z15="Detectivo",AA15="Automático"),"40%",IF(AND(Z15="Detectivo",AA15="Manual"),"30%",IF(AND(Z15="Correctivo",AA15="Automático"),"35%",IF(AND(Z15="Correctivo",AA15="Manual"),"25%",""))))))</f>
        <v>40%</v>
      </c>
      <c r="AC15" s="423" t="s">
        <v>113</v>
      </c>
      <c r="AD15" s="423" t="s">
        <v>114</v>
      </c>
      <c r="AE15" s="423" t="s">
        <v>115</v>
      </c>
      <c r="AF15" s="436">
        <f>IFERROR(IF(Y15="Probabilidad",(Q15-(+Q15*AB15)),IF(Y15="Impacto",Q15,"")),"")</f>
        <v>0.12</v>
      </c>
      <c r="AG15" s="425" t="str">
        <f t="shared" ref="AG15:AG29" si="2">IFERROR(IF(AF15="","",IF(AF15&lt;=0.2,"Muy Baja",IF(AF15&lt;=0.4,"Baja",IF(AF15&lt;=0.6,"Media",IF(AF15&lt;=0.8,"Alta","Muy Alta"))))),"")</f>
        <v>Muy Baja</v>
      </c>
      <c r="AH15" s="426">
        <f t="shared" ref="AH15:AH29" si="3">+AF15</f>
        <v>0.12</v>
      </c>
      <c r="AI15" s="425" t="str">
        <f t="shared" ref="AI15:AI29" si="4">IFERROR(IF(AJ15="","",IF(AJ15&lt;=0.2,"Leve",IF(AJ15&lt;=0.4,"Menor",IF(AJ15&lt;=0.6,"Moderado",IF(AJ15&lt;=0.8,"Mayor","Catastrófico"))))),"")</f>
        <v>Moderado</v>
      </c>
      <c r="AJ15" s="427">
        <f>IFERROR(IF(Y15="Impacto",(U15-(+U15*AB15)),IF(Y15="Probabilidad",U15,"")),"")</f>
        <v>0.6</v>
      </c>
      <c r="AK15" s="428" t="str">
        <f>IFERROR(IF(OR(AND(AG15="Muy Baja",AI15="Leve"),AND(AG15="Muy Baja",AI15="Menor"),AND(AG15="Baja",AI15="Leve")),"Bajo",IF(OR(AND(AG15="Muy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Moderado</v>
      </c>
      <c r="AL15" s="1267" t="s">
        <v>116</v>
      </c>
      <c r="AM15" s="1113"/>
      <c r="AN15" s="1113" t="s">
        <v>361</v>
      </c>
      <c r="AO15" s="1113" t="s">
        <v>117</v>
      </c>
      <c r="AP15" s="1269">
        <v>45321</v>
      </c>
      <c r="AQ15" s="763"/>
      <c r="AR15" s="764"/>
      <c r="AS15" s="765"/>
      <c r="AT15" s="872"/>
      <c r="AU15" s="141"/>
      <c r="AV15" s="141"/>
      <c r="AW15" s="141"/>
      <c r="AX15" s="141"/>
      <c r="AY15" s="141"/>
      <c r="AZ15" s="141"/>
      <c r="BA15" s="141"/>
      <c r="BB15" s="141"/>
      <c r="BC15" s="141"/>
      <c r="BD15" s="141"/>
      <c r="BE15" s="141"/>
      <c r="BF15" s="141"/>
      <c r="BG15" s="141"/>
      <c r="BH15" s="141"/>
      <c r="BI15" s="141"/>
      <c r="BJ15" s="141"/>
      <c r="BK15" s="141"/>
      <c r="BL15" s="141"/>
      <c r="BM15" s="141"/>
    </row>
    <row r="16" spans="1:65" s="143" customFormat="1" ht="151.5" customHeight="1" thickTop="1" thickBot="1">
      <c r="A16" s="1398"/>
      <c r="B16" s="1397"/>
      <c r="C16" s="1233"/>
      <c r="D16" s="1087"/>
      <c r="E16" s="1255"/>
      <c r="F16" s="1087"/>
      <c r="G16" s="1087"/>
      <c r="H16" s="1087"/>
      <c r="I16" s="1087"/>
      <c r="J16" s="1093"/>
      <c r="K16" s="1093"/>
      <c r="L16" s="1093"/>
      <c r="M16" s="1093"/>
      <c r="N16" s="1087"/>
      <c r="O16" s="1084"/>
      <c r="P16" s="1096"/>
      <c r="Q16" s="1058"/>
      <c r="R16" s="1087"/>
      <c r="S16" s="406"/>
      <c r="T16" s="1096"/>
      <c r="U16" s="1058"/>
      <c r="V16" s="1099"/>
      <c r="W16" s="406">
        <v>2</v>
      </c>
      <c r="X16" s="422" t="s">
        <v>362</v>
      </c>
      <c r="Y16" s="406" t="str">
        <f t="shared" si="0"/>
        <v>Probabilidad</v>
      </c>
      <c r="Z16" s="435" t="s">
        <v>111</v>
      </c>
      <c r="AA16" s="435" t="s">
        <v>112</v>
      </c>
      <c r="AB16" s="434" t="str">
        <f t="shared" si="1"/>
        <v>40%</v>
      </c>
      <c r="AC16" s="435" t="s">
        <v>113</v>
      </c>
      <c r="AD16" s="435" t="s">
        <v>114</v>
      </c>
      <c r="AE16" s="435" t="s">
        <v>115</v>
      </c>
      <c r="AF16" s="437">
        <f>IFERROR(IF(Y16="Probabilidad",(Q16-(+Q16*AB16)),IF(Y16="Impacto",Q16,"")),"")</f>
        <v>0</v>
      </c>
      <c r="AG16" s="438" t="str">
        <f t="shared" si="2"/>
        <v>Muy Baja</v>
      </c>
      <c r="AH16" s="434">
        <f t="shared" si="3"/>
        <v>0</v>
      </c>
      <c r="AI16" s="438" t="str">
        <f t="shared" si="4"/>
        <v>Leve</v>
      </c>
      <c r="AJ16" s="439">
        <f>IFERROR(IF(Y16="Impacto",(U16-(+U16*AB16)),IF(Y16="Probabilidad",U16,"")),"")</f>
        <v>0</v>
      </c>
      <c r="AK16" s="440" t="str">
        <f>IFERROR(IF(OR(AND(AG16="Muy Baja",AI16="Leve"),AND(AG16="Muy Baja",AI16="Menor"),AND(AG16="Baja",AI16="Leve")),"Bajo",IF(OR(AND(AG16="Muy baja",AI16="Moderado"),AND(AG16="Baja",AI16="Menor"),AND(AG16="Baja",AI16="Moderado"),AND(AG16="Media",AI16="Leve"),AND(AG16="Media",AI16="Menor"),AND(AG16="Media",AI16="Moderado"),AND(AG16="Alta",AI16="Leve"),AND(AG16="Alta",AI16="Menor")),"Moderado",IF(OR(AND(AG16="Muy Baja",AI16="Mayor"),AND(AG16="Baja",AI16="Mayor"),AND(AG16="Media",AI16="Mayor"),AND(AG16="Alta",AI16="Moderado"),AND(AG16="Alta",AI16="Mayor"),AND(AG16="Muy Alta",AI16="Leve"),AND(AG16="Muy Alta",AI16="Menor"),AND(AG16="Muy Alta",AI16="Moderado"),AND(AG16="Muy Alta",AI16="Mayor")),"Alto",IF(OR(AND(AG16="Muy Baja",AI16="Catastrófico"),AND(AG16="Baja",AI16="Catastrófico"),AND(AG16="Media",AI16="Catastrófico"),AND(AG16="Alta",AI16="Catastrófico"),AND(AG16="Muy Alta",AI16="Catastrófico")),"Extremo","")))),"")</f>
        <v>Bajo</v>
      </c>
      <c r="AL16" s="1251"/>
      <c r="AM16" s="1114"/>
      <c r="AN16" s="1114"/>
      <c r="AO16" s="1114"/>
      <c r="AP16" s="1270"/>
      <c r="AQ16" s="763"/>
      <c r="AR16" s="764"/>
      <c r="AS16" s="765"/>
      <c r="AT16" s="872"/>
      <c r="AU16" s="141"/>
      <c r="AV16" s="141"/>
      <c r="AW16" s="141"/>
      <c r="AX16" s="141"/>
      <c r="AY16" s="141"/>
      <c r="AZ16" s="141"/>
      <c r="BA16" s="141"/>
      <c r="BB16" s="141"/>
      <c r="BC16" s="141"/>
      <c r="BD16" s="141"/>
      <c r="BE16" s="141"/>
      <c r="BF16" s="141"/>
      <c r="BG16" s="141"/>
      <c r="BH16" s="141"/>
      <c r="BI16" s="141"/>
      <c r="BJ16" s="141"/>
      <c r="BK16" s="141"/>
      <c r="BL16" s="141"/>
      <c r="BM16" s="141"/>
    </row>
    <row r="17" spans="1:65" s="143" customFormat="1" ht="151.5" customHeight="1" thickTop="1" thickBot="1">
      <c r="A17" s="1398"/>
      <c r="B17" s="1397"/>
      <c r="C17" s="1232">
        <v>3</v>
      </c>
      <c r="D17" s="1104" t="s">
        <v>123</v>
      </c>
      <c r="E17" s="1104" t="s">
        <v>103</v>
      </c>
      <c r="F17" s="1104" t="s">
        <v>124</v>
      </c>
      <c r="G17" s="1104" t="s">
        <v>125</v>
      </c>
      <c r="H17" s="1104" t="s">
        <v>240</v>
      </c>
      <c r="I17" s="1104" t="s">
        <v>363</v>
      </c>
      <c r="J17" s="1123" t="s">
        <v>108</v>
      </c>
      <c r="K17" s="1123"/>
      <c r="L17" s="1123"/>
      <c r="M17" s="1123"/>
      <c r="N17" s="1104" t="s">
        <v>162</v>
      </c>
      <c r="O17" s="1110">
        <v>50</v>
      </c>
      <c r="P17" s="1115" t="str">
        <f>IF(O17&lt;=0,"",IF(O17&lt;=2,"Muy Baja",IF(O17&lt;=24,"Baja",IF(O17&lt;=500,"Media",IF(O17&lt;=5000,"Alta","Muy Alta")))))</f>
        <v>Media</v>
      </c>
      <c r="Q17" s="1116">
        <f>IF(P17="","",IF(P17="Muy Baja",0.2,IF(P17="Baja",0.4,IF(P17="Media",0.6,IF(P17="Alta",0.8,IF(P17="Muy Alta",1,))))))</f>
        <v>0.6</v>
      </c>
      <c r="R17" s="1104" t="s">
        <v>110</v>
      </c>
      <c r="S17" s="429" t="str">
        <f>IF(NOT(ISERROR(MATCH(R17,'[1]Tabla Impacto'!$B$221:$B$223,0))),'[1]Tabla Impacto'!$F$223&amp;"Por favor no seleccionar los criterios de impacto(Afectación Económica o presupuestal y Pérdida Reputacional)",R17)</f>
        <v xml:space="preserve">     El riesgo afecta la imagen de la entidad con algunos usuarios de relevancia frente al logro de los objetivos</v>
      </c>
      <c r="T17" s="1115" t="str">
        <f>IF(OR(S17='[1]Tabla Impacto'!$C$11,S17='[1]Tabla Impacto'!$D$11),"Leve",IF(OR(S17='[1]Tabla Impacto'!$C$12,S17='[1]Tabla Impacto'!$D$12),"Menor",IF(OR(S17='[1]Tabla Impacto'!$C$13,S17='[1]Tabla Impacto'!$D$13),"Moderado",IF(OR(S17='[1]Tabla Impacto'!$C$14,S17='[1]Tabla Impacto'!$D$14),"Mayor",IF(OR(S17='[1]Tabla Impacto'!$C$15,S17='[1]Tabla Impacto'!$D$15),"Catastrófico","")))))</f>
        <v>Moderado</v>
      </c>
      <c r="U17" s="1116">
        <f>IF(T17="","",IF(T17="Leve",0.2,IF(T17="Menor",0.4,IF(T17="Moderado",0.6,IF(T17="Mayor",0.8,IF(T17="Catastrófico",1,))))))</f>
        <v>0.6</v>
      </c>
      <c r="V17" s="1129" t="str">
        <f>IF(OR(AND(P17="Muy Baja",T17="Leve"),AND(P17="Muy Baja",T17="Menor"),AND(P17="Baja",T17="Leve")),"Bajo",IF(OR(AND(P17="Muy baja",T17="Moderado"),AND(P17="Baja",T17="Menor"),AND(P17="Baja",T17="Moderado"),AND(P17="Media",T17="Leve"),AND(P17="Media",T17="Menor"),AND(P17="Media",T17="Moderado"),AND(P17="Alta",T17="Leve"),AND(P17="Alta",T17="Menor")),"Moderado",IF(OR(AND(P17="Muy Baja",T17="Mayor"),AND(P17="Baja",T17="Mayor"),AND(P17="Media",T17="Mayor"),AND(P17="Alta",T17="Moderado"),AND(P17="Alta",T17="Mayor"),AND(P17="Muy Alta",T17="Leve"),AND(P17="Muy Alta",T17="Menor"),AND(P17="Muy Alta",T17="Moderado"),AND(P17="Muy Alta",T17="Mayor")),"Alto",IF(OR(AND(P17="Muy Baja",T17="Catastrófico"),AND(P17="Baja",T17="Catastrófico"),AND(P17="Media",T17="Catastrófico"),AND(P17="Alta",T17="Catastrófico"),AND(P17="Muy Alta",T17="Catastrófico")),"Extremo",""))))</f>
        <v>Moderado</v>
      </c>
      <c r="W17" s="429">
        <v>1</v>
      </c>
      <c r="X17" s="420" t="s">
        <v>126</v>
      </c>
      <c r="Y17" s="429" t="str">
        <f t="shared" si="0"/>
        <v>Probabilidad</v>
      </c>
      <c r="Z17" s="423" t="s">
        <v>111</v>
      </c>
      <c r="AA17" s="423" t="s">
        <v>112</v>
      </c>
      <c r="AB17" s="426" t="str">
        <f t="shared" si="1"/>
        <v>40%</v>
      </c>
      <c r="AC17" s="423" t="s">
        <v>127</v>
      </c>
      <c r="AD17" s="423" t="s">
        <v>114</v>
      </c>
      <c r="AE17" s="423" t="s">
        <v>115</v>
      </c>
      <c r="AF17" s="436">
        <f>IFERROR(IF(Y17="Probabilidad",(Q17-(+Q17*AB17)),IF(Y17="Impacto",Q17,"")),"")</f>
        <v>0.36</v>
      </c>
      <c r="AG17" s="425" t="str">
        <f t="shared" si="2"/>
        <v>Baja</v>
      </c>
      <c r="AH17" s="426">
        <f t="shared" si="3"/>
        <v>0.36</v>
      </c>
      <c r="AI17" s="425" t="str">
        <f t="shared" si="4"/>
        <v>Moderado</v>
      </c>
      <c r="AJ17" s="427">
        <f>IFERROR(IF(Y17="Impacto",(U17-(+U17*AB17)),IF(Y17="Probabilidad",U17,"")),"")</f>
        <v>0.6</v>
      </c>
      <c r="AK17" s="428" t="str">
        <f t="shared" ref="AK17:AK28" si="5">IFERROR(IF(OR(AND(AG17="Muy Baja",AI17="Leve"),AND(AG17="Muy Baja",AI17="Menor"),AND(AG17="Baja",AI17="Leve")),"Bajo",IF(OR(AND(AG17="Muy baja",AI17="Moderado"),AND(AG17="Baja",AI17="Menor"),AND(AG17="Baja",AI17="Moderado"),AND(AG17="Media",AI17="Leve"),AND(AG17="Media",AI17="Menor"),AND(AG17="Media",AI17="Moderado"),AND(AG17="Alta",AI17="Leve"),AND(AG17="Alta",AI17="Menor")),"Moderado",IF(OR(AND(AG17="Muy Baja",AI17="Mayor"),AND(AG17="Baja",AI17="Mayor"),AND(AG17="Media",AI17="Mayor"),AND(AG17="Alta",AI17="Moderado"),AND(AG17="Alta",AI17="Mayor"),AND(AG17="Muy Alta",AI17="Leve"),AND(AG17="Muy Alta",AI17="Menor"),AND(AG17="Muy Alta",AI17="Moderado"),AND(AG17="Muy Alta",AI17="Mayor")),"Alto",IF(OR(AND(AG17="Muy Baja",AI17="Catastrófico"),AND(AG17="Baja",AI17="Catastrófico"),AND(AG17="Media",AI17="Catastrófico"),AND(AG17="Alta",AI17="Catastrófico"),AND(AG17="Muy Alta",AI17="Catastrófico")),"Extremo","")))),"")</f>
        <v>Moderado</v>
      </c>
      <c r="AL17" s="1267" t="s">
        <v>116</v>
      </c>
      <c r="AM17" s="1143"/>
      <c r="AN17" s="1113" t="s">
        <v>128</v>
      </c>
      <c r="AO17" s="1113" t="s">
        <v>364</v>
      </c>
      <c r="AP17" s="1269">
        <v>44772</v>
      </c>
      <c r="AQ17" s="763"/>
      <c r="AR17" s="764"/>
      <c r="AS17" s="765"/>
      <c r="AT17" s="872"/>
      <c r="AU17" s="141"/>
      <c r="AV17" s="141"/>
      <c r="AW17" s="141"/>
      <c r="AX17" s="141"/>
      <c r="AY17" s="141"/>
      <c r="AZ17" s="141"/>
      <c r="BA17" s="141"/>
      <c r="BB17" s="141"/>
      <c r="BC17" s="141"/>
      <c r="BD17" s="141"/>
      <c r="BE17" s="141"/>
      <c r="BF17" s="141"/>
      <c r="BG17" s="141"/>
      <c r="BH17" s="141"/>
      <c r="BI17" s="141"/>
      <c r="BJ17" s="141"/>
      <c r="BK17" s="141"/>
      <c r="BL17" s="141"/>
      <c r="BM17" s="141"/>
    </row>
    <row r="18" spans="1:65" s="143" customFormat="1" ht="151.5" customHeight="1" thickTop="1" thickBot="1">
      <c r="A18" s="1398"/>
      <c r="B18" s="1397"/>
      <c r="C18" s="1254"/>
      <c r="D18" s="1119"/>
      <c r="E18" s="1201"/>
      <c r="F18" s="1119"/>
      <c r="G18" s="1119"/>
      <c r="H18" s="1119"/>
      <c r="I18" s="1119"/>
      <c r="J18" s="1142"/>
      <c r="K18" s="1142"/>
      <c r="L18" s="1142"/>
      <c r="M18" s="1142"/>
      <c r="N18" s="1119"/>
      <c r="O18" s="1119"/>
      <c r="P18" s="1119"/>
      <c r="Q18" s="1119"/>
      <c r="R18" s="1119"/>
      <c r="S18" s="406"/>
      <c r="T18" s="1119"/>
      <c r="U18" s="1119"/>
      <c r="V18" s="1119"/>
      <c r="W18" s="406">
        <v>2</v>
      </c>
      <c r="X18" s="422" t="s">
        <v>129</v>
      </c>
      <c r="Y18" s="406" t="str">
        <f t="shared" si="0"/>
        <v>Probabilidad</v>
      </c>
      <c r="Z18" s="435" t="s">
        <v>111</v>
      </c>
      <c r="AA18" s="435" t="s">
        <v>112</v>
      </c>
      <c r="AB18" s="434" t="str">
        <f t="shared" si="1"/>
        <v>40%</v>
      </c>
      <c r="AC18" s="435" t="s">
        <v>113</v>
      </c>
      <c r="AD18" s="435" t="s">
        <v>114</v>
      </c>
      <c r="AE18" s="435" t="s">
        <v>115</v>
      </c>
      <c r="AF18" s="437">
        <f>IFERROR(IF(AND(Y17="Probabilidad",Y18="Probabilidad"),(AH17-(+AH17*AB18)),IF(Y18="Probabilidad",(Q17-(+Q17*AB18)),IF(Y18="Impacto",AH17,""))),"")</f>
        <v>0.216</v>
      </c>
      <c r="AG18" s="438" t="str">
        <f t="shared" si="2"/>
        <v>Baja</v>
      </c>
      <c r="AH18" s="434">
        <f t="shared" si="3"/>
        <v>0.216</v>
      </c>
      <c r="AI18" s="438" t="str">
        <f t="shared" si="4"/>
        <v>Moderado</v>
      </c>
      <c r="AJ18" s="439">
        <f>IFERROR(IF(AND(Y17="Impacto",Y18="Impacto"),(AJ17-(+AJ17*AB18)),IF(Y18="Impacto",(U17-(+U17*AB18)),IF(Y18="Probabilidad",AJ17,""))),"")</f>
        <v>0.6</v>
      </c>
      <c r="AK18" s="440" t="str">
        <f t="shared" si="5"/>
        <v>Moderado</v>
      </c>
      <c r="AL18" s="1251"/>
      <c r="AM18" s="1196"/>
      <c r="AN18" s="1114"/>
      <c r="AO18" s="1114"/>
      <c r="AP18" s="1270"/>
      <c r="AQ18" s="763"/>
      <c r="AR18" s="764"/>
      <c r="AS18" s="765"/>
      <c r="AT18" s="872"/>
      <c r="AU18" s="141"/>
      <c r="AV18" s="141"/>
      <c r="AW18" s="141"/>
      <c r="AX18" s="141"/>
      <c r="AY18" s="141"/>
      <c r="AZ18" s="141"/>
      <c r="BA18" s="141"/>
      <c r="BB18" s="141"/>
      <c r="BC18" s="141"/>
      <c r="BD18" s="141"/>
      <c r="BE18" s="141"/>
      <c r="BF18" s="141"/>
      <c r="BG18" s="141"/>
      <c r="BH18" s="141"/>
      <c r="BI18" s="141"/>
      <c r="BJ18" s="141"/>
      <c r="BK18" s="141"/>
      <c r="BL18" s="141"/>
      <c r="BM18" s="141"/>
    </row>
    <row r="19" spans="1:65" s="143" customFormat="1" ht="151.5" customHeight="1" thickTop="1" thickBot="1">
      <c r="A19" s="1398"/>
      <c r="B19" s="1397"/>
      <c r="C19" s="1232">
        <v>4</v>
      </c>
      <c r="D19" s="1104" t="s">
        <v>130</v>
      </c>
      <c r="E19" s="1104" t="s">
        <v>103</v>
      </c>
      <c r="F19" s="1104" t="s">
        <v>365</v>
      </c>
      <c r="G19" s="1104" t="s">
        <v>131</v>
      </c>
      <c r="H19" s="1104"/>
      <c r="I19" s="1104" t="s">
        <v>366</v>
      </c>
      <c r="J19" s="1113" t="s">
        <v>108</v>
      </c>
      <c r="K19" s="1113"/>
      <c r="L19" s="1113"/>
      <c r="M19" s="1113"/>
      <c r="N19" s="1104" t="s">
        <v>162</v>
      </c>
      <c r="O19" s="1110">
        <v>500</v>
      </c>
      <c r="P19" s="1115" t="str">
        <f>IF(O19&lt;=0,"",IF(O19&lt;=2,"Muy Baja",IF(O19&lt;=24,"Baja",IF(O19&lt;=500,"Media",IF(O19&lt;=5000,"Alta","Muy Alta")))))</f>
        <v>Media</v>
      </c>
      <c r="Q19" s="1116">
        <f>IF(P19="","",IF(P19="Muy Baja",0.2,IF(P19="Baja",0.4,IF(P19="Media",0.6,IF(P19="Alta",0.8,IF(P19="Muy Alta",1,))))))</f>
        <v>0.6</v>
      </c>
      <c r="R19" s="1104" t="s">
        <v>110</v>
      </c>
      <c r="S19" s="429" t="str">
        <f>IF(NOT(ISERROR(MATCH(R19,'[1]Tabla Impacto'!$B$221:$B$223,0))),'[1]Tabla Impacto'!$F$223&amp;"Por favor no seleccionar los criterios de impacto(Afectación Económica o presupuestal y Pérdida Reputacional)",R19)</f>
        <v xml:space="preserve">     El riesgo afecta la imagen de la entidad con algunos usuarios de relevancia frente al logro de los objetivos</v>
      </c>
      <c r="T19" s="1115" t="str">
        <f>IF(OR(S19='[1]Tabla Impacto'!$C$11,S19='[1]Tabla Impacto'!$D$11),"Leve",IF(OR(S19='[1]Tabla Impacto'!$C$12,S19='[1]Tabla Impacto'!$D$12),"Menor",IF(OR(S19='[1]Tabla Impacto'!$C$13,S19='[1]Tabla Impacto'!$D$13),"Moderado",IF(OR(S19='[1]Tabla Impacto'!$C$14,S19='[1]Tabla Impacto'!$D$14),"Mayor",IF(OR(S19='[1]Tabla Impacto'!$C$15,S19='[1]Tabla Impacto'!$D$15),"Catastrófico","")))))</f>
        <v>Moderado</v>
      </c>
      <c r="U19" s="1116">
        <f>IF(T19="","",IF(T19="Leve",0.2,IF(T19="Menor",0.4,IF(T19="Moderado",0.6,IF(T19="Mayor",0.8,IF(T19="Catastrófico",1,))))))</f>
        <v>0.6</v>
      </c>
      <c r="V19" s="1129" t="str">
        <f>IF(OR(AND(P19="Muy Baja",T19="Leve"),AND(P19="Muy Baja",T19="Menor"),AND(P19="Baja",T19="Leve")),"Bajo",IF(OR(AND(P19="Muy baja",T19="Moderado"),AND(P19="Baja",T19="Menor"),AND(P19="Baja",T19="Moderado"),AND(P19="Media",T19="Leve"),AND(P19="Media",T19="Menor"),AND(P19="Media",T19="Moderado"),AND(P19="Alta",T19="Leve"),AND(P19="Alta",T19="Menor")),"Moderado",IF(OR(AND(P19="Muy Baja",T19="Mayor"),AND(P19="Baja",T19="Mayor"),AND(P19="Media",T19="Mayor"),AND(P19="Alta",T19="Moderado"),AND(P19="Alta",T19="Mayor"),AND(P19="Muy Alta",T19="Leve"),AND(P19="Muy Alta",T19="Menor"),AND(P19="Muy Alta",T19="Moderado"),AND(P19="Muy Alta",T19="Mayor")),"Alto",IF(OR(AND(P19="Muy Baja",T19="Catastrófico"),AND(P19="Baja",T19="Catastrófico"),AND(P19="Media",T19="Catastrófico"),AND(P19="Alta",T19="Catastrófico"),AND(P19="Muy Alta",T19="Catastrófico")),"Extremo",""))))</f>
        <v>Moderado</v>
      </c>
      <c r="W19" s="429">
        <v>1</v>
      </c>
      <c r="X19" s="420" t="s">
        <v>367</v>
      </c>
      <c r="Y19" s="429" t="str">
        <f t="shared" si="0"/>
        <v>Probabilidad</v>
      </c>
      <c r="Z19" s="423" t="s">
        <v>111</v>
      </c>
      <c r="AA19" s="423" t="s">
        <v>112</v>
      </c>
      <c r="AB19" s="426" t="str">
        <f t="shared" si="1"/>
        <v>40%</v>
      </c>
      <c r="AC19" s="423" t="s">
        <v>113</v>
      </c>
      <c r="AD19" s="423" t="s">
        <v>114</v>
      </c>
      <c r="AE19" s="423" t="s">
        <v>115</v>
      </c>
      <c r="AF19" s="436">
        <f>IFERROR(IF(Y19="Probabilidad",(Q19-(+Q19*AB19)),IF(Y19="Impacto",Q19,"")),"")</f>
        <v>0.36</v>
      </c>
      <c r="AG19" s="425" t="str">
        <f t="shared" si="2"/>
        <v>Baja</v>
      </c>
      <c r="AH19" s="426">
        <f t="shared" si="3"/>
        <v>0.36</v>
      </c>
      <c r="AI19" s="425" t="str">
        <f t="shared" si="4"/>
        <v>Moderado</v>
      </c>
      <c r="AJ19" s="427">
        <f>IFERROR(IF(Y19="Impacto",(U19-(+U19*AB19)),IF(Y19="Probabilidad",U19,"")),"")</f>
        <v>0.6</v>
      </c>
      <c r="AK19" s="428" t="str">
        <f t="shared" si="5"/>
        <v>Moderado</v>
      </c>
      <c r="AL19" s="1267" t="s">
        <v>116</v>
      </c>
      <c r="AM19" s="1143"/>
      <c r="AN19" s="1113" t="s">
        <v>368</v>
      </c>
      <c r="AO19" s="1113" t="s">
        <v>117</v>
      </c>
      <c r="AP19" s="1264" t="s">
        <v>369</v>
      </c>
      <c r="AQ19" s="144"/>
      <c r="AR19" s="145"/>
      <c r="AS19" s="146"/>
      <c r="AT19" s="872"/>
      <c r="AU19" s="142"/>
      <c r="AV19" s="142"/>
      <c r="AW19" s="142"/>
      <c r="AX19" s="142"/>
      <c r="AY19" s="142"/>
      <c r="AZ19" s="142"/>
      <c r="BA19" s="142"/>
      <c r="BB19" s="142"/>
      <c r="BC19" s="142"/>
      <c r="BD19" s="142"/>
      <c r="BE19" s="142"/>
      <c r="BF19" s="142"/>
      <c r="BG19" s="142"/>
      <c r="BH19" s="142"/>
      <c r="BI19" s="142"/>
      <c r="BJ19" s="142"/>
      <c r="BK19" s="142"/>
      <c r="BL19" s="142"/>
      <c r="BM19" s="142"/>
    </row>
    <row r="20" spans="1:65" s="143" customFormat="1" ht="151.5" customHeight="1" thickTop="1" thickBot="1">
      <c r="A20" s="1398"/>
      <c r="B20" s="1397"/>
      <c r="C20" s="1254"/>
      <c r="D20" s="1119"/>
      <c r="E20" s="1201"/>
      <c r="F20" s="1119"/>
      <c r="G20" s="1119"/>
      <c r="H20" s="1119"/>
      <c r="I20" s="1119"/>
      <c r="J20" s="1142"/>
      <c r="K20" s="1142"/>
      <c r="L20" s="1142"/>
      <c r="M20" s="1142"/>
      <c r="N20" s="1119"/>
      <c r="O20" s="1119"/>
      <c r="P20" s="1119"/>
      <c r="Q20" s="1119"/>
      <c r="R20" s="1119"/>
      <c r="S20" s="406"/>
      <c r="T20" s="1119"/>
      <c r="U20" s="1119"/>
      <c r="V20" s="1119"/>
      <c r="W20" s="406">
        <v>2</v>
      </c>
      <c r="X20" s="422" t="s">
        <v>370</v>
      </c>
      <c r="Y20" s="406" t="str">
        <f t="shared" si="0"/>
        <v>Impacto</v>
      </c>
      <c r="Z20" s="435" t="s">
        <v>133</v>
      </c>
      <c r="AA20" s="435" t="s">
        <v>112</v>
      </c>
      <c r="AB20" s="434" t="str">
        <f t="shared" si="1"/>
        <v>25%</v>
      </c>
      <c r="AC20" s="435" t="s">
        <v>127</v>
      </c>
      <c r="AD20" s="435" t="s">
        <v>114</v>
      </c>
      <c r="AE20" s="435" t="s">
        <v>115</v>
      </c>
      <c r="AF20" s="437">
        <f>IFERROR(IF(AND(Y19="Probabilidad",Y20="Probabilidad"),(AH19-(+AH19*AB20)),IF(Y20="Probabilidad",(Q19-(+Q19*AB20)),IF(Y20="Impacto",AH19,""))),"")</f>
        <v>0.36</v>
      </c>
      <c r="AG20" s="438" t="str">
        <f t="shared" si="2"/>
        <v>Baja</v>
      </c>
      <c r="AH20" s="434">
        <f t="shared" si="3"/>
        <v>0.36</v>
      </c>
      <c r="AI20" s="438" t="str">
        <f t="shared" si="4"/>
        <v>Moderado</v>
      </c>
      <c r="AJ20" s="439">
        <f>IFERROR(IF(AND(Y19="Impacto",Y20="Impacto"),(AJ19-(+AJ19*AB20)),IF(Y20="Impacto",(U19-(+U19*AB20)),IF(Y20="Probabilidad",AJ19,""))),"")</f>
        <v>0.44999999999999996</v>
      </c>
      <c r="AK20" s="440" t="str">
        <f t="shared" si="5"/>
        <v>Moderado</v>
      </c>
      <c r="AL20" s="1251"/>
      <c r="AM20" s="1196"/>
      <c r="AN20" s="1114"/>
      <c r="AO20" s="1114"/>
      <c r="AP20" s="1265"/>
      <c r="AQ20" s="147"/>
      <c r="AR20" s="148"/>
      <c r="AS20" s="149"/>
      <c r="AT20" s="872"/>
      <c r="AU20" s="142"/>
      <c r="AV20" s="142"/>
      <c r="AW20" s="142"/>
      <c r="AX20" s="142"/>
      <c r="AY20" s="142"/>
      <c r="AZ20" s="142"/>
      <c r="BA20" s="142"/>
      <c r="BB20" s="142"/>
      <c r="BC20" s="142"/>
      <c r="BD20" s="142"/>
      <c r="BE20" s="142"/>
      <c r="BF20" s="142"/>
      <c r="BG20" s="142"/>
      <c r="BH20" s="142"/>
      <c r="BI20" s="142"/>
      <c r="BJ20" s="142"/>
      <c r="BK20" s="142"/>
      <c r="BL20" s="142"/>
      <c r="BM20" s="142"/>
    </row>
    <row r="21" spans="1:65" s="143" customFormat="1" ht="167.25" customHeight="1" thickTop="1" thickBot="1">
      <c r="A21" s="1398"/>
      <c r="B21" s="1397" t="s">
        <v>912</v>
      </c>
      <c r="C21" s="1252">
        <v>1</v>
      </c>
      <c r="D21" s="1104" t="s">
        <v>371</v>
      </c>
      <c r="E21" s="1104" t="s">
        <v>134</v>
      </c>
      <c r="F21" s="1104" t="s">
        <v>135</v>
      </c>
      <c r="G21" s="1104" t="s">
        <v>372</v>
      </c>
      <c r="H21" s="1148"/>
      <c r="I21" s="1104" t="s">
        <v>373</v>
      </c>
      <c r="J21" s="1113" t="s">
        <v>108</v>
      </c>
      <c r="K21" s="1113"/>
      <c r="L21" s="1113"/>
      <c r="M21" s="1113"/>
      <c r="N21" s="1104" t="s">
        <v>162</v>
      </c>
      <c r="O21" s="1104">
        <v>6</v>
      </c>
      <c r="P21" s="1115" t="str">
        <f>IF(O21&lt;=0,"",IF(O21&lt;=2,"Muy Baja",IF(O21&lt;=24,"Baja",IF(O21&lt;=500,"Media",IF(O21&lt;=5000,"Alta","Muy Alta")))))</f>
        <v>Baja</v>
      </c>
      <c r="Q21" s="1262">
        <f>IF(P21="","",IF(P21="Muy Baja",0.2,IF(P21="Baja",0.4,IF(P21="Media",0.6,IF(P21="Alta",0.8,IF(P21="Muy Alta",1,))))))</f>
        <v>0.4</v>
      </c>
      <c r="R21" s="1104" t="s">
        <v>374</v>
      </c>
      <c r="S21" s="1104" t="str">
        <f>IF(NOT(ISERROR(MATCH(R21,'[2]Tabla Impacto'!$B$221:$B$223,0))),'[2]Tabla Impacto'!$F$223&amp;"Por favor no seleccionar los criterios de impacto(Afectación Económica o presupuestal y Pérdida Reputacional)",R21)</f>
        <v xml:space="preserve">     El riesgo afecta la imagen de la entidad internamente, de conocimiento general, nivel interno, de junta directiva y accionistas y/o de proveedores</v>
      </c>
      <c r="T21" s="1115" t="str">
        <f>IF(OR(S25='[2]Tabla Impacto'!$C$11,S25='[2]Tabla Impacto'!$D$11),"Leve",IF(OR(S25='[2]Tabla Impacto'!$C$12,S25='[2]Tabla Impacto'!$D$12),"Menor",IF(OR(S25='[2]Tabla Impacto'!$C$13,S25='[2]Tabla Impacto'!$D$13),"Moderado",IF(OR(S25='[2]Tabla Impacto'!$C$14,S25='[2]Tabla Impacto'!$D$14),"Mayor",IF(OR(S25='[2]Tabla Impacto'!$C$15,S25='[2]Tabla Impacto'!$D$15),"Catastrófico","")))))</f>
        <v>Moderado</v>
      </c>
      <c r="U21" s="1156">
        <f>IF(T25="","",IF(T25="Leve",0.2,IF(T25="Menor",0.4,IF(T25="Moderado",0.6,IF(T25="Mayor",0.8,IF(T25="Catastrófico",1,))))))</f>
        <v>0.6</v>
      </c>
      <c r="V21" s="1129" t="str">
        <f>IF(OR(AND(P25="Muy Baja",T25="Leve"),AND(P25="Muy Baja",T25="Menor"),AND(P25="Baja",T25="Leve")),"Bajo",IF(OR(AND(P25="Muy baja",T25="Moderado"),AND(P25="Baja",T25="Menor"),AND(P25="Baja",T25="Moderado"),AND(P25="Media",T25="Leve"),AND(P25="Media",T25="Menor"),AND(P25="Media",T25="Moderado"),AND(P25="Alta",T25="Leve"),AND(P25="Alta",T25="Menor")),"Moderado",IF(OR(AND(P25="Muy Baja",T25="Mayor"),AND(P25="Baja",T25="Mayor"),AND(P25="Media",T25="Mayor"),AND(P25="Alta",T25="Moderado"),AND(P25="Alta",T25="Mayor"),AND(P25="Muy Alta",T25="Leve"),AND(P25="Muy Alta",T25="Menor"),AND(P25="Muy Alta",T25="Moderado"),AND(P25="Muy Alta",T25="Mayor")),"Alto",IF(OR(AND(P25="Muy Baja",T25="Catastrófico"),AND(P25="Baja",T25="Catastrófico"),AND(P25="Media",T25="Catastrófico"),AND(P25="Alta",T25="Catastrófico"),AND(P25="Muy Alta",T25="Catastrófico")),"Extremo",""))))</f>
        <v>Moderado</v>
      </c>
      <c r="W21" s="429">
        <v>1</v>
      </c>
      <c r="X21" s="420" t="s">
        <v>375</v>
      </c>
      <c r="Y21" s="429" t="str">
        <f t="shared" si="0"/>
        <v>Probabilidad</v>
      </c>
      <c r="Z21" s="423" t="s">
        <v>111</v>
      </c>
      <c r="AA21" s="423" t="s">
        <v>112</v>
      </c>
      <c r="AB21" s="426" t="str">
        <f t="shared" si="1"/>
        <v>40%</v>
      </c>
      <c r="AC21" s="423" t="s">
        <v>113</v>
      </c>
      <c r="AD21" s="423" t="s">
        <v>114</v>
      </c>
      <c r="AE21" s="423" t="s">
        <v>115</v>
      </c>
      <c r="AF21" s="436">
        <f>IFERROR(IF(Y21="Probabilidad",(Q21-(+Q21*AB21)),IF(Y21="Impacto",Q21,"")),"")</f>
        <v>0.24</v>
      </c>
      <c r="AG21" s="425" t="str">
        <f t="shared" si="2"/>
        <v>Baja</v>
      </c>
      <c r="AH21" s="426">
        <f t="shared" si="3"/>
        <v>0.24</v>
      </c>
      <c r="AI21" s="425" t="str">
        <f t="shared" si="4"/>
        <v>Moderado</v>
      </c>
      <c r="AJ21" s="427">
        <f>IFERROR(IF(Y21="Impacto",(U21-(+U21*AB21)),IF(Y21="Probabilidad",U21,"")),"")</f>
        <v>0.6</v>
      </c>
      <c r="AK21" s="428" t="str">
        <f t="shared" si="5"/>
        <v>Moderado</v>
      </c>
      <c r="AL21" s="1267" t="s">
        <v>137</v>
      </c>
      <c r="AM21" s="1143"/>
      <c r="AN21" s="1113"/>
      <c r="AO21" s="1113"/>
      <c r="AP21" s="1266"/>
      <c r="AQ21" s="147"/>
      <c r="AR21" s="148"/>
      <c r="AS21" s="149"/>
      <c r="AT21" s="872"/>
      <c r="AU21" s="142"/>
      <c r="AV21" s="142"/>
      <c r="AW21" s="142"/>
      <c r="AX21" s="142"/>
      <c r="AY21" s="142"/>
      <c r="AZ21" s="142"/>
      <c r="BA21" s="142"/>
      <c r="BB21" s="142"/>
      <c r="BC21" s="142"/>
      <c r="BD21" s="142"/>
      <c r="BE21" s="142"/>
      <c r="BF21" s="142"/>
      <c r="BG21" s="142"/>
      <c r="BH21" s="142"/>
      <c r="BI21" s="142"/>
      <c r="BJ21" s="142"/>
      <c r="BK21" s="142"/>
      <c r="BL21" s="142"/>
      <c r="BM21" s="142"/>
    </row>
    <row r="22" spans="1:65" s="143" customFormat="1" ht="167.25" customHeight="1" thickTop="1" thickBot="1">
      <c r="A22" s="1398"/>
      <c r="B22" s="1397"/>
      <c r="C22" s="1254"/>
      <c r="D22" s="1119"/>
      <c r="E22" s="1201"/>
      <c r="F22" s="1119"/>
      <c r="G22" s="1119"/>
      <c r="H22" s="1255"/>
      <c r="I22" s="1119"/>
      <c r="J22" s="1142"/>
      <c r="K22" s="1142"/>
      <c r="L22" s="1142"/>
      <c r="M22" s="1142"/>
      <c r="N22" s="1119"/>
      <c r="O22" s="1119"/>
      <c r="P22" s="1119"/>
      <c r="Q22" s="1119"/>
      <c r="R22" s="1119"/>
      <c r="S22" s="1119"/>
      <c r="T22" s="1119"/>
      <c r="U22" s="1119"/>
      <c r="V22" s="1119"/>
      <c r="W22" s="406">
        <v>2</v>
      </c>
      <c r="X22" s="422" t="s">
        <v>376</v>
      </c>
      <c r="Y22" s="406" t="str">
        <f t="shared" si="0"/>
        <v>Probabilidad</v>
      </c>
      <c r="Z22" s="435" t="s">
        <v>138</v>
      </c>
      <c r="AA22" s="435" t="s">
        <v>112</v>
      </c>
      <c r="AB22" s="434" t="str">
        <f t="shared" si="1"/>
        <v>30%</v>
      </c>
      <c r="AC22" s="435" t="s">
        <v>113</v>
      </c>
      <c r="AD22" s="435" t="s">
        <v>114</v>
      </c>
      <c r="AE22" s="435" t="s">
        <v>115</v>
      </c>
      <c r="AF22" s="437">
        <f>IFERROR(IF(AND(Y21="Probabilidad",Y22="Probabilidad"),(AH21-(+AH21*AB22)),IF(Y22="Probabilidad",(Q21-(+Q21*AB22)),IF(Y22="Impacto",AH21,""))),"")</f>
        <v>0.16799999999999998</v>
      </c>
      <c r="AG22" s="438" t="str">
        <f t="shared" si="2"/>
        <v>Muy Baja</v>
      </c>
      <c r="AH22" s="434">
        <f t="shared" si="3"/>
        <v>0.16799999999999998</v>
      </c>
      <c r="AI22" s="438" t="str">
        <f t="shared" si="4"/>
        <v>Moderado</v>
      </c>
      <c r="AJ22" s="439">
        <f>IFERROR(IF(AND(Y21="Impacto",Y22="Impacto"),(AJ21-(+AJ21*AB22)),IF(Y22="Impacto",(U21-(+U21*AB22)),IF(Y22="Probabilidad",AJ21,""))),"")</f>
        <v>0.6</v>
      </c>
      <c r="AK22" s="440" t="str">
        <f t="shared" si="5"/>
        <v>Moderado</v>
      </c>
      <c r="AL22" s="1251"/>
      <c r="AM22" s="1196"/>
      <c r="AN22" s="1142"/>
      <c r="AO22" s="1142"/>
      <c r="AP22" s="1158"/>
      <c r="AQ22" s="147"/>
      <c r="AR22" s="148"/>
      <c r="AS22" s="149"/>
      <c r="AT22" s="872"/>
      <c r="AU22" s="142"/>
      <c r="AV22" s="142"/>
      <c r="AW22" s="142"/>
      <c r="AX22" s="142"/>
      <c r="AY22" s="142"/>
      <c r="AZ22" s="142"/>
      <c r="BA22" s="142"/>
      <c r="BB22" s="142"/>
      <c r="BC22" s="142"/>
      <c r="BD22" s="142"/>
      <c r="BE22" s="142"/>
      <c r="BF22" s="142"/>
      <c r="BG22" s="142"/>
      <c r="BH22" s="142"/>
      <c r="BI22" s="142"/>
      <c r="BJ22" s="142"/>
      <c r="BK22" s="142"/>
      <c r="BL22" s="142"/>
      <c r="BM22" s="142"/>
    </row>
    <row r="23" spans="1:65" s="143" customFormat="1" ht="191.25" customHeight="1" thickTop="1" thickBot="1">
      <c r="A23" s="1398"/>
      <c r="B23" s="1397"/>
      <c r="C23" s="1232">
        <v>2</v>
      </c>
      <c r="D23" s="1104" t="s">
        <v>377</v>
      </c>
      <c r="E23" s="1104" t="s">
        <v>134</v>
      </c>
      <c r="F23" s="1104" t="s">
        <v>139</v>
      </c>
      <c r="G23" s="1104" t="s">
        <v>140</v>
      </c>
      <c r="H23" s="1148"/>
      <c r="I23" s="1104" t="s">
        <v>378</v>
      </c>
      <c r="J23" s="1123" t="s">
        <v>108</v>
      </c>
      <c r="K23" s="1123"/>
      <c r="L23" s="1123" t="s">
        <v>108</v>
      </c>
      <c r="M23" s="1123"/>
      <c r="N23" s="1104" t="s">
        <v>162</v>
      </c>
      <c r="O23" s="1110">
        <v>6</v>
      </c>
      <c r="P23" s="1115" t="str">
        <f>IF(O23&lt;=0,"",IF(O23&lt;=2,"Muy Baja",IF(O23&lt;=24,"Baja",IF(O23&lt;=500,"Media",IF(O23&lt;=5000,"Alta","Muy Alta")))))</f>
        <v>Baja</v>
      </c>
      <c r="Q23" s="1263">
        <f>IF(P23="","",IF(P23="Muy Baja",0.2,IF(P23="Baja",0.4,IF(P23="Media",0.6,IF(P23="Alta",0.8,IF(P23="Muy Alta",1,))))))</f>
        <v>0.4</v>
      </c>
      <c r="R23" s="1104" t="s">
        <v>379</v>
      </c>
      <c r="S23" s="420" t="str">
        <f>IF(NOT(ISERROR(MATCH(R23,'[2]Tabla Impacto'!$B$221:$B$223,0))),'[2]Tabla Impacto'!$F$223&amp;"Por favor no seleccionar los criterios de impacto(Afectación Económica o presupuestal y Pérdida Reputacional)",R23)</f>
        <v xml:space="preserve">     El riesgo afecta la imagen de  la entidad con efecto publicitario sostenido a nivel de sector administrativo, nivel departamental o municipal</v>
      </c>
      <c r="T23" s="1115" t="str">
        <f>IF(OR(S25='[2]Tabla Impacto'!$C$11,S25='[2]Tabla Impacto'!$D$11),"Leve",IF(OR(S25='[2]Tabla Impacto'!$C$12,S25='[2]Tabla Impacto'!$D$12),"Menor",IF(OR(S25='[2]Tabla Impacto'!$C$13,S25='[2]Tabla Impacto'!$D$13),"Moderado",IF(OR(S25='[2]Tabla Impacto'!$C$14,S25='[2]Tabla Impacto'!$D$14),"Mayor",IF(OR(S25='[2]Tabla Impacto'!$C$15,S25='[2]Tabla Impacto'!$D$15),"Catastrófico","")))))</f>
        <v>Moderado</v>
      </c>
      <c r="U23" s="1156">
        <f>IF(T25="","",IF(T25="Leve",0.2,IF(T25="Menor",0.4,IF(T25="Moderado",0.6,IF(T25="Mayor",0.8,IF(T25="Catastrófico",1,))))))</f>
        <v>0.6</v>
      </c>
      <c r="V23" s="1115" t="str">
        <f>IF(OR(AND(P25="Muy Baja",T25="Leve"),AND(P25="Muy Baja",T25="Menor"),AND(P25="Baja",T25="Leve")),"Bajo",IF(OR(AND(P25="Muy baja",T25="Moderado"),AND(P25="Baja",T25="Menor"),AND(P25="Baja",T25="Moderado"),AND(P25="Media",T25="Leve"),AND(P25="Media",T25="Menor"),AND(P25="Media",T25="Moderado"),AND(P25="Alta",T25="Leve"),AND(P25="Alta",T25="Menor")),"Moderado",IF(OR(AND(P25="Muy Baja",T25="Mayor"),AND(P25="Baja",T25="Mayor"),AND(P25="Media",T25="Mayor"),AND(P25="Alta",T25="Moderado"),AND(P25="Alta",T25="Mayor"),AND(P25="Muy Alta",T25="Leve"),AND(P25="Muy Alta",T25="Menor"),AND(P25="Muy Alta",T25="Moderado"),AND(P25="Muy Alta",T25="Mayor")),"Alto",IF(OR(AND(P25="Muy Baja",T25="Catastrófico"),AND(P25="Baja",T25="Catastrófico"),AND(P25="Media",T25="Catastrófico"),AND(P25="Alta",T25="Catastrófico"),AND(P25="Muy Alta",T25="Catastrófico")),"Extremo",""))))</f>
        <v>Moderado</v>
      </c>
      <c r="W23" s="429">
        <v>1</v>
      </c>
      <c r="X23" s="420" t="s">
        <v>141</v>
      </c>
      <c r="Y23" s="429" t="str">
        <f t="shared" si="0"/>
        <v>Probabilidad</v>
      </c>
      <c r="Z23" s="423" t="s">
        <v>111</v>
      </c>
      <c r="AA23" s="423" t="s">
        <v>112</v>
      </c>
      <c r="AB23" s="426" t="str">
        <f t="shared" si="1"/>
        <v>40%</v>
      </c>
      <c r="AC23" s="423" t="s">
        <v>113</v>
      </c>
      <c r="AD23" s="423" t="s">
        <v>114</v>
      </c>
      <c r="AE23" s="423" t="s">
        <v>115</v>
      </c>
      <c r="AF23" s="436">
        <f>IFERROR(IF(Y23="Probabilidad",(Q23-(+Q23*AB23)),IF(Y23="Impacto",Q23,"")),"")</f>
        <v>0.24</v>
      </c>
      <c r="AG23" s="425" t="str">
        <f t="shared" si="2"/>
        <v>Baja</v>
      </c>
      <c r="AH23" s="426">
        <f t="shared" si="3"/>
        <v>0.24</v>
      </c>
      <c r="AI23" s="425" t="str">
        <f t="shared" si="4"/>
        <v>Moderado</v>
      </c>
      <c r="AJ23" s="427">
        <f>IFERROR(IF(Y23="Impacto",(U23-(+U23*AB23)),IF(Y23="Probabilidad",U23,"")),"")</f>
        <v>0.6</v>
      </c>
      <c r="AK23" s="428" t="str">
        <f t="shared" si="5"/>
        <v>Moderado</v>
      </c>
      <c r="AL23" s="1267" t="s">
        <v>116</v>
      </c>
      <c r="AM23" s="1143"/>
      <c r="AN23" s="1113" t="s">
        <v>380</v>
      </c>
      <c r="AO23" s="1113" t="s">
        <v>381</v>
      </c>
      <c r="AP23" s="1268">
        <v>45107</v>
      </c>
      <c r="AQ23" s="147"/>
      <c r="AR23" s="148"/>
      <c r="AS23" s="149"/>
      <c r="AT23" s="872"/>
      <c r="AU23" s="141"/>
      <c r="AV23" s="141"/>
      <c r="AW23" s="141"/>
      <c r="AX23" s="141"/>
      <c r="AY23" s="141"/>
      <c r="AZ23" s="141"/>
      <c r="BA23" s="141"/>
      <c r="BB23" s="141"/>
      <c r="BC23" s="141"/>
      <c r="BD23" s="141"/>
      <c r="BE23" s="141"/>
      <c r="BF23" s="141"/>
      <c r="BG23" s="141"/>
      <c r="BH23" s="141"/>
      <c r="BI23" s="141"/>
      <c r="BJ23" s="141"/>
      <c r="BK23" s="141"/>
      <c r="BL23" s="141"/>
      <c r="BM23" s="141"/>
    </row>
    <row r="24" spans="1:65" s="143" customFormat="1" ht="171.75" customHeight="1" thickTop="1" thickBot="1">
      <c r="A24" s="1398"/>
      <c r="B24" s="1397"/>
      <c r="C24" s="1254"/>
      <c r="D24" s="1119"/>
      <c r="E24" s="1201"/>
      <c r="F24" s="1119"/>
      <c r="G24" s="1119"/>
      <c r="H24" s="1255"/>
      <c r="I24" s="1119"/>
      <c r="J24" s="1142"/>
      <c r="K24" s="1142"/>
      <c r="L24" s="1142"/>
      <c r="M24" s="1142"/>
      <c r="N24" s="1119"/>
      <c r="O24" s="1119"/>
      <c r="P24" s="1119"/>
      <c r="Q24" s="1119"/>
      <c r="R24" s="1119"/>
      <c r="S24" s="422"/>
      <c r="T24" s="1119"/>
      <c r="U24" s="1119"/>
      <c r="V24" s="1119"/>
      <c r="W24" s="406">
        <v>2</v>
      </c>
      <c r="X24" s="422" t="s">
        <v>382</v>
      </c>
      <c r="Y24" s="406" t="str">
        <f t="shared" si="0"/>
        <v>Probabilidad</v>
      </c>
      <c r="Z24" s="435" t="s">
        <v>111</v>
      </c>
      <c r="AA24" s="435" t="s">
        <v>112</v>
      </c>
      <c r="AB24" s="434" t="str">
        <f t="shared" si="1"/>
        <v>40%</v>
      </c>
      <c r="AC24" s="435" t="s">
        <v>113</v>
      </c>
      <c r="AD24" s="435" t="s">
        <v>114</v>
      </c>
      <c r="AE24" s="435" t="s">
        <v>115</v>
      </c>
      <c r="AF24" s="437">
        <f>IFERROR(IF(AND(Y23="Probabilidad",Y24="Probabilidad"),(AH23-(+AH23*AB24)),IF(Y24="Probabilidad",(Q23-(+Q23*AB24)),IF(Y24="Impacto",AH23,""))),"")</f>
        <v>0.14399999999999999</v>
      </c>
      <c r="AG24" s="438" t="str">
        <f t="shared" si="2"/>
        <v>Muy Baja</v>
      </c>
      <c r="AH24" s="434">
        <f t="shared" si="3"/>
        <v>0.14399999999999999</v>
      </c>
      <c r="AI24" s="438" t="str">
        <f t="shared" si="4"/>
        <v>Moderado</v>
      </c>
      <c r="AJ24" s="439">
        <f>IFERROR(IF(AND(Y23="Impacto",Y24="Impacto"),(AJ23-(+AJ23*AB24)),IF(Y24="Impacto",(U23-(+U23*AB24)),IF(Y24="Probabilidad",AJ23,""))),"")</f>
        <v>0.6</v>
      </c>
      <c r="AK24" s="440" t="str">
        <f t="shared" si="5"/>
        <v>Moderado</v>
      </c>
      <c r="AL24" s="1251"/>
      <c r="AM24" s="1196"/>
      <c r="AN24" s="1142"/>
      <c r="AO24" s="1142"/>
      <c r="AP24" s="1158"/>
      <c r="AQ24" s="144"/>
      <c r="AR24" s="145"/>
      <c r="AS24" s="146"/>
      <c r="AT24" s="872"/>
      <c r="AU24" s="141"/>
      <c r="AV24" s="141"/>
      <c r="AW24" s="141"/>
      <c r="AX24" s="141"/>
      <c r="AY24" s="141"/>
      <c r="AZ24" s="141"/>
      <c r="BA24" s="141"/>
      <c r="BB24" s="141"/>
      <c r="BC24" s="141"/>
      <c r="BD24" s="141"/>
      <c r="BE24" s="141"/>
      <c r="BF24" s="141"/>
      <c r="BG24" s="141"/>
      <c r="BH24" s="141"/>
      <c r="BI24" s="141"/>
      <c r="BJ24" s="141"/>
      <c r="BK24" s="141"/>
      <c r="BL24" s="141"/>
      <c r="BM24" s="141"/>
    </row>
    <row r="25" spans="1:65" s="143" customFormat="1" ht="180" customHeight="1" thickTop="1" thickBot="1">
      <c r="A25" s="1398"/>
      <c r="B25" s="1397"/>
      <c r="C25" s="150">
        <v>3</v>
      </c>
      <c r="D25" s="151" t="s">
        <v>377</v>
      </c>
      <c r="E25" s="151" t="s">
        <v>134</v>
      </c>
      <c r="F25" s="151" t="s">
        <v>143</v>
      </c>
      <c r="G25" s="151" t="s">
        <v>144</v>
      </c>
      <c r="H25" s="151"/>
      <c r="I25" s="151" t="s">
        <v>383</v>
      </c>
      <c r="J25" s="382" t="s">
        <v>108</v>
      </c>
      <c r="K25" s="382"/>
      <c r="L25" s="382"/>
      <c r="M25" s="382"/>
      <c r="N25" s="151" t="s">
        <v>162</v>
      </c>
      <c r="O25" s="152">
        <v>6</v>
      </c>
      <c r="P25" s="153" t="str">
        <f>IF(O25&lt;=0,"",IF(O25&lt;=2,"Muy Baja",IF(O25&lt;=24,"Baja",IF(O25&lt;=500,"Media",IF(O25&lt;=5000,"Alta","Muy Alta")))))</f>
        <v>Baja</v>
      </c>
      <c r="Q25" s="154">
        <f>IF(P25="","",IF(P25="Muy Baja",0.2,IF(P25="Baja",0.4,IF(P25="Media",0.6,IF(P25="Alta",0.8,IF(P25="Muy Alta",1,))))))</f>
        <v>0.4</v>
      </c>
      <c r="R25" s="151" t="s">
        <v>110</v>
      </c>
      <c r="S25" s="152" t="str">
        <f>IF(NOT(ISERROR(MATCH(R25,'[2]Tabla Impacto'!$B$221:$B$223,0))),'[2]Tabla Impacto'!$F$223&amp;"Por favor no seleccionar los criterios de impacto(Afectación Económica o presupuestal y Pérdida Reputacional)",R25)</f>
        <v xml:space="preserve">     El riesgo afecta la imagen de la entidad con algunos usuarios de relevancia frente al logro de los objetivos</v>
      </c>
      <c r="T25" s="153" t="str">
        <f>IF(OR(S25='[2]Tabla Impacto'!$C$11,S25='[2]Tabla Impacto'!$D$11),"Leve",IF(OR(S25='[2]Tabla Impacto'!$C$12,S25='[2]Tabla Impacto'!$D$12),"Menor",IF(OR(S25='[2]Tabla Impacto'!$C$13,S25='[2]Tabla Impacto'!$D$13),"Moderado",IF(OR(S25='[2]Tabla Impacto'!$C$14,S25='[2]Tabla Impacto'!$D$14),"Mayor",IF(OR(S25='[2]Tabla Impacto'!$C$15,S25='[2]Tabla Impacto'!$D$15),"Catastrófico","")))))</f>
        <v>Moderado</v>
      </c>
      <c r="U25" s="155">
        <f>IF(T25="","",IF(T25="Leve",0.2,IF(T25="Menor",0.4,IF(T25="Moderado",0.6,IF(T25="Mayor",0.8,IF(T25="Catastrófico",1,))))))</f>
        <v>0.6</v>
      </c>
      <c r="V25" s="156" t="str">
        <f>IF(OR(AND(P25="Muy Baja",T25="Leve"),AND(P25="Muy Baja",T25="Menor"),AND(P25="Baja",T25="Leve")),"Bajo",IF(OR(AND(P25="Muy baja",T25="Moderado"),AND(P25="Baja",T25="Menor"),AND(P25="Baja",T25="Moderado"),AND(P25="Media",T25="Leve"),AND(P25="Media",T25="Menor"),AND(P25="Media",T25="Moderado"),AND(P25="Alta",T25="Leve"),AND(P25="Alta",T25="Menor")),"Moderado",IF(OR(AND(P25="Muy Baja",T25="Mayor"),AND(P25="Baja",T25="Mayor"),AND(P25="Media",T25="Mayor"),AND(P25="Alta",T25="Moderado"),AND(P25="Alta",T25="Mayor"),AND(P25="Muy Alta",T25="Leve"),AND(P25="Muy Alta",T25="Menor"),AND(P25="Muy Alta",T25="Moderado"),AND(P25="Muy Alta",T25="Mayor")),"Alto",IF(OR(AND(P25="Muy Baja",T25="Catastrófico"),AND(P25="Baja",T25="Catastrófico"),AND(P25="Media",T25="Catastrófico"),AND(P25="Alta",T25="Catastrófico"),AND(P25="Muy Alta",T25="Catastrófico")),"Extremo",""))))</f>
        <v>Moderado</v>
      </c>
      <c r="W25" s="152">
        <v>1</v>
      </c>
      <c r="X25" s="151" t="s">
        <v>384</v>
      </c>
      <c r="Y25" s="152" t="str">
        <f t="shared" si="0"/>
        <v>Probabilidad</v>
      </c>
      <c r="Z25" s="160" t="s">
        <v>138</v>
      </c>
      <c r="AA25" s="160" t="s">
        <v>112</v>
      </c>
      <c r="AB25" s="155" t="str">
        <f t="shared" si="1"/>
        <v>30%</v>
      </c>
      <c r="AC25" s="160" t="s">
        <v>113</v>
      </c>
      <c r="AD25" s="160" t="s">
        <v>114</v>
      </c>
      <c r="AE25" s="160" t="s">
        <v>115</v>
      </c>
      <c r="AF25" s="161">
        <f>IFERROR(IF(Y25="Probabilidad",(Q25-(+Q25*AB25)),IF(Y25="Impacto",Q25,"")),"")</f>
        <v>0.28000000000000003</v>
      </c>
      <c r="AG25" s="162" t="str">
        <f t="shared" si="2"/>
        <v>Baja</v>
      </c>
      <c r="AH25" s="155">
        <f t="shared" si="3"/>
        <v>0.28000000000000003</v>
      </c>
      <c r="AI25" s="162" t="str">
        <f t="shared" si="4"/>
        <v>Moderado</v>
      </c>
      <c r="AJ25" s="163">
        <f>IFERROR(IF(Y25="Impacto",(U25-(+U25*AB25)),IF(Y25="Probabilidad",U25,"")),"")</f>
        <v>0.6</v>
      </c>
      <c r="AK25" s="164" t="str">
        <f t="shared" si="5"/>
        <v>Moderado</v>
      </c>
      <c r="AL25" s="160" t="s">
        <v>116</v>
      </c>
      <c r="AM25" s="165"/>
      <c r="AN25" s="165" t="s">
        <v>385</v>
      </c>
      <c r="AO25" s="165" t="s">
        <v>381</v>
      </c>
      <c r="AP25" s="205">
        <v>45107</v>
      </c>
      <c r="AQ25" s="144"/>
      <c r="AR25" s="145"/>
      <c r="AS25" s="146"/>
      <c r="AT25" s="872"/>
      <c r="AU25" s="141"/>
      <c r="AV25" s="141"/>
      <c r="AW25" s="141"/>
      <c r="AX25" s="141"/>
      <c r="AY25" s="141"/>
      <c r="AZ25" s="141"/>
      <c r="BA25" s="141"/>
      <c r="BB25" s="141"/>
      <c r="BC25" s="141"/>
      <c r="BD25" s="141"/>
      <c r="BE25" s="141"/>
      <c r="BF25" s="141"/>
      <c r="BG25" s="141"/>
      <c r="BH25" s="141"/>
      <c r="BI25" s="141"/>
      <c r="BJ25" s="141"/>
      <c r="BK25" s="141"/>
      <c r="BL25" s="141"/>
      <c r="BM25" s="141"/>
    </row>
    <row r="26" spans="1:65" s="143" customFormat="1" ht="156" thickTop="1" thickBot="1">
      <c r="A26" s="1398"/>
      <c r="B26" s="1397" t="s">
        <v>913</v>
      </c>
      <c r="C26" s="1232">
        <v>1</v>
      </c>
      <c r="D26" s="1104" t="s">
        <v>145</v>
      </c>
      <c r="E26" s="1104" t="s">
        <v>103</v>
      </c>
      <c r="F26" s="1104" t="s">
        <v>146</v>
      </c>
      <c r="G26" s="1256" t="s">
        <v>147</v>
      </c>
      <c r="H26" s="1104" t="s">
        <v>106</v>
      </c>
      <c r="I26" s="1104" t="s">
        <v>148</v>
      </c>
      <c r="J26" s="1113" t="s">
        <v>160</v>
      </c>
      <c r="K26" s="1113"/>
      <c r="L26" s="1113"/>
      <c r="M26" s="1113"/>
      <c r="N26" s="1104" t="s">
        <v>162</v>
      </c>
      <c r="O26" s="1110">
        <v>300</v>
      </c>
      <c r="P26" s="1115" t="str">
        <f>IF(O26&lt;=0,"",IF(O26&lt;=2,"Muy Baja",IF(O26&lt;=24,"Baja",IF(O26&lt;=500,"Media",IF(O26&lt;=5000,"Alta","Muy Alta")))))</f>
        <v>Media</v>
      </c>
      <c r="Q26" s="1156">
        <f>IF(P26="","",IF(P26="Muy Baja",0.2,IF(P26="Baja",0.4,IF(P26="Media",0.6,IF(P26="Alta",0.8,IF(P26="Muy Alta",1,))))))</f>
        <v>0.6</v>
      </c>
      <c r="R26" s="1104" t="s">
        <v>110</v>
      </c>
      <c r="S26" s="1156" t="str">
        <f>IF(NOT(ISERROR(MATCH(R26,'[3]Tabla Impacto'!$B$221:$B$223,0))),'[3]Tabla Impacto'!$F$223&amp;"Por favor no seleccionar los criterios de impacto(Afectación Económica o presupuestal y Pérdida Reputacional)",R26)</f>
        <v xml:space="preserve">     El riesgo afecta la imagen de la entidad con algunos usuarios de relevancia frente al logro de los objetivos</v>
      </c>
      <c r="T26" s="1115" t="str">
        <f>IF(OR(S26='[3]Tabla Impacto'!$C$11,S26='[3]Tabla Impacto'!$D$11),"Leve",IF(OR(S26='[3]Tabla Impacto'!$C$12,S26='[3]Tabla Impacto'!$D$12),"Menor",IF(OR(S26='[3]Tabla Impacto'!$C$13,S26='[3]Tabla Impacto'!$D$13),"Moderado",IF(OR(S26='[3]Tabla Impacto'!$C$14,S26='[3]Tabla Impacto'!$D$14),"Mayor",IF(OR(S26='[3]Tabla Impacto'!$C$15,S26='[3]Tabla Impacto'!$D$15),"Catastrófico","")))))</f>
        <v>Moderado</v>
      </c>
      <c r="U26" s="1156">
        <f>IF(T26="","",IF(T26="Leve",0.2,IF(T26="Menor",0.4,IF(T26="Moderado",0.6,IF(T26="Mayor",0.8,IF(T26="Catastrófico",1,))))))</f>
        <v>0.6</v>
      </c>
      <c r="V26" s="1129" t="str">
        <f>IF(OR(AND(P26="Muy Baja",T26="Leve"),AND(P26="Muy Baja",T26="Menor"),AND(P26="Baja",T26="Leve")),"Bajo",IF(OR(AND(P26="Muy baja",T26="Moderado"),AND(P26="Baja",T26="Menor"),AND(P26="Baja",T26="Moderado"),AND(P26="Media",T26="Leve"),AND(P26="Media",T26="Menor"),AND(P26="Media",T26="Moderado"),AND(P26="Alta",T26="Leve"),AND(P26="Alta",T26="Menor")),"Moderado",IF(OR(AND(P26="Muy Baja",T26="Mayor"),AND(P26="Baja",T26="Mayor"),AND(P26="Media",T26="Mayor"),AND(P26="Alta",T26="Moderado"),AND(P26="Alta",T26="Mayor"),AND(P26="Muy Alta",T26="Leve"),AND(P26="Muy Alta",T26="Menor"),AND(P26="Muy Alta",T26="Moderado"),AND(P26="Muy Alta",T26="Mayor")),"Alto",IF(OR(AND(P26="Muy Baja",T26="Catastrófico"),AND(P26="Baja",T26="Catastrófico"),AND(P26="Media",T26="Catastrófico"),AND(P26="Alta",T26="Catastrófico"),AND(P26="Muy Alta",T26="Catastrófico")),"Extremo",""))))</f>
        <v>Moderado</v>
      </c>
      <c r="W26" s="429">
        <v>1</v>
      </c>
      <c r="X26" s="420" t="s">
        <v>1005</v>
      </c>
      <c r="Y26" s="429" t="str">
        <f t="shared" si="0"/>
        <v>Probabilidad</v>
      </c>
      <c r="Z26" s="423" t="s">
        <v>111</v>
      </c>
      <c r="AA26" s="423" t="s">
        <v>112</v>
      </c>
      <c r="AB26" s="426" t="str">
        <f t="shared" si="1"/>
        <v>40%</v>
      </c>
      <c r="AC26" s="423" t="s">
        <v>113</v>
      </c>
      <c r="AD26" s="423" t="s">
        <v>142</v>
      </c>
      <c r="AE26" s="423" t="s">
        <v>115</v>
      </c>
      <c r="AF26" s="474">
        <f>IFERROR(IF(Y26="Probabilidad",(Q26-(+Q26*AB26)),IF(Y26="Impacto",Q26,"")),"")</f>
        <v>0.36</v>
      </c>
      <c r="AG26" s="425" t="str">
        <f t="shared" si="2"/>
        <v>Baja</v>
      </c>
      <c r="AH26" s="426">
        <f t="shared" si="3"/>
        <v>0.36</v>
      </c>
      <c r="AI26" s="425" t="str">
        <f t="shared" si="4"/>
        <v>Moderado</v>
      </c>
      <c r="AJ26" s="426">
        <f>IFERROR(IF(Y26="Impacto",(U26-(+U26*AB26)),IF(Y26="Probabilidad",U26,"")),"")</f>
        <v>0.6</v>
      </c>
      <c r="AK26" s="428" t="str">
        <f t="shared" si="5"/>
        <v>Moderado</v>
      </c>
      <c r="AL26" s="423" t="s">
        <v>116</v>
      </c>
      <c r="AM26" s="419"/>
      <c r="AN26" s="419" t="s">
        <v>386</v>
      </c>
      <c r="AO26" s="419" t="s">
        <v>387</v>
      </c>
      <c r="AP26" s="206">
        <v>45107</v>
      </c>
      <c r="AQ26" s="144"/>
      <c r="AR26" s="1243"/>
      <c r="AS26" s="146"/>
      <c r="AT26" s="872"/>
      <c r="AU26" s="142"/>
      <c r="AV26" s="142"/>
      <c r="AW26" s="142"/>
      <c r="AX26" s="142"/>
      <c r="AY26" s="142"/>
      <c r="AZ26" s="142"/>
      <c r="BA26" s="142"/>
      <c r="BB26" s="142"/>
      <c r="BC26" s="142"/>
      <c r="BD26" s="142"/>
      <c r="BE26" s="142"/>
      <c r="BF26" s="142"/>
      <c r="BG26" s="142"/>
      <c r="BH26" s="142"/>
      <c r="BI26" s="142"/>
      <c r="BJ26" s="142"/>
      <c r="BK26" s="142"/>
      <c r="BL26" s="142"/>
      <c r="BM26" s="142"/>
    </row>
    <row r="27" spans="1:65" s="143" customFormat="1" ht="126.75" customHeight="1" thickTop="1" thickBot="1">
      <c r="A27" s="1398"/>
      <c r="B27" s="1397"/>
      <c r="C27" s="1253"/>
      <c r="D27" s="1101"/>
      <c r="E27" s="1200"/>
      <c r="F27" s="1101"/>
      <c r="G27" s="1101"/>
      <c r="H27" s="1101"/>
      <c r="I27" s="1101"/>
      <c r="J27" s="1163"/>
      <c r="K27" s="1163"/>
      <c r="L27" s="1163"/>
      <c r="M27" s="1163"/>
      <c r="N27" s="1101"/>
      <c r="O27" s="1101"/>
      <c r="P27" s="1101"/>
      <c r="Q27" s="1101"/>
      <c r="R27" s="1101"/>
      <c r="S27" s="1101"/>
      <c r="T27" s="1101"/>
      <c r="U27" s="1101"/>
      <c r="V27" s="1101"/>
      <c r="W27" s="443">
        <v>2</v>
      </c>
      <c r="X27" s="421" t="s">
        <v>388</v>
      </c>
      <c r="Y27" s="443" t="str">
        <f t="shared" si="0"/>
        <v>Probabilidad</v>
      </c>
      <c r="Z27" s="430" t="s">
        <v>138</v>
      </c>
      <c r="AA27" s="430" t="s">
        <v>112</v>
      </c>
      <c r="AB27" s="432" t="str">
        <f t="shared" si="1"/>
        <v>30%</v>
      </c>
      <c r="AC27" s="430" t="s">
        <v>113</v>
      </c>
      <c r="AD27" s="430" t="s">
        <v>114</v>
      </c>
      <c r="AE27" s="430" t="s">
        <v>115</v>
      </c>
      <c r="AF27" s="157">
        <f>IFERROR(IF(AND(Y26="Probabilidad",Y27="Probabilidad"),(AH26-(+AH26*AB27)),IF(Y27="Probabilidad",(Q26-(+Q26*AB27)),IF(Y27="Impacto",AH26,""))),"")</f>
        <v>0.252</v>
      </c>
      <c r="AG27" s="431" t="str">
        <f t="shared" si="2"/>
        <v>Baja</v>
      </c>
      <c r="AH27" s="432">
        <f t="shared" si="3"/>
        <v>0.252</v>
      </c>
      <c r="AI27" s="431" t="str">
        <f t="shared" si="4"/>
        <v>Moderado</v>
      </c>
      <c r="AJ27" s="432">
        <f>IFERROR(IF(AND(Y26="Impacto",Y27="Impacto"),(AJ26-(+AJ26*AB27)),IF(Y27="Impacto",($U$27-(+$U$27*AB27)),IF(Y27="Probabilidad",AJ26,""))),"")</f>
        <v>0.6</v>
      </c>
      <c r="AK27" s="508" t="str">
        <f t="shared" si="5"/>
        <v>Moderado</v>
      </c>
      <c r="AL27" s="1089" t="s">
        <v>116</v>
      </c>
      <c r="AM27" s="1197"/>
      <c r="AN27" s="1122" t="s">
        <v>389</v>
      </c>
      <c r="AO27" s="1122" t="s">
        <v>390</v>
      </c>
      <c r="AP27" s="1157" t="s">
        <v>391</v>
      </c>
      <c r="AQ27" s="147"/>
      <c r="AR27" s="1244"/>
      <c r="AS27" s="149"/>
      <c r="AT27" s="872"/>
      <c r="AU27" s="141"/>
      <c r="AV27" s="141"/>
      <c r="AW27" s="141"/>
      <c r="AX27" s="141"/>
      <c r="AY27" s="141"/>
      <c r="AZ27" s="141"/>
      <c r="BA27" s="141"/>
      <c r="BB27" s="141"/>
      <c r="BC27" s="141"/>
      <c r="BD27" s="141"/>
      <c r="BE27" s="141"/>
      <c r="BF27" s="141"/>
      <c r="BG27" s="141"/>
      <c r="BH27" s="141"/>
      <c r="BI27" s="141"/>
      <c r="BJ27" s="141"/>
      <c r="BK27" s="141"/>
      <c r="BL27" s="141"/>
      <c r="BM27" s="141"/>
    </row>
    <row r="28" spans="1:65" s="143" customFormat="1" ht="111.75" customHeight="1" thickTop="1" thickBot="1">
      <c r="A28" s="1398"/>
      <c r="B28" s="1397"/>
      <c r="C28" s="1254"/>
      <c r="D28" s="1119"/>
      <c r="E28" s="1201"/>
      <c r="F28" s="1119"/>
      <c r="G28" s="1119"/>
      <c r="H28" s="1119"/>
      <c r="I28" s="1119"/>
      <c r="J28" s="1142"/>
      <c r="K28" s="1142"/>
      <c r="L28" s="1142"/>
      <c r="M28" s="1142"/>
      <c r="N28" s="1119"/>
      <c r="O28" s="1119"/>
      <c r="P28" s="1119"/>
      <c r="Q28" s="1119"/>
      <c r="R28" s="1119"/>
      <c r="S28" s="1119"/>
      <c r="T28" s="1119"/>
      <c r="U28" s="1119"/>
      <c r="V28" s="1119"/>
      <c r="W28" s="406">
        <v>3</v>
      </c>
      <c r="X28" s="422" t="s">
        <v>149</v>
      </c>
      <c r="Y28" s="406" t="str">
        <f t="shared" si="0"/>
        <v>Probabilidad</v>
      </c>
      <c r="Z28" s="435" t="s">
        <v>111</v>
      </c>
      <c r="AA28" s="435" t="s">
        <v>112</v>
      </c>
      <c r="AB28" s="434" t="str">
        <f t="shared" si="1"/>
        <v>40%</v>
      </c>
      <c r="AC28" s="435" t="s">
        <v>113</v>
      </c>
      <c r="AD28" s="435" t="s">
        <v>114</v>
      </c>
      <c r="AE28" s="435" t="s">
        <v>115</v>
      </c>
      <c r="AF28" s="475">
        <f>IFERROR(IF(AND(Y27="Probabilidad",Y28="Probabilidad"),(AH27-(+AH27*AB28)),IF(AND(Y27="Impacto",Y28="Probabilidad"),(AH26-(+AH26*AB28)),IF(Y28="Impacto",AH27,""))),"")</f>
        <v>0.1512</v>
      </c>
      <c r="AG28" s="438" t="str">
        <f t="shared" si="2"/>
        <v>Muy Baja</v>
      </c>
      <c r="AH28" s="434">
        <f t="shared" si="3"/>
        <v>0.1512</v>
      </c>
      <c r="AI28" s="438" t="str">
        <f t="shared" si="4"/>
        <v>Moderado</v>
      </c>
      <c r="AJ28" s="434">
        <f>IFERROR(IF(AND(Y27="Impacto",Y28="Impacto"),(AJ27-(+AJ27*AB28)),IF(AND(Y27="Probabilidad",Y28="Impacto"),(AJ26-(+AJ26*AB28)),IF(Y28="Probabilidad",AJ27,""))),"")</f>
        <v>0.6</v>
      </c>
      <c r="AK28" s="440" t="str">
        <f t="shared" si="5"/>
        <v>Moderado</v>
      </c>
      <c r="AL28" s="1090"/>
      <c r="AM28" s="1196"/>
      <c r="AN28" s="1142"/>
      <c r="AO28" s="1142"/>
      <c r="AP28" s="1158"/>
      <c r="AQ28" s="147"/>
      <c r="AR28" s="1245"/>
      <c r="AS28" s="149"/>
      <c r="AT28" s="872"/>
      <c r="AU28" s="141"/>
      <c r="AV28" s="141"/>
      <c r="AW28" s="141"/>
      <c r="AX28" s="141"/>
      <c r="AY28" s="141"/>
      <c r="AZ28" s="141"/>
      <c r="BA28" s="141"/>
      <c r="BB28" s="141"/>
      <c r="BC28" s="141"/>
      <c r="BD28" s="141"/>
      <c r="BE28" s="141"/>
      <c r="BF28" s="141"/>
      <c r="BG28" s="141"/>
      <c r="BH28" s="141"/>
      <c r="BI28" s="141"/>
      <c r="BJ28" s="141"/>
      <c r="BK28" s="141"/>
      <c r="BL28" s="141"/>
      <c r="BM28" s="141"/>
    </row>
    <row r="29" spans="1:65" s="143" customFormat="1" ht="151.5" customHeight="1" thickTop="1" thickBot="1">
      <c r="A29" s="1398"/>
      <c r="B29" s="1397"/>
      <c r="C29" s="1252">
        <v>2</v>
      </c>
      <c r="D29" s="1104" t="s">
        <v>150</v>
      </c>
      <c r="E29" s="1104" t="s">
        <v>103</v>
      </c>
      <c r="F29" s="1104" t="s">
        <v>151</v>
      </c>
      <c r="G29" s="1104" t="s">
        <v>392</v>
      </c>
      <c r="H29" s="1104" t="s">
        <v>106</v>
      </c>
      <c r="I29" s="1104" t="s">
        <v>393</v>
      </c>
      <c r="J29" s="1113" t="s">
        <v>108</v>
      </c>
      <c r="K29" s="1113"/>
      <c r="L29" s="1113"/>
      <c r="M29" s="1113" t="s">
        <v>108</v>
      </c>
      <c r="N29" s="1104" t="s">
        <v>162</v>
      </c>
      <c r="O29" s="1110">
        <v>18</v>
      </c>
      <c r="P29" s="1115" t="str">
        <f>IF(O29&lt;=0,"",IF(O29&lt;=2,"Muy Baja",IF(O29&lt;=24,"Baja",IF(O29&lt;=500,"Media",IF(O29&lt;=5000,"Alta","Muy Alta")))))</f>
        <v>Baja</v>
      </c>
      <c r="Q29" s="1156">
        <f>IF(P29="","",IF(P29="Muy Baja",0.2,IF(P29="Baja",0.4,IF(P29="Media",0.6,IF(P29="Alta",0.8,IF(P29="Muy Alta",1,))))))</f>
        <v>0.4</v>
      </c>
      <c r="R29" s="1104" t="s">
        <v>110</v>
      </c>
      <c r="S29" s="414" t="str">
        <f>IF(NOT(ISERROR(MATCH(R29,'[3]Tabla Impacto'!$B$221:$B$223,0))),'[3]Tabla Impacto'!$F$223&amp;"Por favor no seleccionar los criterios de impacto(Afectación Económica o presupuestal y Pérdida Reputacional)",R29)</f>
        <v xml:space="preserve">     El riesgo afecta la imagen de la entidad con algunos usuarios de relevancia frente al logro de los objetivos</v>
      </c>
      <c r="T29" s="1115" t="str">
        <f>IF(OR(S29='[3]Tabla Impacto'!$C$11,S29='[3]Tabla Impacto'!$D$11),"Leve",IF(OR(S29='[3]Tabla Impacto'!$C$12,S29='[3]Tabla Impacto'!$D$12),"Menor",IF(OR(S29='[3]Tabla Impacto'!$C$13,S29='[3]Tabla Impacto'!$D$13),"Moderado",IF(OR(S29='[3]Tabla Impacto'!$C$14,S29='[3]Tabla Impacto'!$D$14),"Mayor",IF(OR(S29='[3]Tabla Impacto'!$C$15,S29='[3]Tabla Impacto'!$D$15),"Catastrófico","")))))</f>
        <v>Moderado</v>
      </c>
      <c r="U29" s="1156">
        <f>IF(T29="","",IF(T29="Leve",0.2,IF(T29="Menor",0.4,IF(T29="Moderado",0.6,IF(T29="Mayor",0.8,IF(T29="Catastrófico",1,))))))</f>
        <v>0.6</v>
      </c>
      <c r="V29" s="1129" t="str">
        <f>IF(OR(AND(P29="Muy Baja",T29="Leve"),AND(P29="Muy Baja",T29="Menor"),AND(P29="Baja",T29="Leve")),"Bajo",IF(OR(AND(P29="Muy baja",T29="Moderado"),AND(P29="Baja",T29="Menor"),AND(P29="Baja",T29="Moderado"),AND(P29="Media",T29="Leve"),AND(P29="Media",T29="Menor"),AND(P29="Media",T29="Moderado"),AND(P29="Alta",T29="Leve"),AND(P29="Alta",T29="Menor")),"Moderado",IF(OR(AND(P29="Muy Baja",T29="Mayor"),AND(P29="Baja",T29="Mayor"),AND(P29="Media",T29="Mayor"),AND(P29="Alta",T29="Moderado"),AND(P29="Alta",T29="Mayor"),AND(P29="Muy Alta",T29="Leve"),AND(P29="Muy Alta",T29="Menor"),AND(P29="Muy Alta",T29="Moderado"),AND(P29="Muy Alta",T29="Mayor")),"Alto",IF(OR(AND(P29="Muy Baja",T29="Catastrófico"),AND(P29="Baja",T29="Catastrófico"),AND(P29="Media",T29="Catastrófico"),AND(P29="Alta",T29="Catastrófico"),AND(P29="Muy Alta",T29="Catastrófico")),"Extremo",""))))</f>
        <v>Moderado</v>
      </c>
      <c r="W29" s="1110">
        <v>1</v>
      </c>
      <c r="X29" s="1104" t="s">
        <v>394</v>
      </c>
      <c r="Y29" s="1110" t="str">
        <f t="shared" si="0"/>
        <v>Probabilidad</v>
      </c>
      <c r="Z29" s="1103" t="s">
        <v>111</v>
      </c>
      <c r="AA29" s="1103" t="s">
        <v>112</v>
      </c>
      <c r="AB29" s="1103" t="str">
        <f t="shared" si="1"/>
        <v>40%</v>
      </c>
      <c r="AC29" s="1103" t="s">
        <v>113</v>
      </c>
      <c r="AD29" s="1103" t="s">
        <v>114</v>
      </c>
      <c r="AE29" s="1103" t="s">
        <v>115</v>
      </c>
      <c r="AF29" s="1247">
        <f>IFERROR(IF(Y29="Probabilidad",(Q29-(+Q29*AB29)),IF(Y29="Impacto",Q29,"")),"")</f>
        <v>0.24</v>
      </c>
      <c r="AG29" s="1128" t="str">
        <f t="shared" si="2"/>
        <v>Baja</v>
      </c>
      <c r="AH29" s="1116">
        <f t="shared" si="3"/>
        <v>0.24</v>
      </c>
      <c r="AI29" s="1128" t="str">
        <f t="shared" si="4"/>
        <v>Moderado</v>
      </c>
      <c r="AJ29" s="1116">
        <f>IFERROR(IF(Y29="Impacto",(U29-(+U29*AB29)),IF(Y29="Probabilidad",U29,"")),"")</f>
        <v>0.6</v>
      </c>
      <c r="AK29" s="1102" t="s">
        <v>152</v>
      </c>
      <c r="AL29" s="423" t="s">
        <v>116</v>
      </c>
      <c r="AM29" s="1113"/>
      <c r="AN29" s="1113" t="s">
        <v>395</v>
      </c>
      <c r="AO29" s="1113" t="s">
        <v>396</v>
      </c>
      <c r="AP29" s="1246">
        <v>45046</v>
      </c>
      <c r="AQ29" s="147"/>
      <c r="AR29" s="148"/>
      <c r="AS29" s="149"/>
      <c r="AT29" s="872"/>
      <c r="AU29" s="141"/>
      <c r="AV29" s="141"/>
      <c r="AW29" s="141"/>
      <c r="AX29" s="141"/>
      <c r="AY29" s="141"/>
      <c r="AZ29" s="141"/>
      <c r="BA29" s="141"/>
      <c r="BB29" s="141"/>
      <c r="BC29" s="141"/>
      <c r="BD29" s="141"/>
      <c r="BE29" s="141"/>
      <c r="BF29" s="141"/>
      <c r="BG29" s="141"/>
      <c r="BH29" s="141"/>
      <c r="BI29" s="141"/>
      <c r="BJ29" s="141"/>
      <c r="BK29" s="141"/>
      <c r="BL29" s="141"/>
      <c r="BM29" s="141"/>
    </row>
    <row r="30" spans="1:65" s="143" customFormat="1" ht="151.5" customHeight="1" thickTop="1" thickBot="1">
      <c r="A30" s="1398"/>
      <c r="B30" s="1397"/>
      <c r="C30" s="1253"/>
      <c r="D30" s="1101"/>
      <c r="E30" s="1200"/>
      <c r="F30" s="1101"/>
      <c r="G30" s="1101"/>
      <c r="H30" s="1101"/>
      <c r="I30" s="1101"/>
      <c r="J30" s="1163"/>
      <c r="K30" s="1163"/>
      <c r="L30" s="1163"/>
      <c r="M30" s="1163"/>
      <c r="N30" s="1101"/>
      <c r="O30" s="1101"/>
      <c r="P30" s="1101"/>
      <c r="Q30" s="1101"/>
      <c r="R30" s="1101"/>
      <c r="S30" s="626">
        <f>IF(NOT(ISERROR(MATCH(R30,'[3]Tabla Impacto'!$B$221:$B$223,0))),'[3]Tabla Impacto'!$F$223&amp;"Por favor no seleccionar los criterios de impacto(Afectación Económica o presupuestal y Pérdida Reputacional)",R30)</f>
        <v>0</v>
      </c>
      <c r="T30" s="1101"/>
      <c r="U30" s="1101"/>
      <c r="V30" s="1101"/>
      <c r="W30" s="1101"/>
      <c r="X30" s="1101"/>
      <c r="Y30" s="1101"/>
      <c r="Z30" s="1101"/>
      <c r="AA30" s="1101"/>
      <c r="AB30" s="1101"/>
      <c r="AC30" s="1101"/>
      <c r="AD30" s="1101"/>
      <c r="AE30" s="1101"/>
      <c r="AF30" s="1101"/>
      <c r="AG30" s="1101"/>
      <c r="AH30" s="1101"/>
      <c r="AI30" s="1101"/>
      <c r="AJ30" s="1101"/>
      <c r="AK30" s="1101"/>
      <c r="AL30" s="430" t="s">
        <v>116</v>
      </c>
      <c r="AM30" s="1122"/>
      <c r="AN30" s="1163"/>
      <c r="AO30" s="1163"/>
      <c r="AP30" s="1192"/>
      <c r="AQ30" s="147"/>
      <c r="AR30" s="148"/>
      <c r="AS30" s="149"/>
      <c r="AT30" s="872"/>
      <c r="AU30" s="141"/>
      <c r="AV30" s="141"/>
      <c r="AW30" s="141"/>
      <c r="AX30" s="141"/>
      <c r="AY30" s="141"/>
      <c r="AZ30" s="141"/>
      <c r="BA30" s="141"/>
      <c r="BB30" s="141"/>
      <c r="BC30" s="141"/>
      <c r="BD30" s="141"/>
      <c r="BE30" s="141"/>
      <c r="BF30" s="141"/>
      <c r="BG30" s="141"/>
      <c r="BH30" s="141"/>
      <c r="BI30" s="141"/>
      <c r="BJ30" s="141"/>
      <c r="BK30" s="141"/>
      <c r="BL30" s="141"/>
      <c r="BM30" s="141"/>
    </row>
    <row r="31" spans="1:65" s="143" customFormat="1" ht="1.5" customHeight="1" thickTop="1" thickBot="1">
      <c r="A31" s="1398"/>
      <c r="B31" s="1397"/>
      <c r="C31" s="1253"/>
      <c r="D31" s="1101"/>
      <c r="E31" s="1200"/>
      <c r="F31" s="1101"/>
      <c r="G31" s="1101"/>
      <c r="H31" s="1101"/>
      <c r="I31" s="1101"/>
      <c r="J31" s="1163"/>
      <c r="K31" s="1163"/>
      <c r="L31" s="1163"/>
      <c r="M31" s="1163"/>
      <c r="N31" s="1101"/>
      <c r="O31" s="1101"/>
      <c r="P31" s="1101"/>
      <c r="Q31" s="1101"/>
      <c r="R31" s="1101"/>
      <c r="S31" s="626">
        <f>IF(NOT(ISERROR(MATCH(R31,'[3]Tabla Impacto'!$B$221:$B$223,0))),'[3]Tabla Impacto'!$F$223&amp;"Por favor no seleccionar los criterios de impacto(Afectación Económica o presupuestal y Pérdida Reputacional)",R31)</f>
        <v>0</v>
      </c>
      <c r="T31" s="1101"/>
      <c r="U31" s="1101"/>
      <c r="V31" s="1101"/>
      <c r="W31" s="1101"/>
      <c r="X31" s="1101"/>
      <c r="Y31" s="1101"/>
      <c r="Z31" s="1101"/>
      <c r="AA31" s="1101"/>
      <c r="AB31" s="1101"/>
      <c r="AC31" s="1101"/>
      <c r="AD31" s="1101"/>
      <c r="AE31" s="1101"/>
      <c r="AF31" s="1101"/>
      <c r="AG31" s="1101"/>
      <c r="AH31" s="1101"/>
      <c r="AI31" s="1101"/>
      <c r="AJ31" s="1101"/>
      <c r="AK31" s="1101"/>
      <c r="AL31" s="430" t="s">
        <v>116</v>
      </c>
      <c r="AM31" s="416"/>
      <c r="AN31" s="416" t="s">
        <v>397</v>
      </c>
      <c r="AO31" s="416" t="s">
        <v>398</v>
      </c>
      <c r="AP31" s="399" t="s">
        <v>153</v>
      </c>
      <c r="AQ31" s="147"/>
      <c r="AR31" s="148"/>
      <c r="AS31" s="149"/>
      <c r="AT31" s="872"/>
      <c r="AU31" s="141"/>
      <c r="AV31" s="141"/>
      <c r="AW31" s="141"/>
      <c r="AX31" s="141"/>
      <c r="AY31" s="141"/>
      <c r="AZ31" s="141"/>
      <c r="BA31" s="141"/>
      <c r="BB31" s="141"/>
      <c r="BC31" s="141"/>
      <c r="BD31" s="141"/>
      <c r="BE31" s="141"/>
      <c r="BF31" s="141"/>
      <c r="BG31" s="141"/>
      <c r="BH31" s="141"/>
      <c r="BI31" s="141"/>
      <c r="BJ31" s="141"/>
      <c r="BK31" s="141"/>
      <c r="BL31" s="141"/>
      <c r="BM31" s="141"/>
    </row>
    <row r="32" spans="1:65" s="143" customFormat="1" ht="1.5" customHeight="1" thickTop="1" thickBot="1">
      <c r="A32" s="1398"/>
      <c r="B32" s="1397"/>
      <c r="C32" s="1254"/>
      <c r="D32" s="1119"/>
      <c r="E32" s="1201"/>
      <c r="F32" s="1119"/>
      <c r="G32" s="1119"/>
      <c r="H32" s="1119"/>
      <c r="I32" s="1119"/>
      <c r="J32" s="1142"/>
      <c r="K32" s="1142"/>
      <c r="L32" s="1142"/>
      <c r="M32" s="1142"/>
      <c r="N32" s="1119"/>
      <c r="O32" s="1119"/>
      <c r="P32" s="1119"/>
      <c r="Q32" s="1119"/>
      <c r="R32" s="1119"/>
      <c r="S32" s="477"/>
      <c r="T32" s="1119"/>
      <c r="U32" s="1119"/>
      <c r="V32" s="1119"/>
      <c r="W32" s="1119"/>
      <c r="X32" s="1119"/>
      <c r="Y32" s="1119"/>
      <c r="Z32" s="1119"/>
      <c r="AA32" s="1119"/>
      <c r="AB32" s="1119"/>
      <c r="AC32" s="1119"/>
      <c r="AD32" s="1119"/>
      <c r="AE32" s="1119"/>
      <c r="AF32" s="1119"/>
      <c r="AG32" s="1119"/>
      <c r="AH32" s="1119"/>
      <c r="AI32" s="1119"/>
      <c r="AJ32" s="1119"/>
      <c r="AK32" s="1119"/>
      <c r="AL32" s="435" t="s">
        <v>116</v>
      </c>
      <c r="AM32" s="476"/>
      <c r="AN32" s="476" t="s">
        <v>399</v>
      </c>
      <c r="AO32" s="476" t="s">
        <v>400</v>
      </c>
      <c r="AP32" s="490">
        <v>44742</v>
      </c>
      <c r="AQ32" s="147"/>
      <c r="AR32" s="148"/>
      <c r="AS32" s="149"/>
      <c r="AT32" s="872"/>
      <c r="AU32" s="141"/>
      <c r="AV32" s="141"/>
      <c r="AW32" s="141"/>
      <c r="AX32" s="141"/>
      <c r="AY32" s="141"/>
      <c r="AZ32" s="141"/>
      <c r="BA32" s="141"/>
      <c r="BB32" s="141"/>
      <c r="BC32" s="141"/>
      <c r="BD32" s="141"/>
      <c r="BE32" s="141"/>
      <c r="BF32" s="141"/>
      <c r="BG32" s="141"/>
      <c r="BH32" s="141"/>
      <c r="BI32" s="141"/>
      <c r="BJ32" s="141"/>
      <c r="BK32" s="141"/>
      <c r="BL32" s="141"/>
      <c r="BM32" s="141"/>
    </row>
    <row r="33" spans="1:65" s="143" customFormat="1" ht="157.5" customHeight="1" thickTop="1" thickBot="1">
      <c r="A33" s="1398"/>
      <c r="B33" s="1397"/>
      <c r="C33" s="1232">
        <v>3</v>
      </c>
      <c r="D33" s="1104" t="s">
        <v>154</v>
      </c>
      <c r="E33" s="1104" t="s">
        <v>103</v>
      </c>
      <c r="F33" s="1104" t="s">
        <v>401</v>
      </c>
      <c r="G33" s="1104" t="s">
        <v>155</v>
      </c>
      <c r="H33" s="1104"/>
      <c r="I33" s="1104" t="s">
        <v>402</v>
      </c>
      <c r="J33" s="1113" t="s">
        <v>108</v>
      </c>
      <c r="K33" s="1113"/>
      <c r="L33" s="1113"/>
      <c r="M33" s="1113"/>
      <c r="N33" s="1104" t="s">
        <v>168</v>
      </c>
      <c r="O33" s="1110">
        <v>600</v>
      </c>
      <c r="P33" s="1115" t="str">
        <f>IF(O33&lt;=0,"",IF(O33&lt;=2,"Muy Baja",IF(O33&lt;=24,"Baja",IF(O33&lt;=500,"Media",IF(O33&lt;=5000,"Alta","Muy Alta")))))</f>
        <v>Alta</v>
      </c>
      <c r="Q33" s="1156">
        <f>IF(P33="","",IF(P33="Muy Baja",0.2,IF(P33="Baja",0.4,IF(P33="Media",0.6,IF(P33="Alta",0.8,IF(P33="Muy Alta",1,))))))</f>
        <v>0.8</v>
      </c>
      <c r="R33" s="1104" t="s">
        <v>110</v>
      </c>
      <c r="S33" s="414" t="str">
        <f>IF(NOT(ISERROR(MATCH(R33,'[3]Tabla Impacto'!$B$221:$B$223,0))),'[3]Tabla Impacto'!$F$223&amp;"Por favor no seleccionar los criterios de impacto(Afectación Económica o presupuestal y Pérdida Reputacional)",R33)</f>
        <v xml:space="preserve">     El riesgo afecta la imagen de la entidad con algunos usuarios de relevancia frente al logro de los objetivos</v>
      </c>
      <c r="T33" s="1115" t="str">
        <f>IF(OR(S33='[3]Tabla Impacto'!$C$11,S33='[3]Tabla Impacto'!$D$11),"Leve",IF(OR(S33='[3]Tabla Impacto'!$C$12,S33='[3]Tabla Impacto'!$D$12),"Menor",IF(OR(S33='[3]Tabla Impacto'!$C$13,S33='[3]Tabla Impacto'!$D$13),"Moderado",IF(OR(S33='[3]Tabla Impacto'!$C$14,S33='[3]Tabla Impacto'!$D$14),"Mayor",IF(OR(S33='[3]Tabla Impacto'!$C$15,S33='[3]Tabla Impacto'!$D$15),"Catastrófico","")))))</f>
        <v>Moderado</v>
      </c>
      <c r="U33" s="1156">
        <f>IF(T33="","",IF(T33="Leve",0.2,IF(T33="Menor",0.4,IF(T33="Moderado",0.6,IF(T33="Mayor",0.8,IF(T33="Catastrófico",1,))))))</f>
        <v>0.6</v>
      </c>
      <c r="V33" s="1129" t="str">
        <f>IF(OR(AND(P33="Muy Baja",T33="Leve"),AND(P33="Muy Baja",T33="Menor"),AND(P33="Baja",T33="Leve")),"Bajo",IF(OR(AND(P33="Muy baja",T33="Moderado"),AND(P33="Baja",T33="Menor"),AND(P33="Baja",T33="Moderado"),AND(P33="Media",T33="Leve"),AND(P33="Media",T33="Menor"),AND(P33="Media",T33="Moderado"),AND(P33="Alta",T33="Leve"),AND(P33="Alta",T33="Menor")),"Moderado",IF(OR(AND(P33="Muy Baja",T33="Mayor"),AND(P33="Baja",T33="Mayor"),AND(P33="Media",T33="Mayor"),AND(P33="Alta",T33="Moderado"),AND(P33="Alta",T33="Mayor"),AND(P33="Muy Alta",T33="Leve"),AND(P33="Muy Alta",T33="Menor"),AND(P33="Muy Alta",T33="Moderado"),AND(P33="Muy Alta",T33="Mayor")),"Alto",IF(OR(AND(P33="Muy Baja",T33="Catastrófico"),AND(P33="Baja",T33="Catastrófico"),AND(P33="Media",T33="Catastrófico"),AND(P33="Alta",T33="Catastrófico"),AND(P33="Muy Alta",T33="Catastrófico")),"Extremo",""))))</f>
        <v>Alto</v>
      </c>
      <c r="W33" s="1110">
        <v>1</v>
      </c>
      <c r="X33" s="1104" t="s">
        <v>157</v>
      </c>
      <c r="Y33" s="1103" t="str">
        <f>IF(OR(Z33="Preventivo",Z33="Detectivo"),"Probabilidad",IF(Z33="Correctivo","Impacto",""))</f>
        <v>Impacto</v>
      </c>
      <c r="Z33" s="1103" t="s">
        <v>133</v>
      </c>
      <c r="AA33" s="1103" t="s">
        <v>112</v>
      </c>
      <c r="AB33" s="1103" t="str">
        <f>IF(AND(Z33="Preventivo",AA33="Automático"),"50%",IF(AND(Z33="Preventivo",AA33="Manual"),"40%",IF(AND(Z33="Detectivo",AA33="Automático"),"40%",IF(AND(Z33="Detectivo",AA33="Manual"),"30%",IF(AND(Z33="Correctivo",AA33="Automático"),"35%",IF(AND(Z33="Correctivo",AA33="Manual"),"25%",""))))))</f>
        <v>25%</v>
      </c>
      <c r="AC33" s="1103" t="s">
        <v>127</v>
      </c>
      <c r="AD33" s="1103" t="s">
        <v>114</v>
      </c>
      <c r="AE33" s="1103" t="s">
        <v>115</v>
      </c>
      <c r="AF33" s="1247">
        <f>IFERROR(IF(Y33="Probabilidad",(Q33-(+Q33*AB33)),IF(Y33="Impacto",Q33,"")),"")</f>
        <v>0.8</v>
      </c>
      <c r="AG33" s="1128" t="str">
        <f>IFERROR(IF(AF33="","",IF(AF33&lt;=0.2,"Muy Baja",IF(AF33&lt;=0.4,"Baja",IF(AF33&lt;=0.6,"Media",IF(AF33&lt;=0.8,"Alta","Muy Alta"))))),"")</f>
        <v>Alta</v>
      </c>
      <c r="AH33" s="1116">
        <f>+AF33</f>
        <v>0.8</v>
      </c>
      <c r="AI33" s="1128" t="str">
        <f>IFERROR(IF(AJ33="","",IF(AJ33&lt;=0.2,"Leve",IF(AJ33&lt;=0.4,"Menor",IF(AJ33&lt;=0.6,"Moderado",IF(AJ33&lt;=0.8,"Mayor","Catastrófico"))))),"")</f>
        <v>Moderado</v>
      </c>
      <c r="AJ33" s="1175">
        <f>IFERROR(IF(Y33="Impacto",(U33-(+U33*AB33)),IF(Y33="Probabilidad",U33,"")),"")</f>
        <v>0.44999999999999996</v>
      </c>
      <c r="AK33" s="1102" t="str">
        <f>IFERROR(IF(OR(AND(AG33="Muy Baja",AI33="Leve"),AND(AG33="Muy Baja",AI33="Menor"),AND(AG33="Baja",AI33="Leve")),"Bajo",IF(OR(AND(AG33="Muy baja",AI33="Moderado"),AND(AG33="Baja",AI33="Menor"),AND(AG33="Baja",AI33="Moderado"),AND(AG33="Media",AI33="Leve"),AND(AG33="Media",AI33="Menor"),AND(AG33="Media",AI33="Moderado"),AND(AG33="Alta",AI33="Leve"),AND(AG33="Alta",AI33="Menor")),"Moderado",IF(OR(AND(AG33="Muy Baja",AI33="Mayor"),AND(AG33="Baja",AI33="Mayor"),AND(AG33="Media",AI33="Mayor"),AND(AG33="Alta",AI33="Moderado"),AND(AG33="Alta",AI33="Mayor"),AND(AG33="Muy Alta",AI33="Leve"),AND(AG33="Muy Alta",AI33="Menor"),AND(AG33="Muy Alta",AI33="Moderado"),AND(AG33="Muy Alta",AI33="Mayor")),"Alto",IF(OR(AND(AG33="Muy Baja",AI33="Catastrófico"),AND(AG33="Baja",AI33="Catastrófico"),AND(AG33="Media",AI33="Catastrófico"),AND(AG33="Alta",AI33="Catastrófico"),AND(AG33="Muy Alta",AI33="Catastrófico")),"Extremo","")))),"")</f>
        <v>Alto</v>
      </c>
      <c r="AL33" s="423" t="s">
        <v>116</v>
      </c>
      <c r="AM33" s="1113"/>
      <c r="AN33" s="419" t="s">
        <v>158</v>
      </c>
      <c r="AO33" s="419" t="s">
        <v>403</v>
      </c>
      <c r="AP33" s="441" t="s">
        <v>404</v>
      </c>
      <c r="AQ33" s="147"/>
      <c r="AR33" s="148"/>
      <c r="AS33" s="149"/>
      <c r="AT33" s="872"/>
      <c r="AU33" s="142"/>
      <c r="AV33" s="142"/>
      <c r="AW33" s="142"/>
      <c r="AX33" s="142"/>
      <c r="AY33" s="142"/>
      <c r="AZ33" s="142"/>
      <c r="BA33" s="142"/>
      <c r="BB33" s="142"/>
      <c r="BC33" s="142"/>
      <c r="BD33" s="142"/>
      <c r="BE33" s="142"/>
      <c r="BF33" s="142"/>
      <c r="BG33" s="142"/>
      <c r="BH33" s="142"/>
      <c r="BI33" s="142"/>
      <c r="BJ33" s="142"/>
      <c r="BK33" s="142"/>
      <c r="BL33" s="142"/>
      <c r="BM33" s="142"/>
    </row>
    <row r="34" spans="1:65" s="143" customFormat="1" ht="150.75" customHeight="1" thickTop="1" thickBot="1">
      <c r="A34" s="1398"/>
      <c r="B34" s="1397"/>
      <c r="C34" s="1233"/>
      <c r="D34" s="1119"/>
      <c r="E34" s="1201"/>
      <c r="F34" s="1119"/>
      <c r="G34" s="1119"/>
      <c r="H34" s="1119"/>
      <c r="I34" s="1119"/>
      <c r="J34" s="1142"/>
      <c r="K34" s="1142"/>
      <c r="L34" s="1142"/>
      <c r="M34" s="1142"/>
      <c r="N34" s="1119"/>
      <c r="O34" s="1119"/>
      <c r="P34" s="1119"/>
      <c r="Q34" s="1119"/>
      <c r="R34" s="1119"/>
      <c r="S34" s="477"/>
      <c r="T34" s="1119"/>
      <c r="U34" s="1249"/>
      <c r="V34" s="1119"/>
      <c r="W34" s="1084"/>
      <c r="X34" s="1119"/>
      <c r="Y34" s="1119"/>
      <c r="Z34" s="1119"/>
      <c r="AA34" s="1119"/>
      <c r="AB34" s="1119"/>
      <c r="AC34" s="1119"/>
      <c r="AD34" s="1119"/>
      <c r="AE34" s="1119"/>
      <c r="AF34" s="1248"/>
      <c r="AG34" s="1119"/>
      <c r="AH34" s="1119"/>
      <c r="AI34" s="1119"/>
      <c r="AJ34" s="1142"/>
      <c r="AK34" s="1119"/>
      <c r="AL34" s="435" t="s">
        <v>116</v>
      </c>
      <c r="AM34" s="1114"/>
      <c r="AN34" s="476" t="s">
        <v>405</v>
      </c>
      <c r="AO34" s="476" t="s">
        <v>406</v>
      </c>
      <c r="AP34" s="490">
        <v>45046</v>
      </c>
      <c r="AQ34" s="147"/>
      <c r="AR34" s="148"/>
      <c r="AS34" s="149"/>
      <c r="AT34" s="872" t="s">
        <v>407</v>
      </c>
      <c r="AU34" s="141"/>
      <c r="AV34" s="141"/>
      <c r="AW34" s="141"/>
      <c r="AX34" s="141"/>
      <c r="AY34" s="141"/>
      <c r="AZ34" s="141"/>
      <c r="BA34" s="141"/>
      <c r="BB34" s="141"/>
      <c r="BC34" s="141"/>
      <c r="BD34" s="141"/>
      <c r="BE34" s="141"/>
      <c r="BF34" s="141"/>
      <c r="BG34" s="141"/>
      <c r="BH34" s="141"/>
      <c r="BI34" s="141"/>
      <c r="BJ34" s="141"/>
      <c r="BK34" s="141"/>
      <c r="BL34" s="141"/>
      <c r="BM34" s="141"/>
    </row>
    <row r="35" spans="1:65" s="143" customFormat="1" ht="195.75" customHeight="1" thickTop="1" thickBot="1">
      <c r="A35" s="1397" t="s">
        <v>919</v>
      </c>
      <c r="B35" s="1397" t="s">
        <v>915</v>
      </c>
      <c r="C35" s="1174">
        <v>1</v>
      </c>
      <c r="D35" s="1104" t="s">
        <v>483</v>
      </c>
      <c r="E35" s="1104" t="s">
        <v>103</v>
      </c>
      <c r="F35" s="1104" t="s">
        <v>408</v>
      </c>
      <c r="G35" s="1104" t="s">
        <v>409</v>
      </c>
      <c r="H35" s="1104" t="s">
        <v>240</v>
      </c>
      <c r="I35" s="1104" t="s">
        <v>410</v>
      </c>
      <c r="J35" s="1113" t="s">
        <v>108</v>
      </c>
      <c r="K35" s="1113"/>
      <c r="L35" s="1113"/>
      <c r="M35" s="1113" t="s">
        <v>108</v>
      </c>
      <c r="N35" s="1104" t="s">
        <v>168</v>
      </c>
      <c r="O35" s="1104">
        <v>500</v>
      </c>
      <c r="P35" s="1115" t="str">
        <f>IF(O35&lt;=0,"",IF(O35&lt;=2,"Muy Baja",IF(O35&lt;=24,"Baja",IF(O35&lt;=500,"Media",IF(O35&lt;=5000,"Alta","Muy Alta")))))</f>
        <v>Media</v>
      </c>
      <c r="Q35" s="1156">
        <f>IF(P35="","",IF(P35="Muy Baja",0.2,IF(P35="Baja",0.4,IF(P35="Media",0.6,IF(P35="Alta",0.8,IF(P35="Muy Alta",1,))))))</f>
        <v>0.6</v>
      </c>
      <c r="R35" s="1104" t="s">
        <v>161</v>
      </c>
      <c r="S35" s="1104" t="str">
        <f>IF(NOT(ISERROR(MATCH(R35,'[4]Tabla Impacto'!$B$221:$B$223,0))),'[4]Tabla Impacto'!$F$223&amp;"Por favor no seleccionar los criterios de impacto(Afectación Económica o presupuestal y Pérdida Reputacional)",R35)</f>
        <v xml:space="preserve">     El riesgo afecta la imagen de la entidad a nivel nacional, con efecto publicitarios sostenible a nivel país</v>
      </c>
      <c r="T35" s="1115" t="str">
        <f>IF(OR(S35='[4]Tabla Impacto'!$C$11,S35='[4]Tabla Impacto'!$D$11),"Leve",IF(OR(S35='[4]Tabla Impacto'!$C$12,S35='[4]Tabla Impacto'!$D$12),"Menor",IF(OR(S35='[4]Tabla Impacto'!$C$13,S35='[4]Tabla Impacto'!$D$13),"Moderado",IF(OR(S35='[4]Tabla Impacto'!$C$14,S35='[4]Tabla Impacto'!$D$14),"Mayor",IF(OR(S35='[4]Tabla Impacto'!$C$15,S35='[4]Tabla Impacto'!$D$15),"Catastrófico","")))))</f>
        <v>Catastrófico</v>
      </c>
      <c r="U35" s="1104">
        <f>IF(T35="","",IF(T35="Leve",0.2,IF(T35="Menor",0.4,IF(T35="Moderado",0.6,IF(T35="Mayor",0.8,IF(T35="Catastrófico",1,))))))</f>
        <v>1</v>
      </c>
      <c r="V35" s="1129" t="str">
        <f>IF(OR(AND(P35="Muy Baja",T35="Leve"),AND(P35="Muy Baja",T35="Menor"),AND(P35="Baja",T35="Leve")),"Bajo",IF(OR(AND(P35="Muy baja",T35="Moderado"),AND(P35="Baja",T35="Menor"),AND(P35="Baja",T35="Moderado"),AND(P35="Media",T35="Leve"),AND(P35="Media",T35="Menor"),AND(P35="Media",T35="Moderado"),AND(P35="Alta",T35="Leve"),AND(P35="Alta",T35="Menor")),"Moderado",IF(OR(AND(P35="Muy Baja",T35="Mayor"),AND(P35="Baja",T35="Mayor"),AND(P35="Media",T35="Mayor"),AND(P35="Alta",T35="Moderado"),AND(P35="Alta",T35="Mayor"),AND(P35="Muy Alta",T35="Leve"),AND(P35="Muy Alta",T35="Menor"),AND(P35="Muy Alta",T35="Moderado"),AND(P35="Muy Alta",T35="Mayor")),"Alto",IF(OR(AND(P35="Muy Baja",T35="Catastrófico"),AND(P35="Baja",T35="Catastrófico"),AND(P35="Media",T35="Catastrófico"),AND(P35="Alta",T35="Catastrófico"),AND(P35="Muy Alta",T35="Catastrófico")),"Extremo",""))))</f>
        <v>Extremo</v>
      </c>
      <c r="W35" s="429">
        <v>1</v>
      </c>
      <c r="X35" s="420" t="s">
        <v>1006</v>
      </c>
      <c r="Y35" s="429" t="str">
        <f>IF(OR(Z35="Preventivo",Z35="Detectivo"),"Probabilidad",IF(Z35="Correctivo","Impacto",""))</f>
        <v>Probabilidad</v>
      </c>
      <c r="Z35" s="423" t="s">
        <v>111</v>
      </c>
      <c r="AA35" s="423" t="s">
        <v>112</v>
      </c>
      <c r="AB35" s="426" t="str">
        <f>IF(AND(Z35="Preventivo",AA35="Automático"),"50%",IF(AND(Z35="Preventivo",AA35="Manual"),"40%",IF(AND(Z35="Detectivo",AA35="Automático"),"40%",IF(AND(Z35="Detectivo",AA35="Manual"),"30%",IF(AND(Z35="Correctivo",AA35="Automático"),"35%",IF(AND(Z35="Correctivo",AA35="Manual"),"25%",""))))))</f>
        <v>40%</v>
      </c>
      <c r="AC35" s="423" t="s">
        <v>113</v>
      </c>
      <c r="AD35" s="423" t="s">
        <v>114</v>
      </c>
      <c r="AE35" s="423" t="s">
        <v>115</v>
      </c>
      <c r="AF35" s="436">
        <f>IFERROR(IF(Y35="Probabilidad",(Q35-(+Q35*AB35)),IF(Y35="Impacto",Q35,"")),"")</f>
        <v>0.36</v>
      </c>
      <c r="AG35" s="425" t="str">
        <f>IFERROR(IF(AF35="","",IF(AF35&lt;=0.2,"Muy Baja",IF(AF35&lt;=0.4,"Baja",IF(AF35&lt;=0.6,"Media",IF(AF35&lt;=0.8,"Alta","Muy Alta"))))),"")</f>
        <v>Baja</v>
      </c>
      <c r="AH35" s="426">
        <f>+AF35</f>
        <v>0.36</v>
      </c>
      <c r="AI35" s="425" t="str">
        <f>IFERROR(IF(AJ35="","",IF(AJ35&lt;=0.2,"Leve",IF(AJ35&lt;=0.4,"Menor",IF(AJ35&lt;=0.6,"Moderado",IF(AJ35&lt;=0.8,"Mayor","Catastrófico"))))),"")</f>
        <v>Catastrófico</v>
      </c>
      <c r="AJ35" s="427">
        <f>IFERROR(IF(Y35="Impacto",(U35-(+U35*AB35)),IF(Y35="Probabilidad",U35,"")),"")</f>
        <v>1</v>
      </c>
      <c r="AK35" s="428" t="str">
        <f>IFERROR(IF(OR(AND(AG35="Muy Baja",AI35="Leve"),AND(AG35="Muy Baja",AI35="Menor"),AND(AG35="Baja",AI35="Leve")),"Bajo",IF(OR(AND(AG35="Muy baja",AI35="Moderado"),AND(AG35="Baja",AI35="Menor"),AND(AG35="Baja",AI35="Moderado"),AND(AG35="Media",AI35="Leve"),AND(AG35="Media",AI35="Menor"),AND(AG35="Media",AI35="Moderado"),AND(AG35="Alta",AI35="Leve"),AND(AG35="Alta",AI35="Menor")),"Moderado",IF(OR(AND(AG35="Muy Baja",AI35="Mayor"),AND(AG35="Baja",AI35="Mayor"),AND(AG35="Media",AI35="Mayor"),AND(AG35="Alta",AI35="Moderado"),AND(AG35="Alta",AI35="Mayor"),AND(AG35="Muy Alta",AI35="Leve"),AND(AG35="Muy Alta",AI35="Menor"),AND(AG35="Muy Alta",AI35="Moderado"),AND(AG35="Muy Alta",AI35="Mayor")),"Alto",IF(OR(AND(AG35="Muy Baja",AI35="Catastrófico"),AND(AG35="Baja",AI35="Catastrófico"),AND(AG35="Media",AI35="Catastrófico"),AND(AG35="Alta",AI35="Catastrófico"),AND(AG35="Muy Alta",AI35="Catastrófico")),"Extremo","")))),"")</f>
        <v>Extremo</v>
      </c>
      <c r="AL35" s="423" t="s">
        <v>116</v>
      </c>
      <c r="AM35" s="419" t="s">
        <v>411</v>
      </c>
      <c r="AN35" s="419" t="s">
        <v>412</v>
      </c>
      <c r="AO35" s="419" t="s">
        <v>1007</v>
      </c>
      <c r="AP35" s="441" t="s">
        <v>413</v>
      </c>
      <c r="AQ35" s="147"/>
      <c r="AR35" s="148"/>
      <c r="AS35" s="149"/>
      <c r="AT35" s="872"/>
      <c r="AU35" s="142"/>
      <c r="AV35" s="142"/>
      <c r="AW35" s="142"/>
      <c r="AX35" s="142"/>
      <c r="AY35" s="142"/>
      <c r="AZ35" s="142"/>
      <c r="BA35" s="142"/>
      <c r="BB35" s="142"/>
      <c r="BC35" s="142"/>
      <c r="BD35" s="142"/>
      <c r="BE35" s="142"/>
      <c r="BF35" s="142"/>
      <c r="BG35" s="142"/>
      <c r="BH35" s="142"/>
      <c r="BI35" s="142"/>
      <c r="BJ35" s="142"/>
      <c r="BK35" s="142"/>
      <c r="BL35" s="142"/>
      <c r="BM35" s="142"/>
    </row>
    <row r="36" spans="1:65" s="143" customFormat="1" ht="236.25" customHeight="1" thickTop="1" thickBot="1">
      <c r="A36" s="1397"/>
      <c r="B36" s="1397"/>
      <c r="C36" s="1109"/>
      <c r="D36" s="1119"/>
      <c r="E36" s="1201"/>
      <c r="F36" s="1119"/>
      <c r="G36" s="1119"/>
      <c r="H36" s="1087"/>
      <c r="I36" s="1119"/>
      <c r="J36" s="1142"/>
      <c r="K36" s="1142"/>
      <c r="L36" s="1142"/>
      <c r="M36" s="1142"/>
      <c r="N36" s="1119"/>
      <c r="O36" s="1119"/>
      <c r="P36" s="1119"/>
      <c r="Q36" s="1119"/>
      <c r="R36" s="1119"/>
      <c r="S36" s="1119"/>
      <c r="T36" s="1119"/>
      <c r="U36" s="1119"/>
      <c r="V36" s="1119"/>
      <c r="W36" s="406">
        <v>2</v>
      </c>
      <c r="X36" s="422" t="s">
        <v>414</v>
      </c>
      <c r="Y36" s="406" t="str">
        <f>IF(OR(Z36="Preventivo",Z36="Detectivo"),"Probabilidad",IF(Z36="Correctivo","Impacto",""))</f>
        <v>Probabilidad</v>
      </c>
      <c r="Z36" s="435" t="s">
        <v>111</v>
      </c>
      <c r="AA36" s="435" t="s">
        <v>112</v>
      </c>
      <c r="AB36" s="434" t="str">
        <f>IF(AND(Z36="Preventivo",AA36="Automático"),"50%",IF(AND(Z36="Preventivo",AA36="Manual"),"40%",IF(AND(Z36="Detectivo",AA36="Automático"),"40%",IF(AND(Z36="Detectivo",AA36="Manual"),"30%",IF(AND(Z36="Correctivo",AA36="Automático"),"35%",IF(AND(Z36="Correctivo",AA36="Manual"),"25%",""))))))</f>
        <v>40%</v>
      </c>
      <c r="AC36" s="435" t="s">
        <v>113</v>
      </c>
      <c r="AD36" s="435" t="s">
        <v>114</v>
      </c>
      <c r="AE36" s="435" t="s">
        <v>115</v>
      </c>
      <c r="AF36" s="437">
        <f>IFERROR(IF(AND(Y35="Probabilidad",Y36="Probabilidad"),(AH35-(+AH35*AB36)),IF(Y36="Probabilidad",(Q35-(+Q35*AB36)),IF(Y36="Impacto",AH35,""))),"")</f>
        <v>0.216</v>
      </c>
      <c r="AG36" s="438" t="str">
        <f>IFERROR(IF(AF36="","",IF(AF36&lt;=0.2,"Muy Baja",IF(AF36&lt;=0.4,"Baja",IF(AF36&lt;=0.6,"Media",IF(AF36&lt;=0.8,"Alta","Muy Alta"))))),"")</f>
        <v>Baja</v>
      </c>
      <c r="AH36" s="434">
        <f>+AF36</f>
        <v>0.216</v>
      </c>
      <c r="AI36" s="438" t="str">
        <f>IFERROR(IF(AJ36="","",IF(AJ36&lt;=0.2,"Leve",IF(AJ36&lt;=0.4,"Menor",IF(AJ36&lt;=0.6,"Moderado",IF(AJ36&lt;=0.8,"Mayor","Catastrófico"))))),"")</f>
        <v>Catastrófico</v>
      </c>
      <c r="AJ36" s="439">
        <f>IFERROR(IF(AND(Y35="Impacto",Y36="Impacto"),(AJ35-(+AJ35*AB36)),IF(Y36="Impacto",(U35-(+U35*AB36)),IF(Y36="Probabilidad",AJ35,""))),"")</f>
        <v>1</v>
      </c>
      <c r="AK36" s="440" t="str">
        <f>IFERROR(IF(OR(AND(AG36="Muy Baja",AI36="Leve"),AND(AG36="Muy Baja",AI36="Menor"),AND(AG36="Baja",AI36="Leve")),"Bajo",IF(OR(AND(AG36="Muy baja",AI36="Moderado"),AND(AG36="Baja",AI36="Menor"),AND(AG36="Baja",AI36="Moderado"),AND(AG36="Media",AI36="Leve"),AND(AG36="Media",AI36="Menor"),AND(AG36="Media",AI36="Moderado"),AND(AG36="Alta",AI36="Leve"),AND(AG36="Alta",AI36="Menor")),"Moderado",IF(OR(AND(AG36="Muy Baja",AI36="Mayor"),AND(AG36="Baja",AI36="Mayor"),AND(AG36="Media",AI36="Mayor"),AND(AG36="Alta",AI36="Moderado"),AND(AG36="Alta",AI36="Mayor"),AND(AG36="Muy Alta",AI36="Leve"),AND(AG36="Muy Alta",AI36="Menor"),AND(AG36="Muy Alta",AI36="Moderado"),AND(AG36="Muy Alta",AI36="Mayor")),"Alto",IF(OR(AND(AG36="Muy Baja",AI36="Catastrófico"),AND(AG36="Baja",AI36="Catastrófico"),AND(AG36="Media",AI36="Catastrófico"),AND(AG36="Alta",AI36="Catastrófico"),AND(AG36="Muy Alta",AI36="Catastrófico")),"Extremo","")))),"")</f>
        <v>Extremo</v>
      </c>
      <c r="AL36" s="435" t="s">
        <v>116</v>
      </c>
      <c r="AM36" s="476" t="s">
        <v>411</v>
      </c>
      <c r="AN36" s="476" t="s">
        <v>415</v>
      </c>
      <c r="AO36" s="476" t="s">
        <v>1007</v>
      </c>
      <c r="AP36" s="158">
        <v>45107</v>
      </c>
      <c r="AQ36" s="147"/>
      <c r="AR36" s="148"/>
      <c r="AS36" s="149"/>
      <c r="AT36" s="872"/>
      <c r="AU36" s="142"/>
      <c r="AV36" s="142"/>
      <c r="AW36" s="142"/>
      <c r="AX36" s="142"/>
      <c r="AY36" s="142"/>
      <c r="AZ36" s="142"/>
      <c r="BA36" s="142"/>
      <c r="BB36" s="142"/>
      <c r="BC36" s="142"/>
      <c r="BD36" s="142"/>
      <c r="BE36" s="142"/>
      <c r="BF36" s="142"/>
      <c r="BG36" s="142"/>
      <c r="BH36" s="142"/>
      <c r="BI36" s="142"/>
      <c r="BJ36" s="142"/>
      <c r="BK36" s="142"/>
      <c r="BL36" s="142"/>
      <c r="BM36" s="142"/>
    </row>
    <row r="37" spans="1:65" s="143" customFormat="1" ht="236.25" customHeight="1" thickTop="1" thickBot="1">
      <c r="A37" s="1397"/>
      <c r="B37" s="1397"/>
      <c r="C37" s="1174">
        <v>2</v>
      </c>
      <c r="D37" s="1104" t="s">
        <v>484</v>
      </c>
      <c r="E37" s="1104" t="s">
        <v>134</v>
      </c>
      <c r="F37" s="1104" t="s">
        <v>416</v>
      </c>
      <c r="G37" s="1104" t="s">
        <v>417</v>
      </c>
      <c r="H37" s="1104" t="s">
        <v>240</v>
      </c>
      <c r="I37" s="1104" t="s">
        <v>418</v>
      </c>
      <c r="J37" s="1123" t="s">
        <v>108</v>
      </c>
      <c r="K37" s="1123" t="s">
        <v>108</v>
      </c>
      <c r="L37" s="1123"/>
      <c r="M37" s="1123"/>
      <c r="N37" s="1104" t="s">
        <v>558</v>
      </c>
      <c r="O37" s="1110">
        <v>500</v>
      </c>
      <c r="P37" s="1115" t="str">
        <f>IF(O37&lt;=0,"",IF(O37&lt;=2,"Muy Baja",IF(O37&lt;=24,"Baja",IF(O37&lt;=500,"Media",IF(O37&lt;=5000,"Alta","Muy Alta")))))</f>
        <v>Media</v>
      </c>
      <c r="Q37" s="1116">
        <f>IF(P37="","",IF(P37="Muy Baja",0.2,IF(P37="Baja",0.4,IF(P37="Media",0.6,IF(P37="Alta",0.8,IF(P37="Muy Alta",1,))))))</f>
        <v>0.6</v>
      </c>
      <c r="R37" s="1104" t="s">
        <v>161</v>
      </c>
      <c r="S37" s="429" t="str">
        <f>IF(NOT(ISERROR(MATCH(R37,'[4]Tabla Impacto'!$B$221:$B$223,0))),'[4]Tabla Impacto'!$F$223&amp;"Por favor no seleccionar los criterios de impacto(Afectación Económica o presupuestal y Pérdida Reputacional)",R37)</f>
        <v xml:space="preserve">     El riesgo afecta la imagen de la entidad a nivel nacional, con efecto publicitarios sostenible a nivel país</v>
      </c>
      <c r="T37" s="1115" t="str">
        <f>IF(OR(S37='[4]Tabla Impacto'!$C$11,S37='[4]Tabla Impacto'!$D$11),"Leve",IF(OR(S37='[4]Tabla Impacto'!$C$12,S37='[4]Tabla Impacto'!$D$12),"Menor",IF(OR(S37='[4]Tabla Impacto'!$C$13,S37='[4]Tabla Impacto'!$D$13),"Moderado",IF(OR(S37='[4]Tabla Impacto'!$C$14,S37='[4]Tabla Impacto'!$D$14),"Mayor",IF(OR(S37='[4]Tabla Impacto'!$C$15,S37='[4]Tabla Impacto'!$D$15),"Catastrófico","")))))</f>
        <v>Catastrófico</v>
      </c>
      <c r="U37" s="1110">
        <f>IF(T37="","",IF(T37="Leve",0.2,IF(T37="Menor",0.4,IF(T37="Moderado",0.6,IF(T37="Mayor",0.8,IF(T37="Catastrófico",1,))))))</f>
        <v>1</v>
      </c>
      <c r="V37" s="1129" t="str">
        <f>IF(OR(AND(P37="Muy Baja",T37="Leve"),AND(P37="Muy Baja",T37="Menor"),AND(P37="Baja",T37="Leve")),"Bajo",IF(OR(AND(P37="Muy baja",T37="Moderado"),AND(P37="Baja",T37="Menor"),AND(P37="Baja",T37="Moderado"),AND(P37="Media",T37="Leve"),AND(P37="Media",T37="Menor"),AND(P37="Media",T37="Moderado"),AND(P37="Alta",T37="Leve"),AND(P37="Alta",T37="Menor")),"Moderado",IF(OR(AND(P37="Muy Baja",T37="Mayor"),AND(P37="Baja",T37="Mayor"),AND(P37="Media",T37="Mayor"),AND(P37="Alta",T37="Moderado"),AND(P37="Alta",T37="Mayor"),AND(P37="Muy Alta",T37="Leve"),AND(P37="Muy Alta",T37="Menor"),AND(P37="Muy Alta",T37="Moderado"),AND(P37="Muy Alta",T37="Mayor")),"Alto",IF(OR(AND(P37="Muy Baja",T37="Catastrófico"),AND(P37="Baja",T37="Catastrófico"),AND(P37="Media",T37="Catastrófico"),AND(P37="Alta",T37="Catastrófico"),AND(P37="Muy Alta",T37="Catastrófico")),"Extremo",""))))</f>
        <v>Extremo</v>
      </c>
      <c r="W37" s="429">
        <v>1</v>
      </c>
      <c r="X37" s="1104" t="s">
        <v>1008</v>
      </c>
      <c r="Y37" s="1110" t="str">
        <f>IF(OR(Z37="Preventivo",Z37="Detectivo"),"Probabilidad",IF(Z37="Correctivo","Impacto",""))</f>
        <v>Probabilidad</v>
      </c>
      <c r="Z37" s="1103" t="s">
        <v>111</v>
      </c>
      <c r="AA37" s="1103" t="s">
        <v>112</v>
      </c>
      <c r="AB37" s="1116" t="str">
        <f>IF(AND(Z37="Preventivo",AA37="Automático"),"50%",IF(AND(Z37="Preventivo",AA37="Manual"),"40%",IF(AND(Z37="Detectivo",AA37="Automático"),"40%",IF(AND(Z37="Detectivo",AA37="Manual"),"30%",IF(AND(Z37="Correctivo",AA37="Automático"),"35%",IF(AND(Z37="Correctivo",AA37="Manual"),"25%",""))))))</f>
        <v>40%</v>
      </c>
      <c r="AC37" s="1103" t="s">
        <v>113</v>
      </c>
      <c r="AD37" s="1103" t="s">
        <v>114</v>
      </c>
      <c r="AE37" s="1103" t="s">
        <v>115</v>
      </c>
      <c r="AF37" s="1127">
        <f>IFERROR(IF(Y37="Probabilidad",(Q37-(+Q37*AB37)),IF(Y37="Impacto",Q37,"")),"")</f>
        <v>0.36</v>
      </c>
      <c r="AG37" s="1128" t="str">
        <f>IFERROR(IF(AF37="","",IF(AF37&lt;=0.2,"Muy Baja",IF(AF37&lt;=0.4,"Baja",IF(AF37&lt;=0.6,"Media",IF(AF37&lt;=0.8,"Alta","Muy Alta"))))),"")</f>
        <v>Baja</v>
      </c>
      <c r="AH37" s="1116">
        <f>+AF37</f>
        <v>0.36</v>
      </c>
      <c r="AI37" s="1128" t="str">
        <f>IFERROR(IF(AJ37="","",IF(AJ37&lt;=0.2,"Leve",IF(AJ37&lt;=0.4,"Menor",IF(AJ37&lt;=0.6,"Moderado",IF(AJ37&lt;=0.8,"Mayor","Catastrófico"))))),"")</f>
        <v>Catastrófico</v>
      </c>
      <c r="AJ37" s="1100">
        <f>IFERROR(IF(Y37="Impacto",(U37-(+U37*AB37)),IF(Y37="Probabilidad",U37,"")),"")</f>
        <v>1</v>
      </c>
      <c r="AK37" s="1102" t="str">
        <f>IFERROR(IF(OR(AND(AG37="Muy Baja",AI37="Leve"),AND(AG37="Muy Baja",AI37="Menor"),AND(AG37="Baja",AI37="Leve")),"Bajo",IF(OR(AND(AG37="Muy baja",AI37="Moderado"),AND(AG37="Baja",AI37="Menor"),AND(AG37="Baja",AI37="Moderado"),AND(AG37="Media",AI37="Leve"),AND(AG37="Media",AI37="Menor"),AND(AG37="Media",AI37="Moderado"),AND(AG37="Alta",AI37="Leve"),AND(AG37="Alta",AI37="Menor")),"Moderado",IF(OR(AND(AG37="Muy Baja",AI37="Mayor"),AND(AG37="Baja",AI37="Mayor"),AND(AG37="Media",AI37="Mayor"),AND(AG37="Alta",AI37="Moderado"),AND(AG37="Alta",AI37="Mayor"),AND(AG37="Muy Alta",AI37="Leve"),AND(AG37="Muy Alta",AI37="Menor"),AND(AG37="Muy Alta",AI37="Moderado"),AND(AG37="Muy Alta",AI37="Mayor")),"Alto",IF(OR(AND(AG37="Muy Baja",AI37="Catastrófico"),AND(AG37="Baja",AI37="Catastrófico"),AND(AG37="Media",AI37="Catastrófico"),AND(AG37="Alta",AI37="Catastrófico"),AND(AG37="Muy Alta",AI37="Catastrófico")),"Extremo","")))),"")</f>
        <v>Extremo</v>
      </c>
      <c r="AL37" s="1103" t="s">
        <v>116</v>
      </c>
      <c r="AM37" s="1113" t="s">
        <v>411</v>
      </c>
      <c r="AN37" s="419" t="s">
        <v>1009</v>
      </c>
      <c r="AO37" s="419" t="s">
        <v>1007</v>
      </c>
      <c r="AP37" s="489">
        <v>45107</v>
      </c>
      <c r="AQ37" s="147"/>
      <c r="AR37" s="148"/>
      <c r="AS37" s="149"/>
      <c r="AT37" s="872"/>
      <c r="AU37" s="141"/>
      <c r="AV37" s="141"/>
      <c r="AW37" s="141"/>
      <c r="AX37" s="141"/>
      <c r="AY37" s="141"/>
      <c r="AZ37" s="141"/>
      <c r="BA37" s="141"/>
      <c r="BB37" s="141"/>
      <c r="BC37" s="141"/>
      <c r="BD37" s="141"/>
      <c r="BE37" s="141"/>
      <c r="BF37" s="141"/>
      <c r="BG37" s="141"/>
      <c r="BH37" s="141"/>
      <c r="BI37" s="141"/>
      <c r="BJ37" s="141"/>
      <c r="BK37" s="141"/>
      <c r="BL37" s="141"/>
      <c r="BM37" s="141"/>
    </row>
    <row r="38" spans="1:65" s="143" customFormat="1" ht="197.25" customHeight="1" thickTop="1" thickBot="1">
      <c r="A38" s="1397"/>
      <c r="B38" s="1397"/>
      <c r="C38" s="1109"/>
      <c r="D38" s="1119"/>
      <c r="E38" s="1201"/>
      <c r="F38" s="1119"/>
      <c r="G38" s="1119"/>
      <c r="H38" s="1087"/>
      <c r="I38" s="1119"/>
      <c r="J38" s="1142"/>
      <c r="K38" s="1142"/>
      <c r="L38" s="1142"/>
      <c r="M38" s="1142"/>
      <c r="N38" s="1119"/>
      <c r="O38" s="1119"/>
      <c r="P38" s="1119"/>
      <c r="Q38" s="1119"/>
      <c r="R38" s="1119"/>
      <c r="S38" s="406"/>
      <c r="T38" s="1119"/>
      <c r="U38" s="1119"/>
      <c r="V38" s="1119"/>
      <c r="W38" s="406">
        <v>2</v>
      </c>
      <c r="X38" s="1087"/>
      <c r="Y38" s="1084"/>
      <c r="Z38" s="1090"/>
      <c r="AA38" s="1090"/>
      <c r="AB38" s="1058"/>
      <c r="AC38" s="1090"/>
      <c r="AD38" s="1090"/>
      <c r="AE38" s="1090"/>
      <c r="AF38" s="1126"/>
      <c r="AG38" s="1061"/>
      <c r="AH38" s="1058"/>
      <c r="AI38" s="1061"/>
      <c r="AJ38" s="1064"/>
      <c r="AK38" s="1067"/>
      <c r="AL38" s="1090"/>
      <c r="AM38" s="1114"/>
      <c r="AN38" s="476" t="s">
        <v>419</v>
      </c>
      <c r="AO38" s="476" t="s">
        <v>1007</v>
      </c>
      <c r="AP38" s="490">
        <v>45107</v>
      </c>
      <c r="AQ38" s="144"/>
      <c r="AR38" s="145"/>
      <c r="AS38" s="146"/>
      <c r="AT38" s="872"/>
      <c r="AU38" s="141"/>
      <c r="AV38" s="141"/>
      <c r="AW38" s="141"/>
      <c r="AX38" s="141"/>
      <c r="AY38" s="141"/>
      <c r="AZ38" s="141"/>
      <c r="BA38" s="141"/>
      <c r="BB38" s="141"/>
      <c r="BC38" s="141"/>
      <c r="BD38" s="141"/>
      <c r="BE38" s="141"/>
      <c r="BF38" s="141"/>
      <c r="BG38" s="141"/>
      <c r="BH38" s="141"/>
      <c r="BI38" s="141"/>
      <c r="BJ38" s="141"/>
      <c r="BK38" s="141"/>
      <c r="BL38" s="141"/>
      <c r="BM38" s="141"/>
    </row>
    <row r="39" spans="1:65" s="143" customFormat="1" ht="177.75" customHeight="1" thickTop="1" thickBot="1">
      <c r="A39" s="1397"/>
      <c r="B39" s="1397"/>
      <c r="C39" s="1174">
        <v>3</v>
      </c>
      <c r="D39" s="1110">
        <v>3</v>
      </c>
      <c r="E39" s="1104" t="s">
        <v>103</v>
      </c>
      <c r="F39" s="1104" t="s">
        <v>420</v>
      </c>
      <c r="G39" s="1104" t="s">
        <v>421</v>
      </c>
      <c r="H39" s="1104" t="s">
        <v>240</v>
      </c>
      <c r="I39" s="1104" t="s">
        <v>422</v>
      </c>
      <c r="J39" s="1123" t="s">
        <v>108</v>
      </c>
      <c r="K39" s="1123"/>
      <c r="L39" s="1123" t="s">
        <v>108</v>
      </c>
      <c r="M39" s="1123"/>
      <c r="N39" s="1104" t="s">
        <v>162</v>
      </c>
      <c r="O39" s="1110">
        <v>500</v>
      </c>
      <c r="P39" s="1115" t="str">
        <f>IF(O39&lt;=0,"",IF(O39&lt;=2,"Muy Baja",IF(O39&lt;=24,"Baja",IF(O39&lt;=500,"Media",IF(O39&lt;=5000,"Alta","Muy Alta")))))</f>
        <v>Media</v>
      </c>
      <c r="Q39" s="1116">
        <f>IF(P39="","",IF(P39="Muy Baja",0.2,IF(P39="Baja",0.4,IF(P39="Media",0.6,IF(P39="Alta",0.8,IF(P39="Muy Alta",1,))))))</f>
        <v>0.6</v>
      </c>
      <c r="R39" s="1104" t="s">
        <v>379</v>
      </c>
      <c r="S39" s="429" t="str">
        <f>IF(NOT(ISERROR(MATCH(R39,'[4]Tabla Impacto'!$B$221:$B$223,0))),'[4]Tabla Impacto'!$F$223&amp;"Por favor no seleccionar los criterios de impacto(Afectación Económica o presupuestal y Pérdida Reputacional)",R39)</f>
        <v xml:space="preserve">     El riesgo afecta la imagen de  la entidad con efecto publicitario sostenido a nivel de sector administrativo, nivel departamental o municipal</v>
      </c>
      <c r="T39" s="1115" t="s">
        <v>174</v>
      </c>
      <c r="U39" s="1110">
        <f>IF(T39="","",IF(T39="Leve",0.2,IF(T39="Menor",0.4,IF(T39="Moderado",0.6,IF(T39="Mayor",0.8,IF(T39="Catastrófico",1,))))))</f>
        <v>1</v>
      </c>
      <c r="V39" s="1129" t="str">
        <f>IF(OR(AND(P39="Muy Baja",T39="Leve"),AND(P39="Muy Baja",T39="Menor"),AND(P39="Baja",T39="Leve")),"Bajo",IF(OR(AND(P39="Muy baja",T39="Moderado"),AND(P39="Baja",T39="Menor"),AND(P39="Baja",T39="Moderado"),AND(P39="Media",T39="Leve"),AND(P39="Media",T39="Menor"),AND(P39="Media",T39="Moderado"),AND(P39="Alta",T39="Leve"),AND(P39="Alta",T39="Menor")),"Moderado",IF(OR(AND(P39="Muy Baja",T39="Mayor"),AND(P39="Baja",T39="Mayor"),AND(P39="Media",T39="Mayor"),AND(P39="Alta",T39="Moderado"),AND(P39="Alta",T39="Mayor"),AND(P39="Muy Alta",T39="Leve"),AND(P39="Muy Alta",T39="Menor"),AND(P39="Muy Alta",T39="Moderado"),AND(P39="Muy Alta",T39="Mayor")),"Alto",IF(OR(AND(P39="Muy Baja",T39="Catastrófico"),AND(P39="Baja",T39="Catastrófico"),AND(P39="Media",T39="Catastrófico"),AND(P39="Alta",T39="Catastrófico"),AND(P39="Muy Alta",T39="Catastrófico")),"Extremo",""))))</f>
        <v>Extremo</v>
      </c>
      <c r="W39" s="429">
        <v>1</v>
      </c>
      <c r="X39" s="420" t="s">
        <v>1010</v>
      </c>
      <c r="Y39" s="429" t="str">
        <f t="shared" ref="Y39:Y51" si="6">IF(OR(Z39="Preventivo",Z39="Detectivo"),"Probabilidad",IF(Z39="Correctivo","Impacto",""))</f>
        <v>Probabilidad</v>
      </c>
      <c r="Z39" s="423" t="s">
        <v>138</v>
      </c>
      <c r="AA39" s="423" t="s">
        <v>112</v>
      </c>
      <c r="AB39" s="426" t="str">
        <f t="shared" ref="AB39:AB47" si="7">IF(AND(Z39="Preventivo",AA39="Automático"),"50%",IF(AND(Z39="Preventivo",AA39="Manual"),"40%",IF(AND(Z39="Detectivo",AA39="Automático"),"40%",IF(AND(Z39="Detectivo",AA39="Manual"),"30%",IF(AND(Z39="Correctivo",AA39="Automático"),"35%",IF(AND(Z39="Correctivo",AA39="Manual"),"25%",""))))))</f>
        <v>30%</v>
      </c>
      <c r="AC39" s="423" t="s">
        <v>127</v>
      </c>
      <c r="AD39" s="423" t="s">
        <v>114</v>
      </c>
      <c r="AE39" s="423" t="s">
        <v>115</v>
      </c>
      <c r="AF39" s="436">
        <f>IFERROR(IF(Y39="Probabilidad",(Q39-(+Q39*AB39)),IF(Y39="Impacto",Q39,"")),"")</f>
        <v>0.42</v>
      </c>
      <c r="AG39" s="425" t="str">
        <f t="shared" ref="AG39:AG51" si="8">IFERROR(IF(AF39="","",IF(AF39&lt;=0.2,"Muy Baja",IF(AF39&lt;=0.4,"Baja",IF(AF39&lt;=0.6,"Media",IF(AF39&lt;=0.8,"Alta","Muy Alta"))))),"")</f>
        <v>Media</v>
      </c>
      <c r="AH39" s="426">
        <f t="shared" ref="AH39:AH51" si="9">+AF39</f>
        <v>0.42</v>
      </c>
      <c r="AI39" s="425" t="str">
        <f t="shared" ref="AI39:AI51" si="10">IFERROR(IF(AJ39="","",IF(AJ39&lt;=0.2,"Leve",IF(AJ39&lt;=0.4,"Menor",IF(AJ39&lt;=0.6,"Moderado",IF(AJ39&lt;=0.8,"Mayor","Catastrófico"))))),"")</f>
        <v>Catastrófico</v>
      </c>
      <c r="AJ39" s="427">
        <f>IFERROR(IF(Y39="Impacto",(U39-(+U39*AB39)),IF(Y39="Probabilidad",U39,"")),"")</f>
        <v>1</v>
      </c>
      <c r="AK39" s="428" t="str">
        <f t="shared" ref="AK39:AK51" si="11">IFERROR(IF(OR(AND(AG39="Muy Baja",AI39="Leve"),AND(AG39="Muy Baja",AI39="Menor"),AND(AG39="Baja",AI39="Leve")),"Bajo",IF(OR(AND(AG39="Muy baja",AI39="Moderado"),AND(AG39="Baja",AI39="Menor"),AND(AG39="Baja",AI39="Moderado"),AND(AG39="Media",AI39="Leve"),AND(AG39="Media",AI39="Menor"),AND(AG39="Media",AI39="Moderado"),AND(AG39="Alta",AI39="Leve"),AND(AG39="Alta",AI39="Menor")),"Moderado",IF(OR(AND(AG39="Muy Baja",AI39="Mayor"),AND(AG39="Baja",AI39="Mayor"),AND(AG39="Media",AI39="Mayor"),AND(AG39="Alta",AI39="Moderado"),AND(AG39="Alta",AI39="Mayor"),AND(AG39="Muy Alta",AI39="Leve"),AND(AG39="Muy Alta",AI39="Menor"),AND(AG39="Muy Alta",AI39="Moderado"),AND(AG39="Muy Alta",AI39="Mayor")),"Alto",IF(OR(AND(AG39="Muy Baja",AI39="Catastrófico"),AND(AG39="Baja",AI39="Catastrófico"),AND(AG39="Media",AI39="Catastrófico"),AND(AG39="Alta",AI39="Catastrófico"),AND(AG39="Muy Alta",AI39="Catastrófico")),"Extremo","")))),"")</f>
        <v>Extremo</v>
      </c>
      <c r="AL39" s="423" t="s">
        <v>116</v>
      </c>
      <c r="AM39" s="419" t="s">
        <v>411</v>
      </c>
      <c r="AN39" s="419" t="s">
        <v>1011</v>
      </c>
      <c r="AO39" s="419" t="s">
        <v>423</v>
      </c>
      <c r="AP39" s="489">
        <v>45137</v>
      </c>
      <c r="AQ39" s="144"/>
      <c r="AR39" s="145"/>
      <c r="AS39" s="146"/>
      <c r="AT39" s="872"/>
      <c r="AU39" s="141"/>
      <c r="AV39" s="141"/>
      <c r="AW39" s="141"/>
      <c r="AX39" s="141"/>
      <c r="AY39" s="141"/>
      <c r="AZ39" s="141"/>
      <c r="BA39" s="141"/>
      <c r="BB39" s="141"/>
      <c r="BC39" s="141"/>
      <c r="BD39" s="141"/>
      <c r="BE39" s="141"/>
      <c r="BF39" s="141"/>
      <c r="BG39" s="141"/>
      <c r="BH39" s="141"/>
      <c r="BI39" s="141"/>
      <c r="BJ39" s="141"/>
      <c r="BK39" s="141"/>
      <c r="BL39" s="141"/>
      <c r="BM39" s="141"/>
    </row>
    <row r="40" spans="1:65" s="143" customFormat="1" ht="261" customHeight="1" thickTop="1" thickBot="1">
      <c r="A40" s="1397"/>
      <c r="B40" s="1397"/>
      <c r="C40" s="1108"/>
      <c r="D40" s="1101"/>
      <c r="E40" s="1200"/>
      <c r="F40" s="1101"/>
      <c r="G40" s="1101"/>
      <c r="H40" s="1086"/>
      <c r="I40" s="1101"/>
      <c r="J40" s="1163"/>
      <c r="K40" s="1163"/>
      <c r="L40" s="1163"/>
      <c r="M40" s="1163"/>
      <c r="N40" s="1101"/>
      <c r="O40" s="1101"/>
      <c r="P40" s="1101"/>
      <c r="Q40" s="1101"/>
      <c r="R40" s="1101"/>
      <c r="S40" s="443"/>
      <c r="T40" s="1101"/>
      <c r="U40" s="1101"/>
      <c r="V40" s="1101"/>
      <c r="W40" s="443">
        <v>2</v>
      </c>
      <c r="X40" s="421" t="s">
        <v>424</v>
      </c>
      <c r="Y40" s="443" t="str">
        <f t="shared" si="6"/>
        <v>Probabilidad</v>
      </c>
      <c r="Z40" s="430" t="s">
        <v>138</v>
      </c>
      <c r="AA40" s="430" t="s">
        <v>112</v>
      </c>
      <c r="AB40" s="432" t="str">
        <f t="shared" si="7"/>
        <v>30%</v>
      </c>
      <c r="AC40" s="430" t="s">
        <v>127</v>
      </c>
      <c r="AD40" s="430" t="s">
        <v>114</v>
      </c>
      <c r="AE40" s="430" t="s">
        <v>115</v>
      </c>
      <c r="AF40" s="507">
        <f>IFERROR(IF(AND(Y39="Probabilidad",Y40="Probabilidad"),(AH39-(+AH39*AB40)),IF(Y40="Probabilidad",(Q39-(+Q39*AB40)),IF(Y40="Impacto",AH39,""))),"")</f>
        <v>0.29399999999999998</v>
      </c>
      <c r="AG40" s="431" t="str">
        <f t="shared" si="8"/>
        <v>Baja</v>
      </c>
      <c r="AH40" s="432">
        <f t="shared" si="9"/>
        <v>0.29399999999999998</v>
      </c>
      <c r="AI40" s="431" t="str">
        <f t="shared" si="10"/>
        <v>Catastrófico</v>
      </c>
      <c r="AJ40" s="442">
        <f>IFERROR(IF(AND(Y39="Impacto",Y40="Impacto"),(AJ39-(+AJ39*AB40)),IF(Y40="Impacto",(U39-(+U39*AB40)),IF(Y40="Probabilidad",AJ39,""))),"")</f>
        <v>1</v>
      </c>
      <c r="AK40" s="508" t="str">
        <f t="shared" si="11"/>
        <v>Extremo</v>
      </c>
      <c r="AL40" s="430" t="s">
        <v>116</v>
      </c>
      <c r="AM40" s="416"/>
      <c r="AN40" s="416" t="s">
        <v>1012</v>
      </c>
      <c r="AO40" s="416" t="s">
        <v>423</v>
      </c>
      <c r="AP40" s="159">
        <v>45229</v>
      </c>
      <c r="AQ40" s="144"/>
      <c r="AR40" s="145"/>
      <c r="AS40" s="146"/>
      <c r="AT40" s="872"/>
      <c r="AU40" s="141"/>
      <c r="AV40" s="141"/>
      <c r="AW40" s="141"/>
      <c r="AX40" s="141"/>
      <c r="AY40" s="141"/>
      <c r="AZ40" s="141"/>
      <c r="BA40" s="141"/>
      <c r="BB40" s="141"/>
      <c r="BC40" s="141"/>
      <c r="BD40" s="141"/>
      <c r="BE40" s="141"/>
      <c r="BF40" s="141"/>
      <c r="BG40" s="141"/>
      <c r="BH40" s="141"/>
      <c r="BI40" s="141"/>
      <c r="BJ40" s="141"/>
      <c r="BK40" s="141"/>
      <c r="BL40" s="141"/>
      <c r="BM40" s="141"/>
    </row>
    <row r="41" spans="1:65" s="143" customFormat="1" ht="219.75" customHeight="1" thickTop="1" thickBot="1">
      <c r="A41" s="1397"/>
      <c r="B41" s="1397"/>
      <c r="C41" s="1109"/>
      <c r="D41" s="1119"/>
      <c r="E41" s="1201"/>
      <c r="F41" s="1119"/>
      <c r="G41" s="1119"/>
      <c r="H41" s="1087"/>
      <c r="I41" s="1119"/>
      <c r="J41" s="1142"/>
      <c r="K41" s="1142"/>
      <c r="L41" s="1142"/>
      <c r="M41" s="1142"/>
      <c r="N41" s="1119"/>
      <c r="O41" s="1119"/>
      <c r="P41" s="1119"/>
      <c r="Q41" s="1119"/>
      <c r="R41" s="1119"/>
      <c r="S41" s="406"/>
      <c r="T41" s="1119"/>
      <c r="U41" s="1119"/>
      <c r="V41" s="1119"/>
      <c r="W41" s="406">
        <v>3</v>
      </c>
      <c r="X41" s="422" t="s">
        <v>425</v>
      </c>
      <c r="Y41" s="406" t="str">
        <f t="shared" si="6"/>
        <v>Probabilidad</v>
      </c>
      <c r="Z41" s="435" t="s">
        <v>111</v>
      </c>
      <c r="AA41" s="435" t="s">
        <v>112</v>
      </c>
      <c r="AB41" s="434" t="str">
        <f t="shared" si="7"/>
        <v>40%</v>
      </c>
      <c r="AC41" s="435" t="s">
        <v>127</v>
      </c>
      <c r="AD41" s="435" t="s">
        <v>114</v>
      </c>
      <c r="AE41" s="435" t="s">
        <v>115</v>
      </c>
      <c r="AF41" s="437">
        <f>IFERROR(IF(AND(Y40="Probabilidad",Y41="Probabilidad"),(AH40-(+AH40*AB41)),IF(AND(Y40="Impacto",Y41="Probabilidad"),(AH39-(+AH39*AB41)),IF(Y41="Impacto",AH40,""))),"")</f>
        <v>0.1764</v>
      </c>
      <c r="AG41" s="438" t="str">
        <f t="shared" si="8"/>
        <v>Muy Baja</v>
      </c>
      <c r="AH41" s="434">
        <f t="shared" si="9"/>
        <v>0.1764</v>
      </c>
      <c r="AI41" s="438" t="str">
        <f t="shared" si="10"/>
        <v>Catastrófico</v>
      </c>
      <c r="AJ41" s="439">
        <f>IFERROR(IF(AND(Y40="Impacto",Y41="Impacto"),(AJ40-(+AJ40*AB41)),IF(AND(Y40="Probabilidad",Y41="Impacto"),(AJ39-(+AJ39*AB41)),IF(Y41="Probabilidad",AJ40,""))),"")</f>
        <v>1</v>
      </c>
      <c r="AK41" s="440" t="str">
        <f t="shared" si="11"/>
        <v>Extremo</v>
      </c>
      <c r="AL41" s="435" t="s">
        <v>116</v>
      </c>
      <c r="AM41" s="476" t="s">
        <v>411</v>
      </c>
      <c r="AN41" s="476" t="s">
        <v>1013</v>
      </c>
      <c r="AO41" s="476" t="s">
        <v>423</v>
      </c>
      <c r="AP41" s="490">
        <v>45229</v>
      </c>
      <c r="AQ41" s="144"/>
      <c r="AR41" s="145"/>
      <c r="AS41" s="146"/>
      <c r="AT41" s="872"/>
      <c r="AU41" s="141"/>
      <c r="AV41" s="141"/>
      <c r="AW41" s="141"/>
      <c r="AX41" s="141"/>
      <c r="AY41" s="141"/>
      <c r="AZ41" s="141"/>
      <c r="BA41" s="141"/>
      <c r="BB41" s="141"/>
      <c r="BC41" s="141"/>
      <c r="BD41" s="141"/>
      <c r="BE41" s="141"/>
      <c r="BF41" s="141"/>
      <c r="BG41" s="141"/>
      <c r="BH41" s="141"/>
      <c r="BI41" s="141"/>
      <c r="BJ41" s="141"/>
      <c r="BK41" s="141"/>
      <c r="BL41" s="141"/>
      <c r="BM41" s="141"/>
    </row>
    <row r="42" spans="1:65" s="143" customFormat="1" ht="192" customHeight="1" thickTop="1" thickBot="1">
      <c r="A42" s="1397"/>
      <c r="B42" s="1397"/>
      <c r="C42" s="670">
        <v>4</v>
      </c>
      <c r="D42" s="152">
        <v>4</v>
      </c>
      <c r="E42" s="151" t="s">
        <v>103</v>
      </c>
      <c r="F42" s="151" t="s">
        <v>426</v>
      </c>
      <c r="G42" s="151" t="s">
        <v>427</v>
      </c>
      <c r="H42" s="151" t="s">
        <v>240</v>
      </c>
      <c r="I42" s="151" t="s">
        <v>428</v>
      </c>
      <c r="J42" s="165" t="s">
        <v>108</v>
      </c>
      <c r="K42" s="165"/>
      <c r="L42" s="165"/>
      <c r="M42" s="165"/>
      <c r="N42" s="151" t="s">
        <v>167</v>
      </c>
      <c r="O42" s="152">
        <v>1200</v>
      </c>
      <c r="P42" s="153" t="str">
        <f>IF(O42&lt;=0,"",IF(O42&lt;=2,"Muy Baja",IF(O42&lt;=24,"Baja",IF(O42&lt;=500,"Media",IF(O42&lt;=5000,"Alta","Muy Alta")))))</f>
        <v>Alta</v>
      </c>
      <c r="Q42" s="155">
        <f>IF(P42="","",IF(P42="Muy Baja",0.2,IF(P42="Baja",0.4,IF(P42="Media",0.6,IF(P42="Alta",0.8,IF(P42="Muy Alta",1,))))))</f>
        <v>0.8</v>
      </c>
      <c r="R42" s="151" t="s">
        <v>110</v>
      </c>
      <c r="S42" s="152" t="str">
        <f>IF(NOT(ISERROR(MATCH(R42,'[4]Tabla Impacto'!$B$221:$B$223,0))),'[4]Tabla Impacto'!$F$223&amp;"Por favor no seleccionar los criterios de impacto(Afectación Económica o presupuestal y Pérdida Reputacional)",R42)</f>
        <v xml:space="preserve">     El riesgo afecta la imagen de la entidad con algunos usuarios de relevancia frente al logro de los objetivos</v>
      </c>
      <c r="T42" s="153" t="str">
        <f>IF(OR(S42='[4]Tabla Impacto'!$C$11,S42='[4]Tabla Impacto'!$D$11),"Leve",IF(OR(S42='[4]Tabla Impacto'!$C$12,S42='[4]Tabla Impacto'!$D$12),"Menor",IF(OR(S42='[4]Tabla Impacto'!$C$13,S42='[4]Tabla Impacto'!$D$13),"Moderado",IF(OR(S42='[4]Tabla Impacto'!$C$14,S42='[4]Tabla Impacto'!$D$14),"Mayor",IF(OR(S42='[4]Tabla Impacto'!$C$15,S42='[4]Tabla Impacto'!$D$15),"Catastrófico","")))))</f>
        <v>Moderado</v>
      </c>
      <c r="U42" s="155">
        <f>IF(T42="","",IF(T42="Leve",0.2,IF(T42="Menor",0.4,IF(T42="Moderado",0.6,IF(T42="Mayor",0.8,IF(T42="Catastrófico",1,))))))</f>
        <v>0.6</v>
      </c>
      <c r="V42" s="156" t="str">
        <f>IF(OR(AND(P42="Muy Baja",T42="Leve"),AND(P42="Muy Baja",T42="Menor"),AND(P42="Baja",T42="Leve")),"Bajo",IF(OR(AND(P42="Muy baja",T42="Moderado"),AND(P42="Baja",T42="Menor"),AND(P42="Baja",T42="Moderado"),AND(P42="Media",T42="Leve"),AND(P42="Media",T42="Menor"),AND(P42="Media",T42="Moderado"),AND(P42="Alta",T42="Leve"),AND(P42="Alta",T42="Menor")),"Moderado",IF(OR(AND(P42="Muy Baja",T42="Mayor"),AND(P42="Baja",T42="Mayor"),AND(P42="Media",T42="Mayor"),AND(P42="Alta",T42="Moderado"),AND(P42="Alta",T42="Mayor"),AND(P42="Muy Alta",T42="Leve"),AND(P42="Muy Alta",T42="Menor"),AND(P42="Muy Alta",T42="Moderado"),AND(P42="Muy Alta",T42="Mayor")),"Alto",IF(OR(AND(P42="Muy Baja",T42="Catastrófico"),AND(P42="Baja",T42="Catastrófico"),AND(P42="Media",T42="Catastrófico"),AND(P42="Alta",T42="Catastrófico"),AND(P42="Muy Alta",T42="Catastrófico")),"Extremo",""))))</f>
        <v>Alto</v>
      </c>
      <c r="W42" s="152">
        <v>1</v>
      </c>
      <c r="X42" s="151" t="s">
        <v>1014</v>
      </c>
      <c r="Y42" s="152" t="str">
        <f t="shared" si="6"/>
        <v>Probabilidad</v>
      </c>
      <c r="Z42" s="160" t="s">
        <v>111</v>
      </c>
      <c r="AA42" s="160" t="s">
        <v>112</v>
      </c>
      <c r="AB42" s="155" t="str">
        <f t="shared" si="7"/>
        <v>40%</v>
      </c>
      <c r="AC42" s="160" t="s">
        <v>113</v>
      </c>
      <c r="AD42" s="160" t="s">
        <v>114</v>
      </c>
      <c r="AE42" s="160" t="s">
        <v>115</v>
      </c>
      <c r="AF42" s="161">
        <f>IFERROR(IF(Y42="Probabilidad",(Q42-(+Q42*AB42)),IF(Y42="Impacto",Q42,"")),"")</f>
        <v>0.48</v>
      </c>
      <c r="AG42" s="162" t="str">
        <f t="shared" si="8"/>
        <v>Media</v>
      </c>
      <c r="AH42" s="155">
        <f t="shared" si="9"/>
        <v>0.48</v>
      </c>
      <c r="AI42" s="162" t="str">
        <f t="shared" si="10"/>
        <v>Moderado</v>
      </c>
      <c r="AJ42" s="163">
        <f>IFERROR(IF(Y42="Impacto",(U42-(+U42*AB42)),IF(Y42="Probabilidad",U42,"")),"")</f>
        <v>0.6</v>
      </c>
      <c r="AK42" s="164" t="str">
        <f t="shared" si="11"/>
        <v>Moderado</v>
      </c>
      <c r="AL42" s="160" t="s">
        <v>116</v>
      </c>
      <c r="AM42" s="165"/>
      <c r="AN42" s="165" t="s">
        <v>429</v>
      </c>
      <c r="AO42" s="165" t="s">
        <v>1015</v>
      </c>
      <c r="AP42" s="166">
        <v>45229</v>
      </c>
      <c r="AQ42" s="147"/>
      <c r="AR42" s="148"/>
      <c r="AS42" s="149"/>
      <c r="AT42" s="872"/>
      <c r="AU42" s="141"/>
      <c r="AV42" s="141"/>
      <c r="AW42" s="141"/>
      <c r="AX42" s="141"/>
      <c r="AY42" s="141"/>
      <c r="AZ42" s="141"/>
      <c r="BA42" s="141"/>
      <c r="BB42" s="141"/>
      <c r="BC42" s="141"/>
      <c r="BD42" s="141"/>
      <c r="BE42" s="141"/>
      <c r="BF42" s="141"/>
      <c r="BG42" s="141"/>
      <c r="BH42" s="141"/>
      <c r="BI42" s="141"/>
      <c r="BJ42" s="141"/>
      <c r="BK42" s="141"/>
      <c r="BL42" s="141"/>
      <c r="BM42" s="141"/>
    </row>
    <row r="43" spans="1:65" s="143" customFormat="1" ht="167.25" customHeight="1" thickTop="1" thickBot="1">
      <c r="A43" s="1397"/>
      <c r="B43" s="1397" t="s">
        <v>916</v>
      </c>
      <c r="C43" s="1327">
        <v>1</v>
      </c>
      <c r="D43" s="1308" t="s">
        <v>430</v>
      </c>
      <c r="E43" s="1308" t="s">
        <v>103</v>
      </c>
      <c r="F43" s="1308" t="s">
        <v>431</v>
      </c>
      <c r="G43" s="1308" t="s">
        <v>432</v>
      </c>
      <c r="H43" s="1308" t="s">
        <v>106</v>
      </c>
      <c r="I43" s="1308" t="s">
        <v>433</v>
      </c>
      <c r="J43" s="1309" t="s">
        <v>108</v>
      </c>
      <c r="K43" s="1311"/>
      <c r="L43" s="1311"/>
      <c r="M43" s="1311"/>
      <c r="N43" s="1314" t="s">
        <v>162</v>
      </c>
      <c r="O43" s="1316">
        <v>2</v>
      </c>
      <c r="P43" s="1317" t="str">
        <f>IF(O43&lt;=0,"",IF(O43&lt;=2,"Muy Baja",IF(O43&lt;=24,"Baja",IF(O43&lt;=500,"Media",IF(O43&lt;=5000,"Alta","Muy Alta")))))</f>
        <v>Muy Baja</v>
      </c>
      <c r="Q43" s="1318">
        <f>IF(P43="","",IF(P43="Muy Baja",0.2,IF(P43="Baja",0.4,IF(P43="Media",0.6,IF(P43="Alta",0.8,IF(P43="Muy Alta",1,))))))</f>
        <v>0.2</v>
      </c>
      <c r="R43" s="1308" t="s">
        <v>161</v>
      </c>
      <c r="S43" s="1321" t="str">
        <f>IF(NOT(ISERROR(MATCH(R43,'[5]Tabla Impacto'!$B$221:$B$223,0))),'[5]Tabla Impacto'!$F$223&amp;"Por favor no seleccionar los criterios de impacto(Afectación Económica o presupuestal y Pérdida Reputacional)",R43)</f>
        <v xml:space="preserve">     El riesgo afecta la imagen de la entidad a nivel nacional, con efecto publicitarios sostenible a nivel país</v>
      </c>
      <c r="T43" s="1317" t="str">
        <f>IF(OR(S43='[5]Tabla Impacto'!$C$11,S43='[5]Tabla Impacto'!$D$11),"Leve",IF(OR(S43='[5]Tabla Impacto'!$C$12,S43='[5]Tabla Impacto'!$D$12),"Menor",IF(OR(S43='[5]Tabla Impacto'!$C$13,S43='[5]Tabla Impacto'!$D$13),"Moderado",IF(OR(S43='[5]Tabla Impacto'!$C$14,S43='[5]Tabla Impacto'!$D$14),"Mayor",IF(OR(S43='[5]Tabla Impacto'!$C$15,S43='[5]Tabla Impacto'!$D$15),"Catastrófico","")))))</f>
        <v>Catastrófico</v>
      </c>
      <c r="U43" s="1322">
        <f>IF(T43="","",IF(T43="Leve",0.2,IF(T43="Menor",0.4,IF(T43="Moderado",0.6,IF(T43="Mayor",0.8,IF(T43="Catastrófico",1,))))))</f>
        <v>1</v>
      </c>
      <c r="V43" s="1323" t="str">
        <f>IF(OR(AND(P43="Muy Baja",T43="Leve"),AND(P43="Muy Baja",T43="Menor"),AND(P43="Baja",T43="Leve")),"Bajo",IF(OR(AND(P43="Muy baja",T43="Moderado"),AND(P43="Baja",T43="Menor"),AND(P43="Baja",T43="Moderado"),AND(P43="Media",T43="Leve"),AND(P43="Media",T43="Menor"),AND(P43="Media",T43="Moderado"),AND(P43="Alta",T43="Leve"),AND(P43="Alta",T43="Menor")),"Moderado",IF(OR(AND(P43="Muy Baja",T43="Mayor"),AND(P43="Baja",T43="Mayor"),AND(P43="Media",T43="Mayor"),AND(P43="Alta",T43="Moderado"),AND(P43="Alta",T43="Mayor"),AND(P43="Muy Alta",T43="Leve"),AND(P43="Muy Alta",T43="Menor"),AND(P43="Muy Alta",T43="Moderado"),AND(P43="Muy Alta",T43="Mayor")),"Alto",IF(OR(AND(P43="Muy Baja",T43="Catastrófico"),AND(P43="Baja",T43="Catastrófico"),AND(P43="Media",T43="Catastrófico"),AND(P43="Alta",T43="Catastrófico"),AND(P43="Muy Alta",T43="Catastrófico")),"Extremo",""))))</f>
        <v>Extremo</v>
      </c>
      <c r="W43" s="175">
        <v>1</v>
      </c>
      <c r="X43" s="167" t="s">
        <v>434</v>
      </c>
      <c r="Y43" s="175" t="str">
        <f t="shared" si="6"/>
        <v>Probabilidad</v>
      </c>
      <c r="Z43" s="176" t="s">
        <v>111</v>
      </c>
      <c r="AA43" s="176" t="s">
        <v>112</v>
      </c>
      <c r="AB43" s="177" t="str">
        <f t="shared" si="7"/>
        <v>40%</v>
      </c>
      <c r="AC43" s="176" t="s">
        <v>113</v>
      </c>
      <c r="AD43" s="176" t="s">
        <v>114</v>
      </c>
      <c r="AE43" s="176" t="s">
        <v>115</v>
      </c>
      <c r="AF43" s="178">
        <f>IFERROR(IF(Y43="Probabilidad",(Q43-(+Q43*AB43)),IF(Y43="Impacto",Q43,"")),"")</f>
        <v>0.12</v>
      </c>
      <c r="AG43" s="179" t="str">
        <f t="shared" si="8"/>
        <v>Muy Baja</v>
      </c>
      <c r="AH43" s="180">
        <f t="shared" si="9"/>
        <v>0.12</v>
      </c>
      <c r="AI43" s="179" t="str">
        <f t="shared" si="10"/>
        <v>Catastrófico</v>
      </c>
      <c r="AJ43" s="181">
        <f>IFERROR(IF(Y43="Impacto",(U43-(+U43*AB43)),IF(Y43="Probabilidad",U43,"")),"")</f>
        <v>1</v>
      </c>
      <c r="AK43" s="182" t="str">
        <f t="shared" si="11"/>
        <v>Extremo</v>
      </c>
      <c r="AL43" s="183" t="s">
        <v>116</v>
      </c>
      <c r="AM43" s="207"/>
      <c r="AN43" s="207" t="s">
        <v>435</v>
      </c>
      <c r="AO43" s="207" t="s">
        <v>436</v>
      </c>
      <c r="AP43" s="208">
        <v>45229</v>
      </c>
      <c r="AQ43" s="147"/>
      <c r="AR43" s="1326"/>
      <c r="AS43" s="149"/>
      <c r="AT43" s="872"/>
      <c r="AU43" s="142"/>
      <c r="AV43" s="142"/>
      <c r="AW43" s="142"/>
      <c r="AX43" s="142"/>
      <c r="AY43" s="142"/>
      <c r="AZ43" s="142"/>
      <c r="BA43" s="142"/>
      <c r="BB43" s="142"/>
      <c r="BC43" s="142"/>
      <c r="BD43" s="142"/>
      <c r="BE43" s="142"/>
      <c r="BF43" s="142"/>
      <c r="BG43" s="142"/>
      <c r="BH43" s="142"/>
      <c r="BI43" s="142"/>
      <c r="BJ43" s="142"/>
      <c r="BK43" s="142"/>
      <c r="BL43" s="142"/>
      <c r="BM43" s="142"/>
    </row>
    <row r="44" spans="1:65" s="143" customFormat="1" ht="151.5" customHeight="1" thickTop="1" thickBot="1">
      <c r="A44" s="1397"/>
      <c r="B44" s="1397"/>
      <c r="C44" s="1315"/>
      <c r="D44" s="1244"/>
      <c r="E44" s="1328"/>
      <c r="F44" s="1244"/>
      <c r="G44" s="1244"/>
      <c r="H44" s="1244"/>
      <c r="I44" s="1244"/>
      <c r="J44" s="1310"/>
      <c r="K44" s="1312"/>
      <c r="L44" s="1312"/>
      <c r="M44" s="1312"/>
      <c r="N44" s="1315"/>
      <c r="O44" s="1244"/>
      <c r="P44" s="1244"/>
      <c r="Q44" s="1319"/>
      <c r="R44" s="1244"/>
      <c r="S44" s="1319"/>
      <c r="T44" s="1244"/>
      <c r="U44" s="1244"/>
      <c r="V44" s="1244"/>
      <c r="W44" s="149">
        <v>2</v>
      </c>
      <c r="X44" s="148" t="s">
        <v>437</v>
      </c>
      <c r="Y44" s="149" t="str">
        <f t="shared" si="6"/>
        <v>Probabilidad</v>
      </c>
      <c r="Z44" s="184" t="s">
        <v>111</v>
      </c>
      <c r="AA44" s="184" t="s">
        <v>112</v>
      </c>
      <c r="AB44" s="185" t="str">
        <f t="shared" si="7"/>
        <v>40%</v>
      </c>
      <c r="AC44" s="184" t="s">
        <v>113</v>
      </c>
      <c r="AD44" s="184" t="s">
        <v>114</v>
      </c>
      <c r="AE44" s="184" t="s">
        <v>115</v>
      </c>
      <c r="AF44" s="186">
        <f>IFERROR(IF(AND(Y43="Probabilidad",Y44="Probabilidad"),(AH43-(+AH43*AB44)),IF(Y44="Probabilidad",(Q43-(+Q43*AB44)),IF(Y44="Impacto",AH43,""))),"")</f>
        <v>7.1999999999999995E-2</v>
      </c>
      <c r="AG44" s="187" t="str">
        <f t="shared" si="8"/>
        <v>Muy Baja</v>
      </c>
      <c r="AH44" s="188">
        <f t="shared" si="9"/>
        <v>7.1999999999999995E-2</v>
      </c>
      <c r="AI44" s="187" t="str">
        <f t="shared" si="10"/>
        <v>Catastrófico</v>
      </c>
      <c r="AJ44" s="189">
        <f>IFERROR(IF(AND(Y43="Impacto",Y44="Impacto"),(AJ43-(+AJ43*AB44)),IF(Y44="Impacto",(U43-(+U43*AB44)),IF(Y44="Probabilidad",AJ43,""))),"")</f>
        <v>1</v>
      </c>
      <c r="AK44" s="190" t="str">
        <f t="shared" si="11"/>
        <v>Extremo</v>
      </c>
      <c r="AL44" s="191" t="s">
        <v>116</v>
      </c>
      <c r="AM44" s="209"/>
      <c r="AN44" s="210" t="s">
        <v>438</v>
      </c>
      <c r="AO44" s="209" t="s">
        <v>436</v>
      </c>
      <c r="AP44" s="211">
        <v>45260</v>
      </c>
      <c r="AQ44" s="147"/>
      <c r="AR44" s="1244"/>
      <c r="AS44" s="149"/>
      <c r="AT44" s="872"/>
      <c r="AU44" s="141"/>
      <c r="AV44" s="141"/>
      <c r="AW44" s="141"/>
      <c r="AX44" s="141"/>
      <c r="AY44" s="141"/>
      <c r="AZ44" s="141"/>
      <c r="BA44" s="141"/>
      <c r="BB44" s="141"/>
      <c r="BC44" s="141"/>
      <c r="BD44" s="141"/>
      <c r="BE44" s="141"/>
      <c r="BF44" s="141"/>
      <c r="BG44" s="141"/>
      <c r="BH44" s="141"/>
      <c r="BI44" s="141"/>
      <c r="BJ44" s="141"/>
      <c r="BK44" s="141"/>
      <c r="BL44" s="141"/>
      <c r="BM44" s="141"/>
    </row>
    <row r="45" spans="1:65" s="143" customFormat="1" ht="171.75" customHeight="1" thickTop="1" thickBot="1">
      <c r="A45" s="1397"/>
      <c r="B45" s="1397"/>
      <c r="C45" s="1315"/>
      <c r="D45" s="1244"/>
      <c r="E45" s="1328"/>
      <c r="F45" s="1244"/>
      <c r="G45" s="1244"/>
      <c r="H45" s="1244"/>
      <c r="I45" s="1244"/>
      <c r="J45" s="1310"/>
      <c r="K45" s="1313"/>
      <c r="L45" s="1313"/>
      <c r="M45" s="1313"/>
      <c r="N45" s="1315"/>
      <c r="O45" s="1244"/>
      <c r="P45" s="1244"/>
      <c r="Q45" s="1320"/>
      <c r="R45" s="1244"/>
      <c r="S45" s="1320"/>
      <c r="T45" s="1244"/>
      <c r="U45" s="1244"/>
      <c r="V45" s="1244"/>
      <c r="W45" s="192">
        <v>3</v>
      </c>
      <c r="X45" s="168" t="s">
        <v>439</v>
      </c>
      <c r="Y45" s="192" t="str">
        <f t="shared" si="6"/>
        <v>Probabilidad</v>
      </c>
      <c r="Z45" s="191" t="s">
        <v>111</v>
      </c>
      <c r="AA45" s="191" t="s">
        <v>112</v>
      </c>
      <c r="AB45" s="188" t="str">
        <f t="shared" si="7"/>
        <v>40%</v>
      </c>
      <c r="AC45" s="191" t="s">
        <v>113</v>
      </c>
      <c r="AD45" s="191" t="s">
        <v>114</v>
      </c>
      <c r="AE45" s="191" t="s">
        <v>115</v>
      </c>
      <c r="AF45" s="193">
        <f>IFERROR(IF(AND(Y44="Probabilidad",Y45="Probabilidad"),(AH44-(+AH44*AB45)),IF(AND(Y44="Impacto",Y45="Probabilidad"),(AH43-(+AH43*AB45)),IF(Y45="Impacto",AH44,""))),"")</f>
        <v>4.3199999999999995E-2</v>
      </c>
      <c r="AG45" s="194" t="str">
        <f t="shared" si="8"/>
        <v>Muy Baja</v>
      </c>
      <c r="AH45" s="188">
        <f t="shared" si="9"/>
        <v>4.3199999999999995E-2</v>
      </c>
      <c r="AI45" s="194" t="str">
        <f t="shared" si="10"/>
        <v>Catastrófico</v>
      </c>
      <c r="AJ45" s="189">
        <f>IFERROR(IF(AND(Y44="Impacto",Y45="Impacto"),(AJ44-(+AJ44*AB45)),IF(AND(Y44="Probabilidad",Y45="Impacto"),(AJ43-(+AJ43*AB45)),IF(Y45="Probabilidad",AJ44,""))),"")</f>
        <v>1</v>
      </c>
      <c r="AK45" s="195" t="str">
        <f t="shared" si="11"/>
        <v>Extremo</v>
      </c>
      <c r="AL45" s="191" t="s">
        <v>116</v>
      </c>
      <c r="AM45" s="209"/>
      <c r="AN45" s="210"/>
      <c r="AO45" s="210"/>
      <c r="AP45" s="212"/>
      <c r="AQ45" s="766"/>
      <c r="AR45" s="1244"/>
      <c r="AS45" s="192"/>
      <c r="AT45" s="872"/>
      <c r="AU45" s="141"/>
      <c r="AV45" s="141"/>
      <c r="AW45" s="141"/>
      <c r="AX45" s="141"/>
      <c r="AY45" s="141"/>
      <c r="AZ45" s="141"/>
      <c r="BA45" s="141"/>
      <c r="BB45" s="141"/>
      <c r="BC45" s="141"/>
      <c r="BD45" s="141"/>
      <c r="BE45" s="141"/>
      <c r="BF45" s="141"/>
      <c r="BG45" s="141"/>
      <c r="BH45" s="141"/>
      <c r="BI45" s="141"/>
      <c r="BJ45" s="141"/>
      <c r="BK45" s="141"/>
      <c r="BL45" s="141"/>
      <c r="BM45" s="141"/>
    </row>
    <row r="46" spans="1:65" ht="205.5" customHeight="1" thickTop="1" thickBot="1">
      <c r="A46" s="1397"/>
      <c r="B46" s="933" t="s">
        <v>917</v>
      </c>
      <c r="C46" s="1117">
        <v>1</v>
      </c>
      <c r="D46" s="1104" t="s">
        <v>441</v>
      </c>
      <c r="E46" s="1104" t="s">
        <v>103</v>
      </c>
      <c r="F46" s="1104" t="s">
        <v>442</v>
      </c>
      <c r="G46" s="1104" t="s">
        <v>443</v>
      </c>
      <c r="H46" s="1104" t="s">
        <v>451</v>
      </c>
      <c r="I46" s="1104" t="s">
        <v>444</v>
      </c>
      <c r="J46" s="1113" t="s">
        <v>108</v>
      </c>
      <c r="K46" s="1113" t="s">
        <v>108</v>
      </c>
      <c r="L46" s="1113" t="s">
        <v>108</v>
      </c>
      <c r="M46" s="1113" t="s">
        <v>108</v>
      </c>
      <c r="N46" s="1104" t="s">
        <v>445</v>
      </c>
      <c r="O46" s="1104">
        <v>25</v>
      </c>
      <c r="P46" s="1115" t="str">
        <f>IF(O46&lt;=0,"",IF(O46&lt;=2,"Muy Baja",IF(O46&lt;=24,"Baja",IF(O46&lt;=500,"Media",IF(O46&lt;=5000,"Alta","Muy Alta")))))</f>
        <v>Media</v>
      </c>
      <c r="Q46" s="1156">
        <f>IF(P46="","",IF(P46="Muy Baja",0.2,IF(P46="Baja",0.4,IF(P46="Media",0.6,IF(P46="Alta",0.8,IF(P46="Muy Alta",1,))))))</f>
        <v>0.6</v>
      </c>
      <c r="R46" s="1104" t="s">
        <v>379</v>
      </c>
      <c r="S46" s="1104" t="str">
        <f>IF(NOT(ISERROR(MATCH(R46,'[6]Tabla Impacto'!$B$221:$B$223,0))),'[6]Tabla Impacto'!$F$223&amp;"Por favor no seleccionar los criterios de impacto(Afectación Económica o presupuestal y Pérdida Reputacional)",R46)</f>
        <v xml:space="preserve">     El riesgo afecta la imagen de  la entidad con efecto publicitario sostenido a nivel de sector administrativo, nivel departamental o municipal</v>
      </c>
      <c r="T46" s="1317" t="s">
        <v>174</v>
      </c>
      <c r="U46" s="1156">
        <v>1</v>
      </c>
      <c r="V46" s="1129" t="s">
        <v>182</v>
      </c>
      <c r="W46" s="429">
        <v>1</v>
      </c>
      <c r="X46" s="420" t="s">
        <v>446</v>
      </c>
      <c r="Y46" s="429" t="str">
        <f t="shared" si="6"/>
        <v>Probabilidad</v>
      </c>
      <c r="Z46" s="423" t="s">
        <v>111</v>
      </c>
      <c r="AA46" s="423" t="s">
        <v>112</v>
      </c>
      <c r="AB46" s="426" t="str">
        <f t="shared" si="7"/>
        <v>40%</v>
      </c>
      <c r="AC46" s="423" t="s">
        <v>127</v>
      </c>
      <c r="AD46" s="423" t="s">
        <v>114</v>
      </c>
      <c r="AE46" s="423" t="s">
        <v>115</v>
      </c>
      <c r="AF46" s="436">
        <f>IFERROR(IF(Y46="Probabilidad",(Q46-(+Q46*AB46)),IF(Y46="Impacto",Q46,"")),"")</f>
        <v>0.36</v>
      </c>
      <c r="AG46" s="425" t="str">
        <f t="shared" si="8"/>
        <v>Baja</v>
      </c>
      <c r="AH46" s="426">
        <f t="shared" si="9"/>
        <v>0.36</v>
      </c>
      <c r="AI46" s="425" t="str">
        <f t="shared" si="10"/>
        <v>Catastrófico</v>
      </c>
      <c r="AJ46" s="427">
        <f>IFERROR(IF(Y46="Impacto",(U46-(+U46*AB46)),IF(Y46="Probabilidad",U46,"")),"")</f>
        <v>1</v>
      </c>
      <c r="AK46" s="428" t="str">
        <f t="shared" si="11"/>
        <v>Extremo</v>
      </c>
      <c r="AL46" s="1103" t="s">
        <v>116</v>
      </c>
      <c r="AM46" s="419"/>
      <c r="AN46" s="1113" t="s">
        <v>447</v>
      </c>
      <c r="AO46" s="1113" t="s">
        <v>448</v>
      </c>
      <c r="AP46" s="1324">
        <v>45260</v>
      </c>
      <c r="AQ46" s="767"/>
      <c r="AR46" s="768"/>
      <c r="AS46" s="769"/>
      <c r="AT46" s="873"/>
      <c r="AU46" s="26"/>
      <c r="AV46" s="26"/>
      <c r="AW46" s="26"/>
      <c r="AX46" s="26"/>
      <c r="AY46" s="26"/>
      <c r="AZ46" s="26"/>
      <c r="BA46" s="26"/>
      <c r="BB46" s="26"/>
      <c r="BC46" s="26"/>
      <c r="BD46" s="26"/>
      <c r="BE46" s="26"/>
      <c r="BF46" s="26"/>
      <c r="BG46" s="26"/>
      <c r="BH46" s="26"/>
      <c r="BI46" s="26"/>
      <c r="BJ46" s="26"/>
      <c r="BK46" s="26"/>
      <c r="BL46" s="26"/>
      <c r="BM46" s="26"/>
    </row>
    <row r="47" spans="1:65" ht="200.25" customHeight="1" thickTop="1" thickBot="1">
      <c r="A47" s="1397"/>
      <c r="B47" s="933"/>
      <c r="C47" s="1166"/>
      <c r="D47" s="1101"/>
      <c r="E47" s="1200"/>
      <c r="F47" s="1101"/>
      <c r="G47" s="1101"/>
      <c r="H47" s="1086"/>
      <c r="I47" s="1101"/>
      <c r="J47" s="1163"/>
      <c r="K47" s="1163"/>
      <c r="L47" s="1163"/>
      <c r="M47" s="1163"/>
      <c r="N47" s="1101"/>
      <c r="O47" s="1101"/>
      <c r="P47" s="1101"/>
      <c r="Q47" s="1101"/>
      <c r="R47" s="1101"/>
      <c r="S47" s="1101"/>
      <c r="T47" s="1244"/>
      <c r="U47" s="1101"/>
      <c r="V47" s="1101"/>
      <c r="W47" s="443">
        <v>2</v>
      </c>
      <c r="X47" s="421" t="s">
        <v>449</v>
      </c>
      <c r="Y47" s="443" t="str">
        <f t="shared" si="6"/>
        <v>Probabilidad</v>
      </c>
      <c r="Z47" s="430" t="s">
        <v>111</v>
      </c>
      <c r="AA47" s="430" t="s">
        <v>112</v>
      </c>
      <c r="AB47" s="432" t="str">
        <f t="shared" si="7"/>
        <v>40%</v>
      </c>
      <c r="AC47" s="430" t="s">
        <v>113</v>
      </c>
      <c r="AD47" s="430" t="s">
        <v>114</v>
      </c>
      <c r="AE47" s="430" t="s">
        <v>115</v>
      </c>
      <c r="AF47" s="507">
        <f>IFERROR(IF(AND(Y46="Probabilidad",Y47="Probabilidad"),(AH46-(+AH46*AB47)),IF(Y47="Probabilidad",(Q46-(+Q46*AB47)),IF(Y47="Impacto",AH46,""))),"")</f>
        <v>0.216</v>
      </c>
      <c r="AG47" s="431" t="str">
        <f t="shared" si="8"/>
        <v>Baja</v>
      </c>
      <c r="AH47" s="432">
        <f t="shared" si="9"/>
        <v>0.216</v>
      </c>
      <c r="AI47" s="431" t="str">
        <f t="shared" si="10"/>
        <v>Catastrófico</v>
      </c>
      <c r="AJ47" s="442">
        <f>IFERROR(IF(AND(Y46="Impacto",Y47="Impacto"),(AJ46-(+AJ46*AB47)),IF(Y47="Impacto",(U46-(+U46*AB47)),IF(Y47="Probabilidad",AJ46,""))),"")</f>
        <v>1</v>
      </c>
      <c r="AK47" s="508" t="str">
        <f t="shared" si="11"/>
        <v>Extremo</v>
      </c>
      <c r="AL47" s="1101"/>
      <c r="AM47" s="416"/>
      <c r="AN47" s="1163"/>
      <c r="AO47" s="1163"/>
      <c r="AP47" s="1192"/>
      <c r="AQ47" s="770"/>
      <c r="AR47" s="771"/>
      <c r="AS47" s="772"/>
      <c r="AT47" s="873"/>
      <c r="AU47" s="26"/>
      <c r="AV47" s="26"/>
      <c r="AW47" s="26"/>
      <c r="AX47" s="26"/>
      <c r="AY47" s="26"/>
      <c r="AZ47" s="26"/>
      <c r="BA47" s="26"/>
      <c r="BB47" s="26"/>
      <c r="BC47" s="26"/>
      <c r="BD47" s="26"/>
      <c r="BE47" s="26"/>
      <c r="BF47" s="26"/>
      <c r="BG47" s="26"/>
      <c r="BH47" s="26"/>
      <c r="BI47" s="26"/>
      <c r="BJ47" s="26"/>
      <c r="BK47" s="26"/>
      <c r="BL47" s="26"/>
      <c r="BM47" s="26"/>
    </row>
    <row r="48" spans="1:65" ht="167.25" customHeight="1" thickTop="1" thickBot="1">
      <c r="A48" s="1397"/>
      <c r="B48" s="933"/>
      <c r="C48" s="1118"/>
      <c r="D48" s="1119"/>
      <c r="E48" s="1201"/>
      <c r="F48" s="1119"/>
      <c r="G48" s="1119"/>
      <c r="H48" s="1087"/>
      <c r="I48" s="1119"/>
      <c r="J48" s="1142"/>
      <c r="K48" s="1142"/>
      <c r="L48" s="1142"/>
      <c r="M48" s="1142"/>
      <c r="N48" s="1119"/>
      <c r="O48" s="1119"/>
      <c r="P48" s="1119"/>
      <c r="Q48" s="1119"/>
      <c r="R48" s="1119"/>
      <c r="S48" s="1119"/>
      <c r="T48" s="1244"/>
      <c r="U48" s="1119"/>
      <c r="V48" s="1119"/>
      <c r="W48" s="406">
        <v>3</v>
      </c>
      <c r="X48" s="422" t="s">
        <v>450</v>
      </c>
      <c r="Y48" s="406" t="str">
        <f t="shared" si="6"/>
        <v>Probabilidad</v>
      </c>
      <c r="Z48" s="435" t="s">
        <v>111</v>
      </c>
      <c r="AA48" s="435" t="s">
        <v>112</v>
      </c>
      <c r="AB48" s="434"/>
      <c r="AC48" s="435" t="s">
        <v>127</v>
      </c>
      <c r="AD48" s="435" t="s">
        <v>114</v>
      </c>
      <c r="AE48" s="435" t="s">
        <v>115</v>
      </c>
      <c r="AF48" s="437">
        <f>IFERROR(IF(AND(Y47="Probabilidad",Y48="Probabilidad"),(AH47-(+AH47*AB48)),IF(AND(Y47="Impacto",Y48="Probabilidad"),(AH46-(+AH46*AB48)),IF(Y48="Impacto",AH47,""))),"")</f>
        <v>0.216</v>
      </c>
      <c r="AG48" s="438" t="str">
        <f t="shared" si="8"/>
        <v>Baja</v>
      </c>
      <c r="AH48" s="434">
        <f t="shared" si="9"/>
        <v>0.216</v>
      </c>
      <c r="AI48" s="438" t="str">
        <f t="shared" si="10"/>
        <v>Catastrófico</v>
      </c>
      <c r="AJ48" s="439">
        <f>IFERROR(IF(AND(Y47="Impacto",Y48="Impacto"),(AJ47-(+AJ47*AB48)),IF(AND(Y47="Probabilidad",Y48="Impacto"),(AJ46-(+AJ46*AB48)),IF(Y48="Probabilidad",AJ47,""))),"")</f>
        <v>1</v>
      </c>
      <c r="AK48" s="440" t="str">
        <f t="shared" si="11"/>
        <v>Extremo</v>
      </c>
      <c r="AL48" s="1119"/>
      <c r="AM48" s="476"/>
      <c r="AN48" s="1142"/>
      <c r="AO48" s="1142"/>
      <c r="AP48" s="1158"/>
      <c r="AQ48" s="773"/>
      <c r="AR48" s="774"/>
      <c r="AS48" s="775"/>
      <c r="AT48" s="873"/>
      <c r="AU48" s="26"/>
      <c r="AV48" s="26"/>
      <c r="AW48" s="26"/>
      <c r="AX48" s="26"/>
      <c r="AY48" s="26"/>
      <c r="AZ48" s="26"/>
      <c r="BA48" s="26"/>
      <c r="BB48" s="26"/>
      <c r="BC48" s="26"/>
      <c r="BD48" s="26"/>
      <c r="BE48" s="26"/>
      <c r="BF48" s="26"/>
      <c r="BG48" s="26"/>
      <c r="BH48" s="26"/>
      <c r="BI48" s="26"/>
      <c r="BJ48" s="26"/>
      <c r="BK48" s="26"/>
      <c r="BL48" s="26"/>
      <c r="BM48" s="26"/>
    </row>
    <row r="49" spans="1:65" s="138" customFormat="1" ht="139.5" customHeight="1" thickTop="1" thickBot="1">
      <c r="A49" s="1397"/>
      <c r="B49" s="1393" t="s">
        <v>918</v>
      </c>
      <c r="C49" s="671">
        <v>1</v>
      </c>
      <c r="D49" s="227" t="s">
        <v>452</v>
      </c>
      <c r="E49" s="227" t="s">
        <v>103</v>
      </c>
      <c r="F49" s="227" t="s">
        <v>453</v>
      </c>
      <c r="G49" s="227" t="s">
        <v>454</v>
      </c>
      <c r="H49" s="227" t="s">
        <v>106</v>
      </c>
      <c r="I49" s="228" t="s">
        <v>455</v>
      </c>
      <c r="J49" s="383" t="s">
        <v>108</v>
      </c>
      <c r="K49" s="383"/>
      <c r="L49" s="383"/>
      <c r="M49" s="383"/>
      <c r="N49" s="227" t="s">
        <v>456</v>
      </c>
      <c r="O49" s="229">
        <v>50</v>
      </c>
      <c r="P49" s="230" t="str">
        <f>IF(O49&lt;=0,"",IF(O49&lt;=2,"Muy Baja",IF(O49&lt;=24,"Baja",IF(O49&lt;=500,"Media",IF(O49&lt;=5000,"Alta","Muy Alta")))))</f>
        <v>Media</v>
      </c>
      <c r="Q49" s="231">
        <f>IF(P49="","",IF(P49="Muy Baja",0.2,IF(P49="Baja",0.4,IF(P49="Media",0.6,IF(P49="Alta",0.8,IF(P49="Muy Alta",1,))))))</f>
        <v>0.6</v>
      </c>
      <c r="R49" s="227" t="s">
        <v>374</v>
      </c>
      <c r="S49" s="227" t="s">
        <v>374</v>
      </c>
      <c r="T49" s="230" t="s">
        <v>469</v>
      </c>
      <c r="U49" s="232">
        <f>IF(T49="","",IF(T49="Leve",0.2,IF(T49="Menor",0.4,IF(T49="Moderado",0.6,IF(T49="Mayor",0.8,IF(T49="Catastrófico",1,))))))</f>
        <v>0.2</v>
      </c>
      <c r="V49" s="233" t="str">
        <f>IF(OR(AND(P49="Muy Baja",T49="Leve"),AND(P49="Muy Baja",T49="Menor"),AND(P49="Baja",T49="Leve")),"Bajo",IF(OR(AND(P49="Muy baja",T49="Moderado"),AND(P49="Baja",T49="Menor"),AND(P49="Baja",T49="Moderado"),AND(P49="Media",T49="Leve"),AND(P49="Media",T49="Menor"),AND(P49="Media",T49="Moderado"),AND(P49="Alta",T49="Leve"),AND(P49="Alta",T49="Menor")),"Moderado",IF(OR(AND(P49="Muy Baja",T49="Mayor"),AND(P49="Baja",T49="Mayor"),AND(P49="Media",T49="Mayor"),AND(P49="Alta",T49="Moderado"),AND(P49="Alta",T49="Mayor"),AND(P49="Muy Alta",T49="Leve"),AND(P49="Muy Alta",T49="Menor"),AND(P49="Muy Alta",T49="Moderado"),AND(P49="Muy Alta",T49="Mayor")),"Alto",IF(OR(AND(P49="Muy Baja",T49="Catastrófico"),AND(P49="Baja",T49="Catastrófico"),AND(P49="Media",T49="Catastrófico"),AND(P49="Alta",T49="Catastrófico"),AND(P49="Muy Alta",T49="Catastrófico")),"Extremo",""))))</f>
        <v>Moderado</v>
      </c>
      <c r="W49" s="229">
        <v>1</v>
      </c>
      <c r="X49" s="228" t="s">
        <v>457</v>
      </c>
      <c r="Y49" s="229" t="str">
        <f t="shared" si="6"/>
        <v>Probabilidad</v>
      </c>
      <c r="Z49" s="234" t="s">
        <v>111</v>
      </c>
      <c r="AA49" s="234" t="s">
        <v>112</v>
      </c>
      <c r="AB49" s="231" t="str">
        <f>IF(AND(Z49="Preventivo",AA49="Automático"),"50%",IF(AND(Z49="Preventivo",AA49="Manual"),"40%",IF(AND(Z49="Detectivo",AA49="Automático"),"40%",IF(AND(Z49="Detectivo",AA49="Manual"),"30%",IF(AND(Z49="Correctivo",AA49="Automático"),"35%",IF(AND(Z49="Correctivo",AA49="Manual"),"25%",""))))))</f>
        <v>40%</v>
      </c>
      <c r="AC49" s="234" t="s">
        <v>113</v>
      </c>
      <c r="AD49" s="234" t="s">
        <v>114</v>
      </c>
      <c r="AE49" s="234" t="s">
        <v>115</v>
      </c>
      <c r="AF49" s="235">
        <f>IFERROR(IF(Y49="Probabilidad",(Q49-(+Q49*AB49)),IF(Y49="Impacto",Q49,"")),"")</f>
        <v>0.36</v>
      </c>
      <c r="AG49" s="621" t="str">
        <f t="shared" si="8"/>
        <v>Baja</v>
      </c>
      <c r="AH49" s="231">
        <f t="shared" si="9"/>
        <v>0.36</v>
      </c>
      <c r="AI49" s="621" t="str">
        <f t="shared" si="10"/>
        <v>Menor</v>
      </c>
      <c r="AJ49" s="236">
        <v>0.4</v>
      </c>
      <c r="AK49" s="621" t="str">
        <f t="shared" si="11"/>
        <v>Moderado</v>
      </c>
      <c r="AL49" s="234" t="s">
        <v>116</v>
      </c>
      <c r="AM49" s="237"/>
      <c r="AN49" s="237" t="s">
        <v>458</v>
      </c>
      <c r="AO49" s="237" t="s">
        <v>459</v>
      </c>
      <c r="AP49" s="238">
        <v>45137</v>
      </c>
      <c r="AQ49" s="776"/>
      <c r="AR49" s="777"/>
      <c r="AS49" s="778"/>
      <c r="AT49" s="874"/>
    </row>
    <row r="50" spans="1:65" s="138" customFormat="1" ht="138.75" customHeight="1" thickTop="1" thickBot="1">
      <c r="A50" s="1397"/>
      <c r="B50" s="1393"/>
      <c r="C50" s="1234">
        <v>2</v>
      </c>
      <c r="D50" s="1238" t="s">
        <v>460</v>
      </c>
      <c r="E50" s="239" t="s">
        <v>103</v>
      </c>
      <c r="F50" s="239" t="s">
        <v>461</v>
      </c>
      <c r="G50" s="239" t="s">
        <v>462</v>
      </c>
      <c r="H50" s="239" t="s">
        <v>106</v>
      </c>
      <c r="I50" s="240" t="s">
        <v>463</v>
      </c>
      <c r="J50" s="249" t="s">
        <v>108</v>
      </c>
      <c r="K50" s="249"/>
      <c r="L50" s="249"/>
      <c r="M50" s="249"/>
      <c r="N50" s="239" t="s">
        <v>456</v>
      </c>
      <c r="O50" s="239">
        <v>20</v>
      </c>
      <c r="P50" s="241" t="str">
        <f>IF(O50&lt;=0,"",IF(O50&lt;=2,"Muy Baja",IF(O50&lt;=24,"Baja",IF(O50&lt;=500,"Media",IF(O50&lt;=5000,"Alta","Muy Alta")))))</f>
        <v>Baja</v>
      </c>
      <c r="Q50" s="242">
        <f>IF(P50="","",IF(P50="Muy Baja",0.2,IF(P50="Baja",0.4,IF(P50="Media",0.6,IF(P50="Alta",0.8,IF(P50="Muy Alta",1,))))))</f>
        <v>0.4</v>
      </c>
      <c r="R50" s="239" t="s">
        <v>159</v>
      </c>
      <c r="S50" s="239" t="str">
        <f>IF(NOT(ISERROR(MATCH(R50,'[7]Tabla Impacto'!$B$221:$B$223,0))),'[7]Tabla Impacto'!$F$223&amp;"Por favor no seleccionar los criterios de impacto(Afectación Económica o presupuestal y Pérdida Reputacional)",R50)</f>
        <v xml:space="preserve">     El riesgo afecta la imagen de alguna área de la organización</v>
      </c>
      <c r="T50" s="241" t="str">
        <f>IF(OR(S50='[7]Tabla Impacto'!$C$11,S50='[7]Tabla Impacto'!$D$11),"Leve",IF(OR(S50='[7]Tabla Impacto'!$C$12,S50='[7]Tabla Impacto'!$D$12),"Menor",IF(OR(S50='[7]Tabla Impacto'!$C$13,S50='[7]Tabla Impacto'!$D$13),"Moderado",IF(OR(S50='[7]Tabla Impacto'!$C$14,S50='[7]Tabla Impacto'!$D$14),"Mayor",IF(OR(S50='[7]Tabla Impacto'!$C$15,S50='[7]Tabla Impacto'!$D$15),"Catastrófico","")))))</f>
        <v>Leve</v>
      </c>
      <c r="U50" s="243">
        <f>IF(T50="","",IF(T50="Leve",0.2,IF(T50="Menor",0.4,IF(T50="Moderado",0.6,IF(T50="Mayor",0.8,IF(T50="Catastrófico",1,))))))</f>
        <v>0.2</v>
      </c>
      <c r="V50" s="244" t="str">
        <f>IF(OR(AND(P50="Muy Baja",T50="Leve"),AND(P50="Muy Baja",T50="Menor"),AND(P50="Baja",T50="Leve")),"Bajo",IF(OR(AND(P50="Muy baja",T50="Moderado"),AND(P50="Baja",T50="Menor"),AND(P50="Baja",T50="Moderado"),AND(P50="Media",T50="Leve"),AND(P50="Media",T50="Menor"),AND(P50="Media",T50="Moderado"),AND(P50="Alta",T50="Leve"),AND(P50="Alta",T50="Menor")),"Moderado",IF(OR(AND(P50="Muy Baja",T50="Mayor"),AND(P50="Baja",T50="Mayor"),AND(P50="Media",T50="Mayor"),AND(P50="Alta",T50="Moderado"),AND(P50="Alta",T50="Mayor"),AND(P50="Muy Alta",T50="Leve"),AND(P50="Muy Alta",T50="Menor"),AND(P50="Muy Alta",T50="Moderado"),AND(P50="Muy Alta",T50="Mayor")),"Alto",IF(OR(AND(P50="Muy Baja",T50="Catastrófico"),AND(P50="Baja",T50="Catastrófico"),AND(P50="Media",T50="Catastrófico"),AND(P50="Alta",T50="Catastrófico"),AND(P50="Muy Alta",T50="Catastrófico")),"Extremo",""))))</f>
        <v>Bajo</v>
      </c>
      <c r="W50" s="245">
        <v>1</v>
      </c>
      <c r="X50" s="240" t="s">
        <v>464</v>
      </c>
      <c r="Y50" s="245" t="str">
        <f t="shared" si="6"/>
        <v>Probabilidad</v>
      </c>
      <c r="Z50" s="246" t="s">
        <v>111</v>
      </c>
      <c r="AA50" s="246" t="s">
        <v>112</v>
      </c>
      <c r="AB50" s="242" t="str">
        <f>IF(AND(Z50="Preventivo",AA50="Automático"),"50%",IF(AND(Z50="Preventivo",AA50="Manual"),"40%",IF(AND(Z50="Detectivo",AA50="Automático"),"40%",IF(AND(Z50="Detectivo",AA50="Manual"),"30%",IF(AND(Z50="Correctivo",AA50="Automático"),"35%",IF(AND(Z50="Correctivo",AA50="Manual"),"25%",""))))))</f>
        <v>40%</v>
      </c>
      <c r="AC50" s="246" t="s">
        <v>113</v>
      </c>
      <c r="AD50" s="246" t="s">
        <v>114</v>
      </c>
      <c r="AE50" s="246" t="s">
        <v>115</v>
      </c>
      <c r="AF50" s="247">
        <f>IFERROR(IF(Y50="Probabilidad",(Q50-(+Q50*AB50)),IF(Y50="Impacto",Q50,"")),"")</f>
        <v>0.24</v>
      </c>
      <c r="AG50" s="622" t="str">
        <f t="shared" si="8"/>
        <v>Baja</v>
      </c>
      <c r="AH50" s="242">
        <f t="shared" si="9"/>
        <v>0.24</v>
      </c>
      <c r="AI50" s="622" t="str">
        <f t="shared" si="10"/>
        <v>Leve</v>
      </c>
      <c r="AJ50" s="248">
        <f>IFERROR(IF(Y50="Impacto",(U50-(+U50*AB50)),IF(Y50="Probabilidad",U50,"")),"")</f>
        <v>0.2</v>
      </c>
      <c r="AK50" s="622" t="str">
        <f t="shared" si="11"/>
        <v>Bajo</v>
      </c>
      <c r="AL50" s="246" t="s">
        <v>137</v>
      </c>
      <c r="AM50" s="249"/>
      <c r="AN50" s="249"/>
      <c r="AO50" s="249"/>
      <c r="AP50" s="250"/>
      <c r="AQ50" s="776"/>
      <c r="AR50" s="777"/>
      <c r="AS50" s="778"/>
      <c r="AT50" s="874"/>
    </row>
    <row r="51" spans="1:65" s="138" customFormat="1" ht="129" customHeight="1" thickTop="1" thickBot="1">
      <c r="A51" s="1397"/>
      <c r="B51" s="1393"/>
      <c r="C51" s="1325"/>
      <c r="D51" s="1018"/>
      <c r="E51" s="503" t="s">
        <v>103</v>
      </c>
      <c r="F51" s="503" t="s">
        <v>465</v>
      </c>
      <c r="G51" s="503" t="s">
        <v>466</v>
      </c>
      <c r="H51" s="503" t="s">
        <v>106</v>
      </c>
      <c r="I51" s="612" t="s">
        <v>467</v>
      </c>
      <c r="J51" s="258" t="s">
        <v>108</v>
      </c>
      <c r="K51" s="258"/>
      <c r="L51" s="258"/>
      <c r="M51" s="258"/>
      <c r="N51" s="503" t="s">
        <v>456</v>
      </c>
      <c r="O51" s="503">
        <v>1</v>
      </c>
      <c r="P51" s="251" t="str">
        <f>IF(O51&lt;=0,"",IF(O51&lt;=2,"Muy Baja",IF(O51&lt;=24,"Baja",IF(O51&lt;=500,"Media",IF(O51&lt;=5000,"Alta","Muy Alta")))))</f>
        <v>Muy Baja</v>
      </c>
      <c r="Q51" s="252">
        <f>IF(P51="","",IF(P51="Muy Baja",0.2,IF(P51="Baja",0.4,IF(P51="Media",0.6,IF(P51="Alta",0.8,IF(P51="Muy Alta",1,))))))</f>
        <v>0.2</v>
      </c>
      <c r="R51" s="503" t="s">
        <v>159</v>
      </c>
      <c r="S51" s="503" t="str">
        <f>IF(NOT(ISERROR(MATCH(R51,'[7]Tabla Impacto'!$B$221:$B$223,0))),'[7]Tabla Impacto'!$F$223&amp;"Por favor no seleccionar los criterios de impacto(Afectación Económica o presupuestal y Pérdida Reputacional)",R51)</f>
        <v xml:space="preserve">     El riesgo afecta la imagen de alguna área de la organización</v>
      </c>
      <c r="T51" s="251" t="str">
        <f>IF(OR(S51='[7]Tabla Impacto'!$C$11,S51='[7]Tabla Impacto'!$D$11),"Leve",IF(OR(S51='[7]Tabla Impacto'!$C$12,S51='[7]Tabla Impacto'!$D$12),"Menor",IF(OR(S51='[7]Tabla Impacto'!$C$13,S51='[7]Tabla Impacto'!$D$13),"Moderado",IF(OR(S51='[7]Tabla Impacto'!$C$14,S51='[7]Tabla Impacto'!$D$14),"Mayor",IF(OR(S51='[7]Tabla Impacto'!$C$15,S51='[7]Tabla Impacto'!$D$15),"Catastrófico","")))))</f>
        <v>Leve</v>
      </c>
      <c r="U51" s="253">
        <f>IF(T51="","",IF(T51="Leve",0.2,IF(T51="Menor",0.4,IF(T51="Moderado",0.6,IF(T51="Mayor",0.8,IF(T51="Catastrófico",1,))))))</f>
        <v>0.2</v>
      </c>
      <c r="V51" s="254" t="str">
        <f>IF(OR(AND(P51="Muy Baja",T51="Leve"),AND(P51="Muy Baja",T51="Menor"),AND(P51="Baja",T51="Leve")),"Bajo",IF(OR(AND(P51="Muy baja",T51="Moderado"),AND(P51="Baja",T51="Menor"),AND(P51="Baja",T51="Moderado"),AND(P51="Media",T51="Leve"),AND(P51="Media",T51="Menor"),AND(P51="Media",T51="Moderado"),AND(P51="Alta",T51="Leve"),AND(P51="Alta",T51="Menor")),"Moderado",IF(OR(AND(P51="Muy Baja",T51="Mayor"),AND(P51="Baja",T51="Mayor"),AND(P51="Media",T51="Mayor"),AND(P51="Alta",T51="Moderado"),AND(P51="Alta",T51="Mayor"),AND(P51="Muy Alta",T51="Leve"),AND(P51="Muy Alta",T51="Menor"),AND(P51="Muy Alta",T51="Moderado"),AND(P51="Muy Alta",T51="Mayor")),"Alto",IF(OR(AND(P51="Muy Baja",T51="Catastrófico"),AND(P51="Baja",T51="Catastrófico"),AND(P51="Media",T51="Catastrófico"),AND(P51="Alta",T51="Catastrófico"),AND(P51="Muy Alta",T51="Catastrófico")),"Extremo",""))))</f>
        <v>Bajo</v>
      </c>
      <c r="W51" s="570">
        <v>1</v>
      </c>
      <c r="X51" s="612" t="s">
        <v>468</v>
      </c>
      <c r="Y51" s="570" t="str">
        <f t="shared" si="6"/>
        <v>Probabilidad</v>
      </c>
      <c r="Z51" s="255" t="s">
        <v>111</v>
      </c>
      <c r="AA51" s="255" t="s">
        <v>112</v>
      </c>
      <c r="AB51" s="252" t="str">
        <f>IF(AND(Z51="Preventivo",AA51="Automático"),"50%",IF(AND(Z51="Preventivo",AA51="Manual"),"40%",IF(AND(Z51="Detectivo",AA51="Automático"),"40%",IF(AND(Z51="Detectivo",AA51="Manual"),"30%",IF(AND(Z51="Correctivo",AA51="Automático"),"35%",IF(AND(Z51="Correctivo",AA51="Manual"),"25%",""))))))</f>
        <v>40%</v>
      </c>
      <c r="AC51" s="255" t="s">
        <v>113</v>
      </c>
      <c r="AD51" s="255" t="s">
        <v>114</v>
      </c>
      <c r="AE51" s="255" t="s">
        <v>115</v>
      </c>
      <c r="AF51" s="256">
        <f>IFERROR(IF(Y51="Probabilidad",(Q51-(+Q51*AB51)),IF(Y51="Impacto",Q51,"")),"")</f>
        <v>0.12</v>
      </c>
      <c r="AG51" s="547" t="str">
        <f t="shared" si="8"/>
        <v>Muy Baja</v>
      </c>
      <c r="AH51" s="252">
        <f t="shared" si="9"/>
        <v>0.12</v>
      </c>
      <c r="AI51" s="547" t="str">
        <f t="shared" si="10"/>
        <v>Leve</v>
      </c>
      <c r="AJ51" s="257">
        <f>IFERROR(IF(Y51="Impacto",(U51-(+U51*AB51)),IF(Y51="Probabilidad",U51,"")),"")</f>
        <v>0.2</v>
      </c>
      <c r="AK51" s="547" t="str">
        <f t="shared" si="11"/>
        <v>Bajo</v>
      </c>
      <c r="AL51" s="255" t="s">
        <v>137</v>
      </c>
      <c r="AM51" s="258"/>
      <c r="AN51" s="258"/>
      <c r="AO51" s="258"/>
      <c r="AP51" s="259"/>
      <c r="AQ51" s="776"/>
      <c r="AR51" s="777"/>
      <c r="AS51" s="778"/>
      <c r="AT51" s="874"/>
    </row>
    <row r="52" spans="1:65" s="138" customFormat="1" ht="141" customHeight="1" thickTop="1" thickBot="1">
      <c r="A52" s="933" t="s">
        <v>1002</v>
      </c>
      <c r="B52" s="1393" t="s">
        <v>920</v>
      </c>
      <c r="C52" s="1016">
        <v>1</v>
      </c>
      <c r="D52" s="1350"/>
      <c r="E52" s="1347" t="s">
        <v>134</v>
      </c>
      <c r="F52" s="1347" t="s">
        <v>470</v>
      </c>
      <c r="G52" s="1017" t="s">
        <v>471</v>
      </c>
      <c r="H52" s="1017" t="s">
        <v>451</v>
      </c>
      <c r="I52" s="1348" t="s">
        <v>472</v>
      </c>
      <c r="J52" s="1349" t="s">
        <v>108</v>
      </c>
      <c r="K52" s="1349"/>
      <c r="L52" s="1349"/>
      <c r="M52" s="1349"/>
      <c r="N52" s="1347" t="s">
        <v>456</v>
      </c>
      <c r="O52" s="1350">
        <v>9000</v>
      </c>
      <c r="P52" s="1351" t="str">
        <f>IF(O52&lt;=0,"",IF(O52&lt;=2,"Muy Baja",IF(O52&lt;=24,"Baja",IF(O52&lt;=500,"Media",IF(O52&lt;=5000,"Alta","Muy Alta")))))</f>
        <v>Muy Alta</v>
      </c>
      <c r="Q52" s="1186">
        <f>IF(P52="","",IF(P52="Muy Baja",0.2,IF(P52="Baja",0.4,IF(P52="Media",0.6,IF(P52="Alta",0.8,IF(P52="Muy Alta",1,))))))</f>
        <v>1</v>
      </c>
      <c r="R52" s="1347" t="s">
        <v>110</v>
      </c>
      <c r="S52" s="494" t="str">
        <f>IF(NOT(ISERROR(MATCH(R52,'[8]Tabla Impacto'!$B$221:$B$223,0))),'[8]Tabla Impacto'!$F$223&amp;"Por favor no seleccionar los criterios de impacto(Afectación Económica o presupuestal y Pérdida Reputacional)",R52)</f>
        <v xml:space="preserve">     El riesgo afecta la imagen de la entidad con algunos usuarios de relevancia frente al logro de los objetivos</v>
      </c>
      <c r="T52" s="1351" t="str">
        <f>IF(OR(S52='[8]Tabla Impacto'!$C$11,S52='[8]Tabla Impacto'!$D$11),"Leve",IF(OR(S52='[8]Tabla Impacto'!$C$12,S52='[8]Tabla Impacto'!$D$12),"Menor",IF(OR(S52='[8]Tabla Impacto'!$C$13,S52='[8]Tabla Impacto'!$D$13),"Moderado",IF(OR(S52='[8]Tabla Impacto'!$C$14,S52='[8]Tabla Impacto'!$D$14),"Mayor",IF(OR(S52='[8]Tabla Impacto'!$C$15,S52='[8]Tabla Impacto'!$D$15),"Catastrófico","")))))</f>
        <v>Moderado</v>
      </c>
      <c r="U52" s="1352">
        <f>IF(T52="","",IF(T52="Leve",0.2,IF(T52="Menor",0.4,IF(T52="Moderado",0.6,IF(T52="Mayor",0.8,IF(T52="Catastrófico",1,))))))</f>
        <v>0.6</v>
      </c>
      <c r="V52" s="1355" t="str">
        <f>IF(OR(AND(P52="Muy Baja",T52="Leve"),AND(P52="Muy Baja",T52="Menor"),AND(P52="Baja",T52="Leve")),"Bajo",IF(OR(AND(P52="Muy baja",T52="Moderado"),AND(P52="Baja",T52="Menor"),AND(P52="Baja",T52="Moderado"),AND(P52="Media",T52="Leve"),AND(P52="Media",T52="Menor"),AND(P52="Media",T52="Moderado"),AND(P52="Alta",T52="Leve"),AND(P52="Alta",T52="Menor")),"Moderado",IF(OR(AND(P52="Muy Baja",T52="Mayor"),AND(P52="Baja",T52="Mayor"),AND(P52="Media",T52="Mayor"),AND(P52="Alta",T52="Moderado"),AND(P52="Alta",T52="Mayor"),AND(P52="Muy Alta",T52="Leve"),AND(P52="Muy Alta",T52="Menor"),AND(P52="Muy Alta",T52="Moderado"),AND(P52="Muy Alta",T52="Mayor")),"Alto",IF(OR(AND(P52="Muy Baja",T52="Catastrófico"),AND(P52="Baja",T52="Catastrófico"),AND(P52="Media",T52="Catastrófico"),AND(P52="Alta",T52="Catastrófico"),AND(P52="Muy Alta",T52="Catastrófico")),"Extremo",""))))</f>
        <v>Alto</v>
      </c>
      <c r="W52" s="1350">
        <v>1</v>
      </c>
      <c r="X52" s="1017" t="s">
        <v>473</v>
      </c>
      <c r="Y52" s="1350" t="str">
        <f>IF(OR(Z52="Preventivo",Z52="Detectivo"),"Probabilidad",IF(Z52="Correctivo","Impacto",""))</f>
        <v>Impacto</v>
      </c>
      <c r="Z52" s="1329" t="s">
        <v>133</v>
      </c>
      <c r="AA52" s="1329" t="s">
        <v>112</v>
      </c>
      <c r="AB52" s="1186" t="str">
        <f>IF(AND(Z52="Preventivo",AA52="Automático"),"50%",IF(AND(Z52="Preventivo",AA52="Manual"),"40%",IF(AND(Z52="Detectivo",AA52="Automático"),"40%",IF(AND(Z52="Detectivo",AA52="Manual"),"30%",IF(AND(Z52="Correctivo",AA52="Automático"),"35%",IF(AND(Z52="Correctivo",AA52="Manual"),"25%",""))))))</f>
        <v>25%</v>
      </c>
      <c r="AC52" s="1329" t="s">
        <v>113</v>
      </c>
      <c r="AD52" s="1329" t="s">
        <v>142</v>
      </c>
      <c r="AE52" s="1329" t="s">
        <v>115</v>
      </c>
      <c r="AF52" s="1339">
        <v>0.13</v>
      </c>
      <c r="AG52" s="1340" t="str">
        <f>IFERROR(IF(AF52="","",IF(AF52&lt;=0.2,"Muy Baja",IF(AF52&lt;=0.4,"Baja",IF(AF52&lt;=0.6,"Media",IF(AF52&lt;=0.8,"Alta","Muy Alta"))))),"")</f>
        <v>Muy Baja</v>
      </c>
      <c r="AH52" s="1186">
        <f>+AF52</f>
        <v>0.13</v>
      </c>
      <c r="AI52" s="1340" t="str">
        <f>IFERROR(IF(AJ52="","",IF(AJ52&lt;=0.2,"Leve",IF(AJ52&lt;=0.4,"Menor",IF(AJ52&lt;=0.6,"Moderado",IF(AJ52&lt;=0.8,"Mayor","Catastrófico"))))),"")</f>
        <v>Moderado</v>
      </c>
      <c r="AJ52" s="1356">
        <f>IFERROR(IF(Y52="Impacto",(U52-(+U52*AB52)),IF(Y52="Probabilidad",U52,"")),"")</f>
        <v>0.44999999999999996</v>
      </c>
      <c r="AK52" s="1357" t="str">
        <f>IFERROR(IF(OR(AND(AG52="Muy Baja",AI52="Leve"),AND(AG52="Muy Baja",AI52="Menor"),AND(AG52="Baja",AI52="Leve")),"Bajo",IF(OR(AND(AG52="Muy baja",AI52="Moderado"),AND(AG52="Baja",AI52="Menor"),AND(AG52="Baja",AI52="Moderado"),AND(AG52="Media",AI52="Leve"),AND(AG52="Media",AI52="Menor"),AND(AG52="Media",AI52="Moderado"),AND(AG52="Alta",AI52="Leve"),AND(AG52="Alta",AI52="Menor")),"Moderado",IF(OR(AND(AG52="Muy Baja",AI52="Mayor"),AND(AG52="Baja",AI52="Mayor"),AND(AG52="Media",AI52="Mayor"),AND(AG52="Alta",AI52="Moderado"),AND(AG52="Alta",AI52="Mayor"),AND(AG52="Muy Alta",AI52="Leve"),AND(AG52="Muy Alta",AI52="Menor"),AND(AG52="Muy Alta",AI52="Moderado"),AND(AG52="Muy Alta",AI52="Mayor")),"Alto",IF(OR(AND(AG52="Muy Baja",AI52="Catastrófico"),AND(AG52="Baja",AI52="Catastrófico"),AND(AG52="Media",AI52="Catastrófico"),AND(AG52="Alta",AI52="Catastrófico"),AND(AG52="Muy Alta",AI52="Catastrófico")),"Extremo","")))),"")</f>
        <v>Moderado</v>
      </c>
      <c r="AL52" s="1329" t="s">
        <v>116</v>
      </c>
      <c r="AM52" s="260"/>
      <c r="AN52" s="499" t="s">
        <v>474</v>
      </c>
      <c r="AO52" s="261"/>
      <c r="AP52" s="1341"/>
      <c r="AQ52" s="779"/>
      <c r="AR52" s="875"/>
      <c r="AS52" s="875"/>
      <c r="AT52" s="875"/>
      <c r="AU52" s="139"/>
      <c r="AV52" s="139"/>
      <c r="AW52" s="139"/>
      <c r="AX52" s="139"/>
      <c r="AY52" s="139"/>
      <c r="AZ52" s="139"/>
      <c r="BA52" s="139"/>
      <c r="BB52" s="139"/>
      <c r="BC52" s="139"/>
      <c r="BD52" s="139"/>
      <c r="BE52" s="139"/>
      <c r="BF52" s="139"/>
      <c r="BG52" s="139"/>
      <c r="BH52" s="139"/>
      <c r="BI52" s="139"/>
      <c r="BJ52" s="139"/>
      <c r="BK52" s="139"/>
    </row>
    <row r="53" spans="1:65" s="138" customFormat="1" ht="113.25" customHeight="1" thickTop="1" thickBot="1">
      <c r="A53" s="933"/>
      <c r="B53" s="1393"/>
      <c r="C53" s="986"/>
      <c r="D53" s="1236"/>
      <c r="E53" s="1239"/>
      <c r="F53" s="988"/>
      <c r="G53" s="988"/>
      <c r="H53" s="1353"/>
      <c r="I53" s="988"/>
      <c r="J53" s="1345"/>
      <c r="K53" s="1345"/>
      <c r="L53" s="1345"/>
      <c r="M53" s="1345"/>
      <c r="N53" s="988"/>
      <c r="O53" s="988"/>
      <c r="P53" s="988"/>
      <c r="Q53" s="1236"/>
      <c r="R53" s="988"/>
      <c r="S53" s="468"/>
      <c r="T53" s="988"/>
      <c r="U53" s="988"/>
      <c r="V53" s="988"/>
      <c r="W53" s="988"/>
      <c r="X53" s="988"/>
      <c r="Y53" s="988"/>
      <c r="Z53" s="988"/>
      <c r="AA53" s="988"/>
      <c r="AB53" s="988"/>
      <c r="AC53" s="988"/>
      <c r="AD53" s="988"/>
      <c r="AE53" s="988"/>
      <c r="AF53" s="988"/>
      <c r="AG53" s="988"/>
      <c r="AH53" s="988"/>
      <c r="AI53" s="988"/>
      <c r="AJ53" s="988"/>
      <c r="AK53" s="988"/>
      <c r="AL53" s="988"/>
      <c r="AM53" s="262"/>
      <c r="AN53" s="263" t="s">
        <v>475</v>
      </c>
      <c r="AO53" s="264"/>
      <c r="AP53" s="1342"/>
      <c r="AQ53" s="779"/>
      <c r="AR53" s="875"/>
      <c r="AS53" s="875"/>
      <c r="AT53" s="875"/>
      <c r="AU53" s="139"/>
      <c r="AV53" s="139"/>
      <c r="AW53" s="139"/>
      <c r="AX53" s="139"/>
      <c r="AY53" s="139"/>
      <c r="AZ53" s="139"/>
      <c r="BA53" s="139"/>
      <c r="BB53" s="139"/>
      <c r="BC53" s="139"/>
      <c r="BD53" s="139"/>
      <c r="BE53" s="139"/>
      <c r="BF53" s="139"/>
      <c r="BG53" s="139"/>
      <c r="BH53" s="139"/>
      <c r="BI53" s="139"/>
      <c r="BJ53" s="139"/>
      <c r="BK53" s="139"/>
    </row>
    <row r="54" spans="1:65" s="138" customFormat="1" ht="153" customHeight="1" thickTop="1" thickBot="1">
      <c r="A54" s="933"/>
      <c r="B54" s="1393"/>
      <c r="C54" s="986"/>
      <c r="D54" s="1236"/>
      <c r="E54" s="1239"/>
      <c r="F54" s="988"/>
      <c r="G54" s="988"/>
      <c r="H54" s="1353"/>
      <c r="I54" s="988"/>
      <c r="J54" s="1345"/>
      <c r="K54" s="1345"/>
      <c r="L54" s="1345"/>
      <c r="M54" s="1345"/>
      <c r="N54" s="988"/>
      <c r="O54" s="988"/>
      <c r="P54" s="988"/>
      <c r="Q54" s="988"/>
      <c r="R54" s="988"/>
      <c r="S54" s="468">
        <f>IF(NOT(ISERROR(MATCH(R54,'[8]Tabla Impacto'!$B$221:$B$223,0))),'[8]Tabla Impacto'!$F$223&amp;"Por favor no seleccionar los criterios de impacto(Afectación Económica o presupuestal y Pérdida Reputacional)",R54)</f>
        <v>0</v>
      </c>
      <c r="T54" s="988"/>
      <c r="U54" s="988"/>
      <c r="V54" s="988"/>
      <c r="W54" s="988"/>
      <c r="X54" s="988"/>
      <c r="Y54" s="988"/>
      <c r="Z54" s="988"/>
      <c r="AA54" s="988"/>
      <c r="AB54" s="988"/>
      <c r="AC54" s="988"/>
      <c r="AD54" s="988"/>
      <c r="AE54" s="988"/>
      <c r="AF54" s="988"/>
      <c r="AG54" s="988"/>
      <c r="AH54" s="988"/>
      <c r="AI54" s="988"/>
      <c r="AJ54" s="988"/>
      <c r="AK54" s="988"/>
      <c r="AL54" s="988"/>
      <c r="AM54" s="262"/>
      <c r="AN54" s="263" t="s">
        <v>476</v>
      </c>
      <c r="AO54" s="264"/>
      <c r="AP54" s="1342"/>
      <c r="AQ54" s="779"/>
      <c r="AR54" s="875"/>
      <c r="AS54" s="875"/>
      <c r="AT54" s="875"/>
      <c r="AU54" s="139"/>
      <c r="AV54" s="139"/>
      <c r="AW54" s="139"/>
      <c r="AX54" s="139"/>
      <c r="AY54" s="139"/>
      <c r="AZ54" s="139"/>
      <c r="BA54" s="139"/>
      <c r="BB54" s="139"/>
      <c r="BC54" s="139"/>
      <c r="BD54" s="139"/>
      <c r="BE54" s="139"/>
      <c r="BF54" s="139"/>
      <c r="BG54" s="139"/>
      <c r="BH54" s="139"/>
      <c r="BI54" s="139"/>
      <c r="BJ54" s="139"/>
      <c r="BK54" s="139"/>
    </row>
    <row r="55" spans="1:65" s="138" customFormat="1" ht="1.5" customHeight="1" thickTop="1" thickBot="1">
      <c r="A55" s="933"/>
      <c r="B55" s="1393"/>
      <c r="C55" s="1021"/>
      <c r="D55" s="472"/>
      <c r="E55" s="1240"/>
      <c r="F55" s="1018"/>
      <c r="G55" s="471"/>
      <c r="H55" s="471"/>
      <c r="I55" s="1018"/>
      <c r="J55" s="1346"/>
      <c r="K55" s="1346"/>
      <c r="L55" s="1346"/>
      <c r="M55" s="1346"/>
      <c r="N55" s="1018"/>
      <c r="O55" s="1018"/>
      <c r="P55" s="1018"/>
      <c r="Q55" s="265" t="str">
        <f>IF(P55="","",IF(P55="Muy Baja",0.2,IF(P55="Baja",0.4,IF(P55="Media",0.6,IF(P55="Alta",0.8,IF(P55="Muy Alta",1,))))))</f>
        <v/>
      </c>
      <c r="R55" s="1018"/>
      <c r="S55" s="469">
        <f>IF(NOT(ISERROR(MATCH(R55,'[8]Tabla Impacto'!$B$221:$B$223,0))),'[8]Tabla Impacto'!$F$223&amp;"Por favor no seleccionar los criterios de impacto(Afectación Económica o presupuestal y Pérdida Reputacional)",R55)</f>
        <v>0</v>
      </c>
      <c r="T55" s="1018"/>
      <c r="U55" s="1018"/>
      <c r="V55" s="1018"/>
      <c r="W55" s="469"/>
      <c r="X55" s="471"/>
      <c r="Y55" s="469" t="str">
        <f>IF(OR(Z55="Preventivo",Z55="Detectivo"),"Probabilidad",IF(Z55="Correctivo","Impacto",""))</f>
        <v/>
      </c>
      <c r="Z55" s="266"/>
      <c r="AA55" s="266"/>
      <c r="AB55" s="265" t="str">
        <f>IF(AND(Z55="Preventivo",AA55="Automático"),"50%",IF(AND(Z55="Preventivo",AA55="Manual"),"40%",IF(AND(Z55="Detectivo",AA55="Automático"),"40%",IF(AND(Z55="Detectivo",AA55="Manual"),"30%",IF(AND(Z55="Correctivo",AA55="Automático"),"35%",IF(AND(Z55="Correctivo",AA55="Manual"),"25%",""))))))</f>
        <v/>
      </c>
      <c r="AC55" s="266"/>
      <c r="AD55" s="266"/>
      <c r="AE55" s="266"/>
      <c r="AF55" s="267" t="str">
        <f>IFERROR(IF(Y55="Probabilidad",(Q55-(+Q55*AB55)),IF(Y55="Impacto",Q55,"")),"")</f>
        <v/>
      </c>
      <c r="AG55" s="268" t="str">
        <f>IFERROR(IF(AF55="","",IF(AF55&lt;=0.2,"Muy Baja",IF(AF55&lt;=0.4,"Baja",IF(AF55&lt;=0.6,"Media",IF(AF55&lt;=0.8,"Alta","Muy Alta"))))),"")</f>
        <v/>
      </c>
      <c r="AH55" s="265" t="str">
        <f>+AF55</f>
        <v/>
      </c>
      <c r="AI55" s="268" t="str">
        <f>IFERROR(IF(AJ55="","",IF(AJ55&lt;=0.2,"Leve",IF(AJ55&lt;=0.4,"Menor",IF(AJ55&lt;=0.6,"Moderado",IF(AJ55&lt;=0.8,"Mayor","Catastrófico"))))),"")</f>
        <v/>
      </c>
      <c r="AJ55" s="265" t="str">
        <f>IFERROR(IF(Y55="Impacto",(U55-(+U55*AB55)),IF(Y55="Probabilidad",U55,"")),"")</f>
        <v/>
      </c>
      <c r="AK55" s="269" t="str">
        <f>IFERROR(IF(OR(AND(AG55="Muy Baja",AI55="Leve"),AND(AG55="Muy Baja",AI55="Menor"),AND(AG55="Baja",AI55="Leve")),"Bajo",IF(OR(AND(AG55="Muy baja",AI55="Moderado"),AND(AG55="Baja",AI55="Menor"),AND(AG55="Baja",AI55="Moderado"),AND(AG55="Media",AI55="Leve"),AND(AG55="Media",AI55="Menor"),AND(AG55="Media",AI55="Moderado"),AND(AG55="Alta",AI55="Leve"),AND(AG55="Alta",AI55="Menor")),"Moderado",IF(OR(AND(AG55="Muy Baja",AI55="Mayor"),AND(AG55="Baja",AI55="Mayor"),AND(AG55="Media",AI55="Mayor"),AND(AG55="Alta",AI55="Moderado"),AND(AG55="Alta",AI55="Mayor"),AND(AG55="Muy Alta",AI55="Leve"),AND(AG55="Muy Alta",AI55="Menor"),AND(AG55="Muy Alta",AI55="Moderado"),AND(AG55="Muy Alta",AI55="Mayor")),"Alto",IF(OR(AND(AG55="Muy Baja",AI55="Catastrófico"),AND(AG55="Baja",AI55="Catastrófico"),AND(AG55="Media",AI55="Catastrófico"),AND(AG55="Alta",AI55="Catastrófico"),AND(AG55="Muy Alta",AI55="Catastrófico")),"Extremo","")))),"")</f>
        <v/>
      </c>
      <c r="AL55" s="266"/>
      <c r="AM55" s="270"/>
      <c r="AN55" s="270"/>
      <c r="AO55" s="271"/>
      <c r="AP55" s="1343"/>
      <c r="AQ55" s="779"/>
      <c r="AR55" s="875"/>
      <c r="AS55" s="875"/>
      <c r="AT55" s="875"/>
      <c r="AU55" s="140"/>
      <c r="AV55" s="140"/>
      <c r="AW55" s="140"/>
      <c r="AX55" s="140"/>
      <c r="AY55" s="140"/>
      <c r="AZ55" s="140"/>
      <c r="BA55" s="140"/>
      <c r="BB55" s="140"/>
      <c r="BC55" s="140"/>
      <c r="BD55" s="140"/>
      <c r="BE55" s="140"/>
      <c r="BF55" s="140"/>
      <c r="BG55" s="140"/>
      <c r="BH55" s="140"/>
      <c r="BI55" s="140"/>
      <c r="BJ55" s="140"/>
      <c r="BK55" s="140"/>
    </row>
    <row r="56" spans="1:65" s="138" customFormat="1" ht="100.5" customHeight="1" thickTop="1" thickBot="1">
      <c r="A56" s="933"/>
      <c r="B56" s="1393"/>
      <c r="C56" s="1234">
        <v>2</v>
      </c>
      <c r="D56" s="1235"/>
      <c r="E56" s="1238" t="s">
        <v>103</v>
      </c>
      <c r="F56" s="987" t="s">
        <v>478</v>
      </c>
      <c r="G56" s="1238" t="s">
        <v>477</v>
      </c>
      <c r="H56" s="1238" t="s">
        <v>451</v>
      </c>
      <c r="I56" s="987" t="s">
        <v>479</v>
      </c>
      <c r="J56" s="1344" t="s">
        <v>108</v>
      </c>
      <c r="K56" s="1354"/>
      <c r="L56" s="1354"/>
      <c r="M56" s="1354"/>
      <c r="N56" s="1238" t="s">
        <v>456</v>
      </c>
      <c r="O56" s="1235">
        <v>2000</v>
      </c>
      <c r="P56" s="1330" t="str">
        <f>IF(O56&lt;=0,"",IF(O56&lt;=2,"Muy Baja",IF(O56&lt;=24,"Baja",IF(O56&lt;=500,"Media",IF(O56&lt;=5000,"Alta","Muy Alta")))))</f>
        <v>Alta</v>
      </c>
      <c r="Q56" s="1331">
        <f>IF(P56="","",IF(P56="Muy Baja",0.2,IF(P56="Baja",0.4,IF(P56="Media",0.6,IF(P56="Alta",0.8,IF(P56="Muy Alta",1,))))))</f>
        <v>0.8</v>
      </c>
      <c r="R56" s="1238" t="s">
        <v>110</v>
      </c>
      <c r="S56" s="467" t="str">
        <f>IF(NOT(ISERROR(MATCH(R56,'[8]Tabla Impacto'!$B$221:$B$223,0))),'[8]Tabla Impacto'!$F$223&amp;"Por favor no seleccionar los criterios de impacto(Afectación Económica o presupuestal y Pérdida Reputacional)",R56)</f>
        <v xml:space="preserve">     El riesgo afecta la imagen de la entidad con algunos usuarios de relevancia frente al logro de los objetivos</v>
      </c>
      <c r="T56" s="1330" t="str">
        <f>IF(OR(S56='[8]Tabla Impacto'!$C$11,S56='[8]Tabla Impacto'!$D$11),"Leve",IF(OR(S56='[8]Tabla Impacto'!$C$12,S56='[8]Tabla Impacto'!$D$12),"Menor",IF(OR(S56='[8]Tabla Impacto'!$C$13,S56='[8]Tabla Impacto'!$D$13),"Moderado",IF(OR(S56='[8]Tabla Impacto'!$C$14,S56='[8]Tabla Impacto'!$D$14),"Mayor",IF(OR(S56='[8]Tabla Impacto'!$C$15,S56='[8]Tabla Impacto'!$D$15),"Catastrófico","")))))</f>
        <v>Moderado</v>
      </c>
      <c r="U56" s="1332">
        <f>IF(T56="","",IF(T56="Leve",0.2,IF(T56="Menor",0.4,IF(T56="Moderado",0.6,IF(T56="Mayor",0.8,IF(T56="Catastrófico",1,))))))</f>
        <v>0.6</v>
      </c>
      <c r="V56" s="1333" t="str">
        <f>IF(OR(AND(P56="Muy Baja",T56="Leve"),AND(P56="Muy Baja",T56="Menor"),AND(P56="Baja",T56="Leve")),"Bajo",IF(OR(AND(P56="Muy baja",T56="Moderado"),AND(P56="Baja",T56="Menor"),AND(P56="Baja",T56="Moderado"),AND(P56="Media",T56="Leve"),AND(P56="Media",T56="Menor"),AND(P56="Media",T56="Moderado"),AND(P56="Alta",T56="Leve"),AND(P56="Alta",T56="Menor")),"Moderado",IF(OR(AND(P56="Muy Baja",T56="Mayor"),AND(P56="Baja",T56="Mayor"),AND(P56="Media",T56="Mayor"),AND(P56="Alta",T56="Moderado"),AND(P56="Alta",T56="Mayor"),AND(P56="Muy Alta",T56="Leve"),AND(P56="Muy Alta",T56="Menor"),AND(P56="Muy Alta",T56="Moderado"),AND(P56="Muy Alta",T56="Mayor")),"Alto",IF(OR(AND(P56="Muy Baja",T56="Catastrófico"),AND(P56="Baja",T56="Catastrófico"),AND(P56="Media",T56="Catastrófico"),AND(P56="Alta",T56="Catastrófico"),AND(P56="Muy Alta",T56="Catastrófico")),"Extremo",""))))</f>
        <v>Alto</v>
      </c>
      <c r="W56" s="1235">
        <v>1</v>
      </c>
      <c r="X56" s="987" t="s">
        <v>480</v>
      </c>
      <c r="Y56" s="1235" t="str">
        <f>IF(OR(Z56="Preventivo",Z56="Detectivo"),"Probabilidad",IF(Z56="Correctivo","Impacto",""))</f>
        <v>Probabilidad</v>
      </c>
      <c r="Z56" s="1334" t="s">
        <v>138</v>
      </c>
      <c r="AA56" s="1334" t="s">
        <v>112</v>
      </c>
      <c r="AB56" s="1331" t="str">
        <f>IF(AND(Z56="Preventivo",AA56="Automático"),"50%",IF(AND(Z56="Preventivo",AA56="Manual"),"40%",IF(AND(Z56="Detectivo",AA56="Automático"),"40%",IF(AND(Z56="Detectivo",AA56="Manual"),"30%",IF(AND(Z56="Correctivo",AA56="Automático"),"35%",IF(AND(Z56="Correctivo",AA56="Manual"),"25%",""))))))</f>
        <v>30%</v>
      </c>
      <c r="AC56" s="1334" t="s">
        <v>113</v>
      </c>
      <c r="AD56" s="1334" t="s">
        <v>114</v>
      </c>
      <c r="AE56" s="1334" t="s">
        <v>115</v>
      </c>
      <c r="AF56" s="1335">
        <f>IFERROR(IF(Y56="Probabilidad",(Q56-(+Q56*AB56)),IF(Y56="Impacto",Q56,"")),"")</f>
        <v>0.56000000000000005</v>
      </c>
      <c r="AG56" s="1336" t="str">
        <f>IFERROR(IF(AF56="","",IF(AF56&lt;=0.2,"Muy Baja",IF(AF56&lt;=0.4,"Baja",IF(AF56&lt;=0.6,"Media",IF(AF56&lt;=0.8,"Alta","Muy Alta"))))),"")</f>
        <v>Media</v>
      </c>
      <c r="AH56" s="1337">
        <f>+AF56</f>
        <v>0.56000000000000005</v>
      </c>
      <c r="AI56" s="1336" t="str">
        <f>IFERROR(IF(AJ56="","",IF(AJ56&lt;=0.2,"Leve",IF(AJ56&lt;=0.4,"Menor",IF(AJ56&lt;=0.6,"Moderado",IF(AJ56&lt;=0.8,"Mayor","Catastrófico"))))),"")</f>
        <v>Moderado</v>
      </c>
      <c r="AJ56" s="1338">
        <f>IFERROR(IF(Y56="Impacto",(U56-(+U56*AB56)),IF(Y56="Probabilidad",U56,"")),"")</f>
        <v>0.6</v>
      </c>
      <c r="AK56" s="1336" t="str">
        <f>IFERROR(IF(OR(AND(AG56="Muy Baja",AI56="Leve"),AND(AG56="Muy Baja",AI56="Menor"),AND(AG56="Baja",AI56="Leve")),"Bajo",IF(OR(AND(AG56="Muy baja",AI56="Moderado"),AND(AG56="Baja",AI56="Menor"),AND(AG56="Baja",AI56="Moderado"),AND(AG56="Media",AI56="Leve"),AND(AG56="Media",AI56="Menor"),AND(AG56="Media",AI56="Moderado"),AND(AG56="Alta",AI56="Leve"),AND(AG56="Alta",AI56="Menor")),"Moderado",IF(OR(AND(AG56="Muy Baja",AI56="Mayor"),AND(AG56="Baja",AI56="Mayor"),AND(AG56="Media",AI56="Mayor"),AND(AG56="Alta",AI56="Moderado"),AND(AG56="Alta",AI56="Mayor"),AND(AG56="Muy Alta",AI56="Leve"),AND(AG56="Muy Alta",AI56="Menor"),AND(AG56="Muy Alta",AI56="Moderado"),AND(AG56="Muy Alta",AI56="Mayor")),"Alto",IF(OR(AND(AG56="Muy Baja",AI56="Catastrófico"),AND(AG56="Baja",AI56="Catastrófico"),AND(AG56="Media",AI56="Catastrófico"),AND(AG56="Alta",AI56="Catastrófico"),AND(AG56="Muy Alta",AI56="Catastrófico")),"Extremo","")))),"")</f>
        <v>Moderado</v>
      </c>
      <c r="AL56" s="1334" t="s">
        <v>116</v>
      </c>
      <c r="AM56" s="1344"/>
      <c r="AN56" s="1344" t="s">
        <v>481</v>
      </c>
      <c r="AO56" s="272"/>
      <c r="AP56" s="273"/>
      <c r="AQ56" s="779"/>
      <c r="AR56" s="875"/>
      <c r="AS56" s="875"/>
      <c r="AT56" s="875"/>
      <c r="AU56" s="140"/>
      <c r="AV56" s="140"/>
      <c r="AW56" s="140"/>
      <c r="AX56" s="140"/>
      <c r="AY56" s="140"/>
      <c r="AZ56" s="140"/>
      <c r="BA56" s="140"/>
      <c r="BB56" s="140"/>
      <c r="BC56" s="140"/>
      <c r="BD56" s="140"/>
      <c r="BE56" s="140"/>
      <c r="BF56" s="140"/>
      <c r="BG56" s="140"/>
      <c r="BH56" s="140"/>
      <c r="BI56" s="140"/>
      <c r="BJ56" s="140"/>
      <c r="BK56" s="140"/>
    </row>
    <row r="57" spans="1:65" s="138" customFormat="1" ht="118.5" customHeight="1" thickTop="1" thickBot="1">
      <c r="A57" s="933"/>
      <c r="B57" s="1393"/>
      <c r="C57" s="1020"/>
      <c r="D57" s="1236"/>
      <c r="E57" s="1239"/>
      <c r="F57" s="988"/>
      <c r="G57" s="988"/>
      <c r="H57" s="1241"/>
      <c r="I57" s="988"/>
      <c r="J57" s="1345"/>
      <c r="K57" s="1345"/>
      <c r="L57" s="1345"/>
      <c r="M57" s="1345"/>
      <c r="N57" s="988"/>
      <c r="O57" s="988"/>
      <c r="P57" s="988"/>
      <c r="Q57" s="988"/>
      <c r="R57" s="988"/>
      <c r="S57" s="468">
        <f>IF(NOT(ISERROR(MATCH(R57,'[8]Tabla Impacto'!$B$221:$B$223,0))),'[8]Tabla Impacto'!$F$223&amp;"Por favor no seleccionar los criterios de impacto(Afectación Económica o presupuestal y Pérdida Reputacional)",R57)</f>
        <v>0</v>
      </c>
      <c r="T57" s="988"/>
      <c r="U57" s="1236"/>
      <c r="V57" s="988"/>
      <c r="W57" s="988"/>
      <c r="X57" s="988"/>
      <c r="Y57" s="988"/>
      <c r="Z57" s="988"/>
      <c r="AA57" s="988"/>
      <c r="AB57" s="988"/>
      <c r="AC57" s="988"/>
      <c r="AD57" s="988"/>
      <c r="AE57" s="1236"/>
      <c r="AF57" s="988"/>
      <c r="AG57" s="988"/>
      <c r="AH57" s="988"/>
      <c r="AI57" s="988"/>
      <c r="AJ57" s="988"/>
      <c r="AK57" s="988"/>
      <c r="AL57" s="1236"/>
      <c r="AM57" s="1345"/>
      <c r="AN57" s="1345"/>
      <c r="AO57" s="264"/>
      <c r="AP57" s="274"/>
      <c r="AQ57" s="779"/>
      <c r="AR57" s="875"/>
      <c r="AS57" s="875"/>
      <c r="AT57" s="875"/>
      <c r="AU57" s="140"/>
      <c r="AV57" s="140"/>
      <c r="AW57" s="140"/>
      <c r="AX57" s="140"/>
      <c r="AY57" s="140"/>
      <c r="AZ57" s="140"/>
      <c r="BA57" s="140"/>
      <c r="BB57" s="140"/>
      <c r="BC57" s="140"/>
      <c r="BD57" s="140"/>
      <c r="BE57" s="140"/>
      <c r="BF57" s="140"/>
      <c r="BG57" s="140"/>
      <c r="BH57" s="140"/>
      <c r="BI57" s="140"/>
      <c r="BJ57" s="140"/>
      <c r="BK57" s="140"/>
    </row>
    <row r="58" spans="1:65" s="138" customFormat="1" ht="136.5" customHeight="1" thickTop="1" thickBot="1">
      <c r="A58" s="933"/>
      <c r="B58" s="1393"/>
      <c r="C58" s="1020"/>
      <c r="D58" s="1236"/>
      <c r="E58" s="1239"/>
      <c r="F58" s="988"/>
      <c r="G58" s="988"/>
      <c r="H58" s="1241"/>
      <c r="I58" s="988"/>
      <c r="J58" s="1345"/>
      <c r="K58" s="1345"/>
      <c r="L58" s="1345"/>
      <c r="M58" s="1345"/>
      <c r="N58" s="988"/>
      <c r="O58" s="988"/>
      <c r="P58" s="988"/>
      <c r="Q58" s="988"/>
      <c r="R58" s="988"/>
      <c r="S58" s="468"/>
      <c r="T58" s="988"/>
      <c r="U58" s="1236"/>
      <c r="V58" s="988"/>
      <c r="W58" s="988"/>
      <c r="X58" s="988"/>
      <c r="Y58" s="988"/>
      <c r="Z58" s="988"/>
      <c r="AA58" s="988"/>
      <c r="AB58" s="988"/>
      <c r="AC58" s="988"/>
      <c r="AD58" s="988"/>
      <c r="AE58" s="1236"/>
      <c r="AF58" s="988"/>
      <c r="AG58" s="988"/>
      <c r="AH58" s="988"/>
      <c r="AI58" s="988"/>
      <c r="AJ58" s="988"/>
      <c r="AK58" s="988"/>
      <c r="AL58" s="1236"/>
      <c r="AM58" s="1345"/>
      <c r="AN58" s="263" t="s">
        <v>1016</v>
      </c>
      <c r="AO58" s="264"/>
      <c r="AP58" s="274"/>
      <c r="AQ58" s="779"/>
      <c r="AR58" s="875"/>
      <c r="AS58" s="875"/>
      <c r="AT58" s="875"/>
      <c r="AU58" s="140"/>
      <c r="AV58" s="140"/>
      <c r="AW58" s="140"/>
      <c r="AX58" s="140"/>
      <c r="AY58" s="140"/>
      <c r="AZ58" s="140"/>
      <c r="BA58" s="140"/>
      <c r="BB58" s="140"/>
      <c r="BC58" s="140"/>
      <c r="BD58" s="140"/>
      <c r="BE58" s="140"/>
      <c r="BF58" s="140"/>
      <c r="BG58" s="140"/>
      <c r="BH58" s="140"/>
      <c r="BI58" s="140"/>
      <c r="BJ58" s="140"/>
      <c r="BK58" s="140"/>
    </row>
    <row r="59" spans="1:65" s="138" customFormat="1" ht="194.25" customHeight="1" thickTop="1" thickBot="1">
      <c r="A59" s="933"/>
      <c r="B59" s="1393"/>
      <c r="C59" s="1021"/>
      <c r="D59" s="1237"/>
      <c r="E59" s="1240"/>
      <c r="F59" s="1018"/>
      <c r="G59" s="1018"/>
      <c r="H59" s="1242"/>
      <c r="I59" s="1018"/>
      <c r="J59" s="1346"/>
      <c r="K59" s="1346"/>
      <c r="L59" s="1346"/>
      <c r="M59" s="1346"/>
      <c r="N59" s="1018"/>
      <c r="O59" s="1018"/>
      <c r="P59" s="1018"/>
      <c r="Q59" s="1018"/>
      <c r="R59" s="1018"/>
      <c r="S59" s="469">
        <f>IF(NOT(ISERROR(MATCH(R59,'[8]Tabla Impacto'!$B$221:$B$223,0))),'[8]Tabla Impacto'!$F$223&amp;"Por favor no seleccionar los criterios de impacto(Afectación Económica o presupuestal y Pérdida Reputacional)",R59)</f>
        <v>0</v>
      </c>
      <c r="T59" s="1018"/>
      <c r="U59" s="1018"/>
      <c r="V59" s="1018"/>
      <c r="W59" s="1018"/>
      <c r="X59" s="1018"/>
      <c r="Y59" s="1018"/>
      <c r="Z59" s="1018"/>
      <c r="AA59" s="1018"/>
      <c r="AB59" s="1018"/>
      <c r="AC59" s="1018"/>
      <c r="AD59" s="1018"/>
      <c r="AE59" s="1018"/>
      <c r="AF59" s="1018"/>
      <c r="AG59" s="1018"/>
      <c r="AH59" s="1018"/>
      <c r="AI59" s="1018"/>
      <c r="AJ59" s="1018"/>
      <c r="AK59" s="1018"/>
      <c r="AL59" s="1018"/>
      <c r="AM59" s="1346"/>
      <c r="AN59" s="270" t="s">
        <v>482</v>
      </c>
      <c r="AO59" s="271"/>
      <c r="AP59" s="275"/>
      <c r="AQ59" s="779"/>
      <c r="AR59" s="875"/>
      <c r="AS59" s="875"/>
      <c r="AT59" s="875"/>
      <c r="AU59" s="140"/>
      <c r="AV59" s="140"/>
      <c r="AW59" s="140"/>
      <c r="AX59" s="140"/>
      <c r="AY59" s="140"/>
      <c r="AZ59" s="140"/>
      <c r="BA59" s="140"/>
      <c r="BB59" s="140"/>
      <c r="BC59" s="140"/>
      <c r="BD59" s="140"/>
      <c r="BE59" s="140"/>
      <c r="BF59" s="140"/>
      <c r="BG59" s="140"/>
      <c r="BH59" s="140"/>
      <c r="BI59" s="140"/>
      <c r="BJ59" s="140"/>
      <c r="BK59" s="140"/>
    </row>
    <row r="60" spans="1:65" s="169" customFormat="1" ht="220.5" customHeight="1" thickTop="1" thickBot="1">
      <c r="A60" s="933"/>
      <c r="B60" s="933" t="s">
        <v>921</v>
      </c>
      <c r="C60" s="715">
        <v>1</v>
      </c>
      <c r="D60" s="1208" t="s">
        <v>485</v>
      </c>
      <c r="E60" s="462" t="s">
        <v>134</v>
      </c>
      <c r="F60" s="462" t="s">
        <v>486</v>
      </c>
      <c r="G60" s="462" t="s">
        <v>487</v>
      </c>
      <c r="H60" s="462" t="s">
        <v>240</v>
      </c>
      <c r="I60" s="276" t="s">
        <v>488</v>
      </c>
      <c r="J60" s="384" t="s">
        <v>108</v>
      </c>
      <c r="K60" s="384"/>
      <c r="L60" s="384"/>
      <c r="M60" s="384"/>
      <c r="N60" s="462" t="s">
        <v>162</v>
      </c>
      <c r="O60" s="461">
        <v>2000</v>
      </c>
      <c r="P60" s="465" t="str">
        <f>IF(O60&lt;=0,"",IF(O60&lt;=2,"Muy Baja",IF(O60&lt;=24,"Baja",IF(O60&lt;=500,"Media",IF(O60&lt;=5000,"Alta","Muy Alta")))))</f>
        <v>Alta</v>
      </c>
      <c r="Q60" s="463">
        <f>IF(P60="","",IF(P60="Muy Baja",0.2,IF(P60="Baja",0.4,IF(P60="Media",0.6,IF(P60="Alta",0.8,IF(P60="Muy Alta",1,))))))</f>
        <v>0.8</v>
      </c>
      <c r="R60" s="462" t="s">
        <v>110</v>
      </c>
      <c r="S60" s="461" t="str">
        <f>IF(NOT(ISERROR(MATCH(R60,'[9]Tabla Impacto'!$B$221:$B$223,0))),'[9]Tabla Impacto'!$F$223&amp;"Por favor no seleccionar los criterios de impacto(Afectación Económica o presupuestal y Pérdida Reputacional)",R60)</f>
        <v xml:space="preserve">     El riesgo afecta la imagen de la entidad con algunos usuarios de relevancia frente al logro de los objetivos</v>
      </c>
      <c r="T60" s="465" t="str">
        <f>IF(OR(S60='[10]Tabla Impacto'!$C$11,S60='[10]Tabla Impacto'!$D$11),"Leve",IF(OR(S60='[10]Tabla Impacto'!$C$12,S60='[10]Tabla Impacto'!$D$12),"Menor",IF(OR(S60='[10]Tabla Impacto'!$C$13,S60='[10]Tabla Impacto'!$D$13),"Moderado",IF(OR(S60='[10]Tabla Impacto'!$C$14,S60='[10]Tabla Impacto'!$D$14),"Mayor",IF(OR(S60='[10]Tabla Impacto'!$C$15,S60='[10]Tabla Impacto'!$D$15),"Catastrófico","")))))</f>
        <v>Moderado</v>
      </c>
      <c r="U60" s="466">
        <f>IF(T60="","",IF(T60="Leve",0.2,IF(T60="Menor",0.4,IF(T60="Moderado",0.6,IF(T60="Mayor",0.8,IF(T60="Catastrófico",1,))))))</f>
        <v>0.6</v>
      </c>
      <c r="V60" s="456" t="str">
        <f>IF(OR(AND(P60="Muy Baja",T60="Leve"),AND(P60="Muy Baja",T60="Menor"),AND(P60="Baja",T60="Leve")),"Bajo",IF(OR(AND(P60="Muy baja",T60="Moderado"),AND(P60="Baja",T60="Menor"),AND(P60="Baja",T60="Moderado"),AND(P60="Media",T60="Leve"),AND(P60="Media",T60="Menor"),AND(P60="Media",T60="Moderado"),AND(P60="Alta",T60="Leve"),AND(P60="Alta",T60="Menor")),"Moderado",IF(OR(AND(P60="Muy Baja",T60="Mayor"),AND(P60="Baja",T60="Mayor"),AND(P60="Media",T60="Mayor"),AND(P60="Alta",T60="Moderado"),AND(P60="Alta",T60="Mayor"),AND(P60="Muy Alta",T60="Leve"),AND(P60="Muy Alta",T60="Menor"),AND(P60="Muy Alta",T60="Moderado"),AND(P60="Muy Alta",T60="Mayor")),"Alto",IF(OR(AND(P60="Muy Baja",T60="Catastrófico"),AND(P60="Baja",T60="Catastrófico"),AND(P60="Media",T60="Catastrófico"),AND(P60="Alta",T60="Catastrófico"),AND(P60="Muy Alta",T60="Catastrófico")),"Extremo",""))))</f>
        <v>Alto</v>
      </c>
      <c r="W60" s="461">
        <v>1</v>
      </c>
      <c r="X60" s="462" t="s">
        <v>489</v>
      </c>
      <c r="Y60" s="461" t="str">
        <f>IF(OR(Z60="Preventivo",Z60="Detectivo"),"Probabilidad",IF(Z60="Correctivo","Impacto",""))</f>
        <v>Probabilidad</v>
      </c>
      <c r="Z60" s="452" t="s">
        <v>111</v>
      </c>
      <c r="AA60" s="452" t="s">
        <v>112</v>
      </c>
      <c r="AB60" s="463" t="str">
        <f>IF(AND(Z60="Preventivo",AA60="Automático"),"50%",IF(AND(Z60="Preventivo",AA60="Manual"),"40%",IF(AND(Z60="Detectivo",AA60="Automático"),"40%",IF(AND(Z60="Detectivo",AA60="Manual"),"30%",IF(AND(Z60="Correctivo",AA60="Automático"),"35%",IF(AND(Z60="Correctivo",AA60="Manual"),"25%",""))))))</f>
        <v>40%</v>
      </c>
      <c r="AC60" s="452" t="s">
        <v>113</v>
      </c>
      <c r="AD60" s="452" t="s">
        <v>114</v>
      </c>
      <c r="AE60" s="452" t="s">
        <v>115</v>
      </c>
      <c r="AF60" s="453">
        <f>IFERROR(IF(Y60="Probabilidad",(Q60-(+Q60*AB60)),IF(Y60="Impacto",Q60,"")),"")</f>
        <v>0.48</v>
      </c>
      <c r="AG60" s="454" t="str">
        <f>IFERROR(IF(AF60="","",IF(AF60&lt;=0.2,"Muy Baja",IF(AF60&lt;=0.4,"Baja",IF(AF60&lt;=0.6,"Media",IF(AF60&lt;=0.8,"Alta","Muy Alta"))))),"")</f>
        <v>Media</v>
      </c>
      <c r="AH60" s="463">
        <f t="shared" ref="AH60:AH67" si="12">+AF60</f>
        <v>0.48</v>
      </c>
      <c r="AI60" s="454" t="str">
        <f>IFERROR(IF(AJ60="","",IF(AJ60&lt;=0.2,"Leve",IF(AJ60&lt;=0.4,"Menor",IF(AJ60&lt;=0.6,"Moderado",IF(AJ60&lt;=0.8,"Mayor","Catastrófico"))))),"")</f>
        <v>Moderado</v>
      </c>
      <c r="AJ60" s="277">
        <f>IFERROR(IF(Y60="Impacto",(U60-(+U60*AB60)),IF(Y60="Probabilidad",U60,"")),"")</f>
        <v>0.6</v>
      </c>
      <c r="AK60" s="455" t="str">
        <f>IFERROR(IF(OR(AND(AG60="Muy Baja",AI60="Leve"),AND(AG60="Muy Baja",AI60="Menor"),AND(AG60="Baja",AI60="Leve")),"Bajo",IF(OR(AND(AG60="Muy baja",AI60="Moderado"),AND(AG60="Baja",AI60="Menor"),AND(AG60="Baja",AI60="Moderado"),AND(AG60="Media",AI60="Leve"),AND(AG60="Media",AI60="Menor"),AND(AG60="Media",AI60="Moderado"),AND(AG60="Alta",AI60="Leve"),AND(AG60="Alta",AI60="Menor")),"Moderado",IF(OR(AND(AG60="Muy Baja",AI60="Mayor"),AND(AG60="Baja",AI60="Mayor"),AND(AG60="Media",AI60="Mayor"),AND(AG60="Alta",AI60="Moderado"),AND(AG60="Alta",AI60="Mayor"),AND(AG60="Muy Alta",AI60="Leve"),AND(AG60="Muy Alta",AI60="Menor"),AND(AG60="Muy Alta",AI60="Moderado"),AND(AG60="Muy Alta",AI60="Mayor")),"Alto",IF(OR(AND(AG60="Muy Baja",AI60="Catastrófico"),AND(AG60="Baja",AI60="Catastrófico"),AND(AG60="Media",AI60="Catastrófico"),AND(AG60="Alta",AI60="Catastrófico"),AND(AG60="Muy Alta",AI60="Catastrófico")),"Extremo","")))),"")</f>
        <v>Moderado</v>
      </c>
      <c r="AL60" s="452" t="s">
        <v>116</v>
      </c>
      <c r="AM60" s="464"/>
      <c r="AN60" s="278" t="s">
        <v>490</v>
      </c>
      <c r="AO60" s="464" t="s">
        <v>491</v>
      </c>
      <c r="AP60" s="279">
        <v>45260</v>
      </c>
      <c r="AQ60" s="780"/>
      <c r="AR60" s="673"/>
      <c r="AS60" s="781"/>
      <c r="AT60" s="876"/>
      <c r="AU60" s="170"/>
      <c r="AV60" s="170"/>
      <c r="AW60" s="170"/>
      <c r="AX60" s="170"/>
      <c r="AY60" s="170"/>
      <c r="AZ60" s="170"/>
      <c r="BA60" s="170"/>
      <c r="BB60" s="170"/>
      <c r="BC60" s="170"/>
      <c r="BD60" s="170"/>
      <c r="BE60" s="170"/>
      <c r="BF60" s="170"/>
      <c r="BG60" s="170"/>
      <c r="BH60" s="170"/>
      <c r="BI60" s="170"/>
      <c r="BJ60" s="170"/>
      <c r="BK60" s="170"/>
      <c r="BL60" s="170"/>
      <c r="BM60" s="170"/>
    </row>
    <row r="61" spans="1:65" s="169" customFormat="1" ht="197.25" customHeight="1" thickTop="1" thickBot="1">
      <c r="A61" s="933"/>
      <c r="B61" s="933"/>
      <c r="C61" s="716">
        <v>2</v>
      </c>
      <c r="D61" s="1166"/>
      <c r="E61" s="462" t="s">
        <v>103</v>
      </c>
      <c r="F61" s="276" t="s">
        <v>492</v>
      </c>
      <c r="G61" s="276" t="s">
        <v>493</v>
      </c>
      <c r="H61" s="462" t="s">
        <v>240</v>
      </c>
      <c r="I61" s="276" t="s">
        <v>494</v>
      </c>
      <c r="J61" s="278" t="s">
        <v>160</v>
      </c>
      <c r="K61" s="278"/>
      <c r="L61" s="278"/>
      <c r="M61" s="278"/>
      <c r="N61" s="462" t="s">
        <v>162</v>
      </c>
      <c r="O61" s="276">
        <v>600</v>
      </c>
      <c r="P61" s="465" t="str">
        <f>IF(O61&lt;=0,"",IF(O61&lt;=2,"Muy Baja",IF(O61&lt;=24,"Baja",IF(O61&lt;=500,"Media",IF(O61&lt;=5000,"Alta","Muy Alta")))))</f>
        <v>Alta</v>
      </c>
      <c r="Q61" s="280">
        <f>IF(P61="","",IF(P61="Muy Baja",0.2,IF(P61="Baja",0.4,IF(P61="Media",0.6,IF(P61="Alta",0.8,IF(P61="Muy Alta",1,))))))</f>
        <v>0.8</v>
      </c>
      <c r="R61" s="276" t="s">
        <v>110</v>
      </c>
      <c r="S61" s="461" t="str">
        <f>IF(NOT(ISERROR(MATCH(R61,'[9]Tabla Impacto'!$B$221:$B$223,0))),'[9]Tabla Impacto'!$F$223&amp;"Por favor no seleccionar los criterios de impacto(Afectación Económica o presupuestal y Pérdida Reputacional)",R61)</f>
        <v xml:space="preserve">     El riesgo afecta la imagen de la entidad con algunos usuarios de relevancia frente al logro de los objetivos</v>
      </c>
      <c r="T61" s="465" t="str">
        <f>IF(OR(S61='[10]Tabla Impacto'!$C$11,S61='[10]Tabla Impacto'!$D$11),"Leve",IF(OR(S61='[10]Tabla Impacto'!$C$12,S61='[10]Tabla Impacto'!$D$12),"Menor",IF(OR(S61='[10]Tabla Impacto'!$C$13,S61='[10]Tabla Impacto'!$D$13),"Moderado",IF(OR(S61='[10]Tabla Impacto'!$C$14,S61='[10]Tabla Impacto'!$D$14),"Mayor",IF(OR(S61='[10]Tabla Impacto'!$C$15,S61='[10]Tabla Impacto'!$D$15),"Catastrófico","")))))</f>
        <v>Moderado</v>
      </c>
      <c r="U61" s="466">
        <f>IF(T61="","",IF(T61="Leve",0.2,IF(T61="Menor",0.4,IF(T61="Moderado",0.6,IF(T61="Mayor",0.8,IF(T61="Catastrófico",1,))))))</f>
        <v>0.6</v>
      </c>
      <c r="V61" s="456" t="str">
        <f>IF(OR(AND(P61="Muy Baja",T61="Leve"),AND(P61="Muy Baja",T61="Menor"),AND(P61="Baja",T61="Leve")),"Bajo",IF(OR(AND(P61="Muy baja",T61="Moderado"),AND(P61="Baja",T61="Menor"),AND(P61="Baja",T61="Moderado"),AND(P61="Media",T61="Leve"),AND(P61="Media",T61="Menor"),AND(P61="Media",T61="Moderado"),AND(P61="Alta",T61="Leve"),AND(P61="Alta",T61="Menor")),"Moderado",IF(OR(AND(P61="Muy Baja",T61="Mayor"),AND(P61="Baja",T61="Mayor"),AND(P61="Media",T61="Mayor"),AND(P61="Alta",T61="Moderado"),AND(P61="Alta",T61="Mayor"),AND(P61="Muy Alta",T61="Leve"),AND(P61="Muy Alta",T61="Menor"),AND(P61="Muy Alta",T61="Moderado"),AND(P61="Muy Alta",T61="Mayor")),"Alto",IF(OR(AND(P61="Muy Baja",T61="Catastrófico"),AND(P61="Baja",T61="Catastrófico"),AND(P61="Media",T61="Catastrófico"),AND(P61="Alta",T61="Catastrófico"),AND(P61="Muy Alta",T61="Catastrófico")),"Extremo",""))))</f>
        <v>Alto</v>
      </c>
      <c r="W61" s="461">
        <v>1</v>
      </c>
      <c r="X61" s="462" t="s">
        <v>1017</v>
      </c>
      <c r="Y61" s="461" t="str">
        <f>IF(OR(Z61="Preventivo",Z61="Detectivo"),"Probabilidad",IF(Z61="Correctivo","Impacto",""))</f>
        <v>Probabilidad</v>
      </c>
      <c r="Z61" s="452" t="s">
        <v>111</v>
      </c>
      <c r="AA61" s="452" t="s">
        <v>112</v>
      </c>
      <c r="AB61" s="463" t="str">
        <f>IF(AND(Z61="Preventivo",AA61="Automático"),"50%",IF(AND(Z61="Preventivo",AA61="Manual"),"40%",IF(AND(Z61="Detectivo",AA61="Automático"),"40%",IF(AND(Z61="Detectivo",AA61="Manual"),"30%",IF(AND(Z61="Correctivo",AA61="Automático"),"35%",IF(AND(Z61="Correctivo",AA61="Manual"),"25%",""))))))</f>
        <v>40%</v>
      </c>
      <c r="AC61" s="452" t="s">
        <v>113</v>
      </c>
      <c r="AD61" s="452" t="s">
        <v>114</v>
      </c>
      <c r="AE61" s="452" t="s">
        <v>115</v>
      </c>
      <c r="AF61" s="453">
        <f>IFERROR(IF(Y61="Probabilidad",(Q61-(+Q61*AB61)),IF(Y61="Impacto",Q61,"")),"")</f>
        <v>0.48</v>
      </c>
      <c r="AG61" s="454" t="str">
        <f>IFERROR(IF(AF61="","",IF(AF61&lt;=0.2,"Muy Baja",IF(AF61&lt;=0.4,"Baja",IF(AF61&lt;=0.6,"Media",IF(AF61&lt;=0.8,"Alta","Muy Alta"))))),"")</f>
        <v>Media</v>
      </c>
      <c r="AH61" s="463">
        <f t="shared" si="12"/>
        <v>0.48</v>
      </c>
      <c r="AI61" s="454" t="str">
        <f>IFERROR(IF(AJ61="","",IF(AJ61&lt;=0.2,"Leve",IF(AJ61&lt;=0.4,"Menor",IF(AJ61&lt;=0.6,"Moderado",IF(AJ61&lt;=0.8,"Mayor","Catastrófico"))))),"")</f>
        <v>Moderado</v>
      </c>
      <c r="AJ61" s="277">
        <f>IFERROR(IF(Y61="Impacto",(U61-(+U61*AB61)),IF(Y61="Probabilidad",U61,"")),"")</f>
        <v>0.6</v>
      </c>
      <c r="AK61" s="455" t="str">
        <f>IFERROR(IF(OR(AND(AG61="Muy Baja",AI61="Leve"),AND(AG61="Muy Baja",AI61="Menor"),AND(AG61="Baja",AI61="Leve")),"Bajo",IF(OR(AND(AG61="Muy baja",AI61="Moderado"),AND(AG61="Baja",AI61="Menor"),AND(AG61="Baja",AI61="Moderado"),AND(AG61="Media",AI61="Leve"),AND(AG61="Media",AI61="Menor"),AND(AG61="Media",AI61="Moderado"),AND(AG61="Alta",AI61="Leve"),AND(AG61="Alta",AI61="Menor")),"Moderado",IF(OR(AND(AG61="Muy Baja",AI61="Mayor"),AND(AG61="Baja",AI61="Mayor"),AND(AG61="Media",AI61="Mayor"),AND(AG61="Alta",AI61="Moderado"),AND(AG61="Alta",AI61="Mayor"),AND(AG61="Muy Alta",AI61="Leve"),AND(AG61="Muy Alta",AI61="Menor"),AND(AG61="Muy Alta",AI61="Moderado"),AND(AG61="Muy Alta",AI61="Mayor")),"Alto",IF(OR(AND(AG61="Muy Baja",AI61="Catastrófico"),AND(AG61="Baja",AI61="Catastrófico"),AND(AG61="Media",AI61="Catastrófico"),AND(AG61="Alta",AI61="Catastrófico"),AND(AG61="Muy Alta",AI61="Catastrófico")),"Extremo","")))),"")</f>
        <v>Moderado</v>
      </c>
      <c r="AL61" s="452" t="s">
        <v>116</v>
      </c>
      <c r="AM61" s="464"/>
      <c r="AN61" s="464" t="s">
        <v>495</v>
      </c>
      <c r="AO61" s="464" t="s">
        <v>491</v>
      </c>
      <c r="AP61" s="279">
        <v>45260</v>
      </c>
      <c r="AQ61" s="780"/>
      <c r="AR61" s="673"/>
      <c r="AS61" s="781"/>
      <c r="AT61" s="876"/>
      <c r="AU61" s="171"/>
      <c r="AV61" s="171"/>
      <c r="AW61" s="171"/>
      <c r="AX61" s="171"/>
      <c r="AY61" s="171"/>
      <c r="AZ61" s="171"/>
      <c r="BA61" s="171"/>
      <c r="BB61" s="171"/>
      <c r="BC61" s="171"/>
      <c r="BD61" s="171"/>
      <c r="BE61" s="171"/>
      <c r="BF61" s="171"/>
      <c r="BG61" s="171"/>
      <c r="BH61" s="171"/>
      <c r="BI61" s="171"/>
      <c r="BJ61" s="171"/>
      <c r="BK61" s="171"/>
      <c r="BL61" s="171"/>
      <c r="BM61" s="171"/>
    </row>
    <row r="62" spans="1:65" s="169" customFormat="1" ht="204.75" customHeight="1" thickTop="1" thickBot="1">
      <c r="A62" s="933"/>
      <c r="B62" s="933"/>
      <c r="C62" s="1230">
        <v>3</v>
      </c>
      <c r="D62" s="1166"/>
      <c r="E62" s="1225" t="s">
        <v>103</v>
      </c>
      <c r="F62" s="1225" t="s">
        <v>496</v>
      </c>
      <c r="G62" s="1225" t="s">
        <v>497</v>
      </c>
      <c r="H62" s="1225" t="s">
        <v>240</v>
      </c>
      <c r="I62" s="1225" t="s">
        <v>498</v>
      </c>
      <c r="J62" s="1194" t="s">
        <v>160</v>
      </c>
      <c r="K62" s="1194"/>
      <c r="L62" s="1194"/>
      <c r="M62" s="1194"/>
      <c r="N62" s="1225" t="s">
        <v>456</v>
      </c>
      <c r="O62" s="1225">
        <v>600</v>
      </c>
      <c r="P62" s="1228" t="str">
        <f>IF(O62&lt;=0,"",IF(O62&lt;=2,"Muy Baja",IF(O62&lt;=24,"Baja",IF(O62&lt;=500,"Media",IF(O62&lt;=5000,"Alta","Muy Alta")))))</f>
        <v>Alta</v>
      </c>
      <c r="Q62" s="1229">
        <f>IF(P62="","",IF(P62="Muy Baja",0.2,IF(P62="Baja",0.4,IF(P62="Media",0.6,IF(P62="Alta",0.8,IF(P62="Muy Alta",1,))))))</f>
        <v>0.8</v>
      </c>
      <c r="R62" s="1225" t="s">
        <v>110</v>
      </c>
      <c r="S62" s="461" t="str">
        <f>IF(NOT(ISERROR(MATCH(R62,'[9]Tabla Impacto'!$B$221:$B$223,0))),'[9]Tabla Impacto'!$F$223&amp;"Por favor no seleccionar los criterios de impacto(Afectación Económica o presupuestal y Pérdida Reputacional)",R62)</f>
        <v xml:space="preserve">     El riesgo afecta la imagen de la entidad con algunos usuarios de relevancia frente al logro de los objetivos</v>
      </c>
      <c r="T62" s="1228" t="str">
        <f>IF(OR(S62='[10]Tabla Impacto'!$C$11,S62='[10]Tabla Impacto'!$D$11),"Leve",IF(OR(S62='[10]Tabla Impacto'!$C$12,S62='[10]Tabla Impacto'!$D$12),"Menor",IF(OR(S62='[10]Tabla Impacto'!$C$13,S62='[10]Tabla Impacto'!$D$13),"Moderado",IF(OR(S62='[10]Tabla Impacto'!$C$14,S62='[10]Tabla Impacto'!$D$14),"Mayor",IF(OR(S62='[10]Tabla Impacto'!$C$15,S62='[10]Tabla Impacto'!$D$15),"Catastrófico","")))))</f>
        <v>Moderado</v>
      </c>
      <c r="U62" s="1229">
        <f>IF(T62="","",IF(T62="Leve",0.2,IF(T62="Menor",0.4,IF(T62="Moderado",0.6,IF(T62="Mayor",0.8,IF(T62="Catastrófico",1,))))))</f>
        <v>0.6</v>
      </c>
      <c r="V62" s="1223" t="str">
        <f>IF(OR(AND(P62="Muy Baja",T62="Leve"),AND(P62="Muy Baja",T62="Menor"),AND(P62="Baja",T62="Leve")),"Bajo",IF(OR(AND(P62="Muy baja",T62="Moderado"),AND(P62="Baja",T62="Menor"),AND(P62="Baja",T62="Moderado"),AND(P62="Media",T62="Leve"),AND(P62="Media",T62="Menor"),AND(P62="Media",T62="Moderado"),AND(P62="Alta",T62="Leve"),AND(P62="Alta",T62="Menor")),"Moderado",IF(OR(AND(P62="Muy Baja",T62="Mayor"),AND(P62="Baja",T62="Mayor"),AND(P62="Media",T62="Mayor"),AND(P62="Alta",T62="Moderado"),AND(P62="Alta",T62="Mayor"),AND(P62="Muy Alta",T62="Leve"),AND(P62="Muy Alta",T62="Menor"),AND(P62="Muy Alta",T62="Moderado"),AND(P62="Muy Alta",T62="Mayor")),"Alto",IF(OR(AND(P62="Muy Baja",T62="Catastrófico"),AND(P62="Baja",T62="Catastrófico"),AND(P62="Media",T62="Catastrófico"),AND(P62="Alta",T62="Catastrófico"),AND(P62="Muy Alta",T62="Catastrófico")),"Extremo",""))))</f>
        <v>Alto</v>
      </c>
      <c r="W62" s="1224">
        <v>1</v>
      </c>
      <c r="X62" s="1225" t="s">
        <v>499</v>
      </c>
      <c r="Y62" s="1224" t="str">
        <f>IF(OR(Z62="Preventivo",Z62="Detectivo"),"Probabilidad",IF(Z62="Correctivo","Impacto",""))</f>
        <v>Impacto</v>
      </c>
      <c r="Z62" s="1213" t="s">
        <v>133</v>
      </c>
      <c r="AA62" s="1213" t="s">
        <v>112</v>
      </c>
      <c r="AB62" s="1226" t="str">
        <f>IF(AND(Z62="Preventivo",AA62="Automático"),"50%",IF(AND(Z62="Preventivo",AA62="Manual"),"40%",IF(AND(Z62="Detectivo",AA62="Automático"),"40%",IF(AND(Z62="Detectivo",AA62="Manual"),"30%",IF(AND(Z62="Correctivo",AA62="Automático"),"35%",IF(AND(Z62="Correctivo",AA62="Manual"),"25%",""))))))</f>
        <v>25%</v>
      </c>
      <c r="AC62" s="1227" t="s">
        <v>113</v>
      </c>
      <c r="AD62" s="1213" t="s">
        <v>114</v>
      </c>
      <c r="AE62" s="1213" t="s">
        <v>115</v>
      </c>
      <c r="AF62" s="1214">
        <f>IFERROR(IF(Y62="Probabilidad",(Q62-(+Q62*AB62)),IF(Y62="Impacto",Q62,"")),"")</f>
        <v>0.8</v>
      </c>
      <c r="AG62" s="1215" t="str">
        <f>IFERROR(IF(AF62="","",IF(AF62&lt;=0.2,"Muy Baja",IF(AF62&lt;=0.4,"Baja",IF(AF62&lt;=0.6,"Media",IF(AF62&lt;=0.8,"Alta","Muy Alta"))))),"")</f>
        <v>Alta</v>
      </c>
      <c r="AH62" s="463">
        <f t="shared" si="12"/>
        <v>0.8</v>
      </c>
      <c r="AI62" s="1215" t="str">
        <f>IFERROR(IF(AJ62="","",IF(AJ62&lt;=0.2,"Leve",IF(AJ62&lt;=0.4,"Menor",IF(AJ62&lt;=0.6,"Moderado",IF(AJ62&lt;=0.8,"Mayor","Catastrófico"))))),"")</f>
        <v>Moderado</v>
      </c>
      <c r="AJ62" s="277">
        <f>IFERROR(IF(Y62="Impacto",(U62-(+U62*AB62)),IF(Y62="Probabilidad",U62,"")),"")</f>
        <v>0.44999999999999996</v>
      </c>
      <c r="AK62" s="1216" t="str">
        <f>IFERROR(IF(OR(AND(AG62="Muy Baja",AI62="Leve"),AND(AG62="Muy Baja",AI62="Menor"),AND(AG62="Baja",AI62="Leve")),"Bajo",IF(OR(AND(AG62="Muy baja",AI62="Moderado"),AND(AG62="Baja",AI62="Menor"),AND(AG62="Baja",AI62="Moderado"),AND(AG62="Media",AI62="Leve"),AND(AG62="Media",AI62="Menor"),AND(AG62="Media",AI62="Moderado"),AND(AG62="Alta",AI62="Leve"),AND(AG62="Alta",AI62="Menor")),"Moderado",IF(OR(AND(AG62="Muy Baja",AI62="Mayor"),AND(AG62="Baja",AI62="Mayor"),AND(AG62="Media",AI62="Mayor"),AND(AG62="Alta",AI62="Moderado"),AND(AG62="Alta",AI62="Mayor"),AND(AG62="Muy Alta",AI62="Leve"),AND(AG62="Muy Alta",AI62="Menor"),AND(AG62="Muy Alta",AI62="Moderado"),AND(AG62="Muy Alta",AI62="Mayor")),"Alto",IF(OR(AND(AG62="Muy Baja",AI62="Catastrófico"),AND(AG62="Baja",AI62="Catastrófico"),AND(AG62="Media",AI62="Catastrófico"),AND(AG62="Alta",AI62="Catastrófico"),AND(AG62="Muy Alta",AI62="Catastrófico")),"Extremo","")))),"")</f>
        <v>Alto</v>
      </c>
      <c r="AL62" s="452" t="s">
        <v>116</v>
      </c>
      <c r="AM62" s="464"/>
      <c r="AN62" s="464" t="s">
        <v>500</v>
      </c>
      <c r="AO62" s="464" t="s">
        <v>491</v>
      </c>
      <c r="AP62" s="279">
        <v>45260</v>
      </c>
      <c r="AQ62" s="782"/>
      <c r="AR62" s="783"/>
      <c r="AS62" s="784"/>
      <c r="AT62" s="876"/>
      <c r="AU62" s="171"/>
      <c r="AV62" s="171"/>
      <c r="AW62" s="171"/>
      <c r="AX62" s="171"/>
      <c r="AY62" s="171"/>
      <c r="AZ62" s="171"/>
      <c r="BA62" s="171"/>
      <c r="BB62" s="171"/>
      <c r="BC62" s="171"/>
      <c r="BD62" s="171"/>
      <c r="BE62" s="171"/>
      <c r="BF62" s="171"/>
      <c r="BG62" s="171"/>
      <c r="BH62" s="171"/>
      <c r="BI62" s="171"/>
      <c r="BJ62" s="171"/>
      <c r="BK62" s="171"/>
      <c r="BL62" s="171"/>
      <c r="BM62" s="171"/>
    </row>
    <row r="63" spans="1:65" s="169" customFormat="1" ht="208.5" customHeight="1" thickTop="1" thickBot="1">
      <c r="A63" s="933"/>
      <c r="B63" s="933"/>
      <c r="C63" s="1146"/>
      <c r="D63" s="1166"/>
      <c r="E63" s="1231"/>
      <c r="F63" s="1149"/>
      <c r="G63" s="1149"/>
      <c r="H63" s="1149"/>
      <c r="I63" s="1149"/>
      <c r="J63" s="1152"/>
      <c r="K63" s="1152"/>
      <c r="L63" s="1152"/>
      <c r="M63" s="1152"/>
      <c r="N63" s="1149"/>
      <c r="O63" s="1149"/>
      <c r="P63" s="1149"/>
      <c r="Q63" s="1149"/>
      <c r="R63" s="1149"/>
      <c r="S63" s="403"/>
      <c r="T63" s="1149"/>
      <c r="U63" s="1149"/>
      <c r="V63" s="1149"/>
      <c r="W63" s="1149"/>
      <c r="X63" s="1149"/>
      <c r="Y63" s="1149"/>
      <c r="Z63" s="1149"/>
      <c r="AA63" s="1149"/>
      <c r="AB63" s="1149"/>
      <c r="AC63" s="1149"/>
      <c r="AD63" s="1149"/>
      <c r="AE63" s="1149"/>
      <c r="AF63" s="1149"/>
      <c r="AG63" s="1149"/>
      <c r="AH63" s="281">
        <f t="shared" si="12"/>
        <v>0</v>
      </c>
      <c r="AI63" s="1149"/>
      <c r="AJ63" s="282" t="str">
        <f>IFERROR(IF(Y63="Impacto",(U63-(+U63*AB63)),IF(Y63="Probabilidad",U63,"")),"")</f>
        <v/>
      </c>
      <c r="AK63" s="1149"/>
      <c r="AL63" s="483" t="s">
        <v>116</v>
      </c>
      <c r="AM63" s="445"/>
      <c r="AN63" s="445" t="s">
        <v>501</v>
      </c>
      <c r="AO63" s="445" t="s">
        <v>491</v>
      </c>
      <c r="AP63" s="283">
        <v>45260</v>
      </c>
      <c r="AQ63" s="782"/>
      <c r="AR63" s="783"/>
      <c r="AS63" s="784"/>
      <c r="AT63" s="876"/>
      <c r="AU63" s="171"/>
      <c r="AV63" s="171"/>
      <c r="AW63" s="171"/>
      <c r="AX63" s="171"/>
      <c r="AY63" s="171"/>
      <c r="AZ63" s="171"/>
      <c r="BA63" s="171"/>
      <c r="BB63" s="171"/>
      <c r="BC63" s="171"/>
      <c r="BD63" s="171"/>
      <c r="BE63" s="171"/>
      <c r="BF63" s="171"/>
      <c r="BG63" s="171"/>
      <c r="BH63" s="171"/>
      <c r="BI63" s="171"/>
      <c r="BJ63" s="171"/>
      <c r="BK63" s="171"/>
      <c r="BL63" s="171"/>
      <c r="BM63" s="171"/>
    </row>
    <row r="64" spans="1:65" s="169" customFormat="1" ht="177.75" customHeight="1" thickTop="1" thickBot="1">
      <c r="A64" s="933"/>
      <c r="B64" s="933"/>
      <c r="C64" s="1217">
        <v>4</v>
      </c>
      <c r="D64" s="1086" t="s">
        <v>502</v>
      </c>
      <c r="E64" s="1193" t="s">
        <v>134</v>
      </c>
      <c r="F64" s="1193" t="s">
        <v>503</v>
      </c>
      <c r="G64" s="1193" t="s">
        <v>1018</v>
      </c>
      <c r="H64" s="1193" t="s">
        <v>240</v>
      </c>
      <c r="I64" s="1193" t="s">
        <v>1019</v>
      </c>
      <c r="J64" s="1206" t="s">
        <v>160</v>
      </c>
      <c r="K64" s="1206" t="s">
        <v>160</v>
      </c>
      <c r="L64" s="1206" t="s">
        <v>160</v>
      </c>
      <c r="M64" s="1206" t="s">
        <v>160</v>
      </c>
      <c r="N64" s="1193" t="s">
        <v>445</v>
      </c>
      <c r="O64" s="1193">
        <v>500</v>
      </c>
      <c r="P64" s="1210" t="str">
        <f>IF(O64&lt;=0,"",IF(O64&lt;=2,"Muy Baja",IF(O64&lt;=24,"Baja",IF(O64&lt;=500,"Media",IF(O64&lt;=5000,"Alta","Muy Alta")))))</f>
        <v>Media</v>
      </c>
      <c r="Q64" s="1220">
        <f>IF(P64="","",IF(P64="Muy Baja",0.2,IF(P64="Baja",0.4,IF(P64="Media",0.6,IF(P64="Alta",0.8,IF(P64="Muy Alta",1,))))))</f>
        <v>0.6</v>
      </c>
      <c r="R64" s="1193" t="s">
        <v>161</v>
      </c>
      <c r="S64" s="1221" t="str">
        <f>IF(NOT(ISERROR(MATCH(R64,'[9]Tabla Impacto'!$B$221:$B$223,0))),'[9]Tabla Impacto'!$F$223&amp;"Por favor no seleccionar los criterios de impacto(Afectación Económica o presupuestal y Pérdida Reputacional)",R64)</f>
        <v xml:space="preserve">     El riesgo afecta la imagen de la entidad a nivel nacional, con efecto publicitarios sostenible a nivel país</v>
      </c>
      <c r="T64" s="1210" t="str">
        <f>IF(OR(S64='[10]Tabla Impacto'!$C$11,S64='[10]Tabla Impacto'!$D$11),"Leve",IF(OR(S64='[10]Tabla Impacto'!$C$12,S64='[10]Tabla Impacto'!$D$12),"Menor",IF(OR(S64='[10]Tabla Impacto'!$C$13,S64='[10]Tabla Impacto'!$D$13),"Moderado",IF(OR(S64='[10]Tabla Impacto'!$C$14,S64='[10]Tabla Impacto'!$D$14),"Mayor",IF(OR(S64='[10]Tabla Impacto'!$C$15,S64='[10]Tabla Impacto'!$D$15),"Catastrófico","")))))</f>
        <v>Catastrófico</v>
      </c>
      <c r="U64" s="1222">
        <f>IF(T62="","",IF(T62="Leve",0.2,IF(T62="Menor",0.4,IF(T62="Moderado",0.6,IF(T62="Mayor",0.8,IF(T62="Catastrófico",1,))))))</f>
        <v>0.6</v>
      </c>
      <c r="V64" s="1183" t="str">
        <f>IF(OR(AND(P64="Muy Baja",T64="Leve"),AND(P64="Muy Baja",T64="Menor"),AND(P64="Baja",T64="Leve")),"Bajo",IF(OR(AND(P64="Muy baja",T64="Moderado"),AND(P64="Baja",T64="Menor"),AND(P64="Baja",T64="Moderado"),AND(P64="Media",T64="Leve"),AND(P64="Media",T64="Menor"),AND(P64="Media",T64="Moderado"),AND(P64="Alta",T64="Leve"),AND(P64="Alta",T64="Menor")),"Moderado",IF(OR(AND(P64="Muy Baja",T64="Mayor"),AND(P64="Baja",T64="Mayor"),AND(P64="Media",T64="Mayor"),AND(P64="Alta",T64="Moderado"),AND(P64="Alta",T64="Mayor"),AND(P64="Muy Alta",T64="Leve"),AND(P64="Muy Alta",T64="Menor"),AND(P64="Muy Alta",T64="Moderado"),AND(P64="Muy Alta",T64="Mayor")),"Alto",IF(OR(AND(P64="Muy Baja",T64="Catastrófico"),AND(P64="Baja",T64="Catastrófico"),AND(P64="Media",T64="Catastrófico"),AND(P64="Alta",T64="Catastrófico"),AND(P64="Muy Alta",T64="Catastrófico")),"Extremo",""))))</f>
        <v>Extremo</v>
      </c>
      <c r="W64" s="460">
        <v>1</v>
      </c>
      <c r="X64" s="457" t="s">
        <v>1020</v>
      </c>
      <c r="Y64" s="460" t="str">
        <f>IF(OR(Z64="Preventivo",Z64="Detectivo"),"Probabilidad",IF(Z64="Correctivo","Impacto",""))</f>
        <v>Probabilidad</v>
      </c>
      <c r="Z64" s="284" t="s">
        <v>111</v>
      </c>
      <c r="AA64" s="284" t="s">
        <v>112</v>
      </c>
      <c r="AB64" s="459" t="str">
        <f>IF(AND(Z64="Preventivo",AA64="Automático"),"50%",IF(AND(Z64="Preventivo",AA64="Manual"),"40%",IF(AND(Z64="Detectivo",AA64="Automático"),"40%",IF(AND(Z64="Detectivo",AA64="Manual"),"30%",IF(AND(Z64="Correctivo",AA64="Automático"),"35%",IF(AND(Z64="Correctivo",AA64="Manual"),"25%",""))))))</f>
        <v>40%</v>
      </c>
      <c r="AC64" s="284" t="s">
        <v>127</v>
      </c>
      <c r="AD64" s="284" t="s">
        <v>114</v>
      </c>
      <c r="AE64" s="284" t="s">
        <v>115</v>
      </c>
      <c r="AF64" s="285">
        <f>IFERROR(IF(Y64="Probabilidad",(Q64-(+Q64*AB64)),IF(Y64="Impacto",Q64,"")),"")</f>
        <v>0.36</v>
      </c>
      <c r="AG64" s="286" t="str">
        <f>IFERROR(IF(AF61="","",IF(AF61&lt;=0.2,"Muy Baja",IF(AF61&lt;=0.4,"Baja",IF(AF61&lt;=0.6,"Media",IF(AF61&lt;=0.8,"Alta","Muy Alta"))))),"")</f>
        <v>Media</v>
      </c>
      <c r="AH64" s="459">
        <f t="shared" si="12"/>
        <v>0.36</v>
      </c>
      <c r="AI64" s="286" t="str">
        <f>IFERROR(IF(AJ62="","",IF(AJ62&lt;=0.2,"Leve",IF(AJ62&lt;=0.4,"Menor",IF(AJ62&lt;=0.6,"Moderado",IF(AJ62&lt;=0.8,"Mayor","Catastrófico"))))),"")</f>
        <v>Moderado</v>
      </c>
      <c r="AJ64" s="287">
        <f>IFERROR(IF(Y64="Impacto",(U64-(+U64*AB64)),IF(Y64="Probabilidad",U64,"")),"")</f>
        <v>0.6</v>
      </c>
      <c r="AK64" s="288" t="str">
        <f>IFERROR(IF(OR(AND(AG64="Muy Baja",AI64="Leve"),AND(AG64="Muy Baja",AI64="Menor"),AND(AG64="Baja",AI64="Leve")),"Bajo",IF(OR(AND(AG64="Muy baja",AI64="Moderado"),AND(AG64="Baja",AI64="Menor"),AND(AG64="Baja",AI64="Moderado"),AND(AG64="Media",AI64="Leve"),AND(AG64="Media",AI64="Menor"),AND(AG64="Media",AI64="Moderado"),AND(AG64="Alta",AI64="Leve"),AND(AG64="Alta",AI64="Menor")),"Moderado",IF(OR(AND(AG64="Muy Baja",AI64="Mayor"),AND(AG64="Baja",AI64="Mayor"),AND(AG64="Media",AI64="Mayor"),AND(AG64="Alta",AI64="Moderado"),AND(AG64="Alta",AI64="Mayor"),AND(AG64="Muy Alta",AI64="Leve"),AND(AG64="Muy Alta",AI64="Menor"),AND(AG64="Muy Alta",AI64="Moderado"),AND(AG64="Muy Alta",AI64="Mayor")),"Alto",IF(OR(AND(AG64="Muy Baja",AI64="Catastrófico"),AND(AG64="Baja",AI64="Catastrófico"),AND(AG64="Media",AI64="Catastrófico"),AND(AG64="Alta",AI64="Catastrófico"),AND(AG64="Muy Alta",AI64="Catastrófico")),"Extremo","")))),"")</f>
        <v>Moderado</v>
      </c>
      <c r="AL64" s="284" t="s">
        <v>116</v>
      </c>
      <c r="AM64" s="458"/>
      <c r="AN64" s="458"/>
      <c r="AO64" s="458"/>
      <c r="AP64" s="289"/>
      <c r="AQ64" s="780"/>
      <c r="AR64" s="673"/>
      <c r="AS64" s="781"/>
      <c r="AT64" s="876"/>
      <c r="AU64" s="171"/>
      <c r="AV64" s="171"/>
      <c r="AW64" s="171"/>
      <c r="AX64" s="171"/>
      <c r="AY64" s="171"/>
      <c r="AZ64" s="171"/>
      <c r="BA64" s="171"/>
      <c r="BB64" s="171"/>
      <c r="BC64" s="171"/>
      <c r="BD64" s="171"/>
      <c r="BE64" s="171"/>
      <c r="BF64" s="171"/>
      <c r="BG64" s="171"/>
      <c r="BH64" s="171"/>
      <c r="BI64" s="171"/>
      <c r="BJ64" s="171"/>
      <c r="BK64" s="171"/>
      <c r="BL64" s="171"/>
      <c r="BM64" s="171"/>
    </row>
    <row r="65" spans="1:65" s="169" customFormat="1" ht="277.5" customHeight="1" thickTop="1" thickBot="1">
      <c r="A65" s="933"/>
      <c r="B65" s="933"/>
      <c r="C65" s="1146"/>
      <c r="D65" s="1101"/>
      <c r="E65" s="1218"/>
      <c r="F65" s="1184"/>
      <c r="G65" s="1184"/>
      <c r="H65" s="1184"/>
      <c r="I65" s="1184"/>
      <c r="J65" s="1219"/>
      <c r="K65" s="1219"/>
      <c r="L65" s="1219"/>
      <c r="M65" s="1219"/>
      <c r="N65" s="1184"/>
      <c r="O65" s="1184"/>
      <c r="P65" s="1184"/>
      <c r="Q65" s="1184"/>
      <c r="R65" s="1184"/>
      <c r="S65" s="1184"/>
      <c r="T65" s="1184"/>
      <c r="U65" s="1184"/>
      <c r="V65" s="1184"/>
      <c r="W65" s="290">
        <v>2</v>
      </c>
      <c r="X65" s="291" t="s">
        <v>1021</v>
      </c>
      <c r="Y65" s="290" t="str">
        <f>IF(OR(Z65="Preventivo",Z65="Detectivo"),"Probabilidad",IF(Z65="Correctivo","Impacto",""))</f>
        <v>Probabilidad</v>
      </c>
      <c r="Z65" s="292" t="s">
        <v>111</v>
      </c>
      <c r="AA65" s="292" t="s">
        <v>112</v>
      </c>
      <c r="AB65" s="293" t="str">
        <f>IF(AND(Z65="Preventivo",AA65="Automático"),"50%",IF(AND(Z65="Preventivo",AA65="Manual"),"40%",IF(AND(Z65="Detectivo",AA65="Automático"),"40%",IF(AND(Z65="Detectivo",AA65="Manual"),"30%",IF(AND(Z65="Correctivo",AA65="Automático"),"35%",IF(AND(Z65="Correctivo",AA65="Manual"),"25%",""))))))</f>
        <v>40%</v>
      </c>
      <c r="AC65" s="292" t="s">
        <v>127</v>
      </c>
      <c r="AD65" s="292" t="s">
        <v>114</v>
      </c>
      <c r="AE65" s="292" t="s">
        <v>115</v>
      </c>
      <c r="AF65" s="294">
        <f>IFERROR(IF(AND(Y64="Probabilidad",Y65="Probabilidad"),(AH64-(+AH64*AB65)),IF(AND(Y64="Impacto",Y65="Probabilidad"),(#REF!-(+#REF!*AB65)),IF(Y65="Impacto",AH64,""))),"")</f>
        <v>0.216</v>
      </c>
      <c r="AG65" s="295" t="str">
        <f>IFERROR(IF(AF65="","",IF(AF65&lt;=0.2,"Muy Baja",IF(AF65&lt;=0.4,"Baja",IF(AF65&lt;=0.6,"Media",IF(AF65&lt;=0.8,"Alta","Muy Alta"))))),"")</f>
        <v>Baja</v>
      </c>
      <c r="AH65" s="293">
        <f t="shared" si="12"/>
        <v>0.216</v>
      </c>
      <c r="AI65" s="295" t="str">
        <f>IFERROR(IF(AJ65="","",IF(AJ65&lt;=0.2,"Leve",IF(AJ65&lt;=0.4,"Menor",IF(AJ65&lt;=0.6,"Moderado",IF(AJ65&lt;=0.8,"Mayor","Catastrófico"))))),"")</f>
        <v>Moderado</v>
      </c>
      <c r="AJ65" s="296">
        <v>0.6</v>
      </c>
      <c r="AK65" s="297" t="str">
        <f>IFERROR(IF(OR(AND(AG65="Muy Baja",AI65="Leve"),AND(AG65="Muy Baja",AI65="Menor"),AND(AG65="Baja",AI65="Leve")),"Bajo",IF(OR(AND(AG65="Muy baja",AI65="Moderado"),AND(AG65="Baja",AI65="Menor"),AND(AG65="Baja",AI65="Moderado"),AND(AG65="Media",AI65="Leve"),AND(AG65="Media",AI65="Menor"),AND(AG65="Media",AI65="Moderado"),AND(AG65="Alta",AI65="Leve"),AND(AG65="Alta",AI65="Menor")),"Moderado",IF(OR(AND(AG65="Muy Baja",AI65="Mayor"),AND(AG65="Baja",AI65="Mayor"),AND(AG65="Media",AI65="Mayor"),AND(AG65="Alta",AI65="Moderado"),AND(AG65="Alta",AI65="Mayor"),AND(AG65="Muy Alta",AI65="Leve"),AND(AG65="Muy Alta",AI65="Menor"),AND(AG65="Muy Alta",AI65="Moderado"),AND(AG65="Muy Alta",AI65="Mayor")),"Alto",IF(OR(AND(AG65="Muy Baja",AI65="Catastrófico"),AND(AG65="Baja",AI65="Catastrófico"),AND(AG65="Media",AI65="Catastrófico"),AND(AG65="Alta",AI65="Catastrófico"),AND(AG65="Muy Alta",AI65="Catastrófico")),"Extremo","")))),"")</f>
        <v>Moderado</v>
      </c>
      <c r="AL65" s="292" t="s">
        <v>116</v>
      </c>
      <c r="AM65" s="446"/>
      <c r="AN65" s="446" t="s">
        <v>1022</v>
      </c>
      <c r="AO65" s="446" t="s">
        <v>491</v>
      </c>
      <c r="AP65" s="298">
        <v>45260</v>
      </c>
      <c r="AQ65" s="780"/>
      <c r="AR65" s="673"/>
      <c r="AS65" s="781"/>
      <c r="AT65" s="876"/>
      <c r="AU65" s="171"/>
      <c r="AV65" s="171"/>
      <c r="AW65" s="171"/>
      <c r="AX65" s="171"/>
      <c r="AY65" s="171"/>
      <c r="AZ65" s="171"/>
      <c r="BA65" s="171"/>
      <c r="BB65" s="171"/>
      <c r="BC65" s="171"/>
      <c r="BD65" s="171"/>
      <c r="BE65" s="171"/>
      <c r="BF65" s="171"/>
      <c r="BG65" s="171"/>
      <c r="BH65" s="171"/>
      <c r="BI65" s="171"/>
      <c r="BJ65" s="171"/>
      <c r="BK65" s="171"/>
      <c r="BL65" s="171"/>
      <c r="BM65" s="171"/>
    </row>
    <row r="66" spans="1:65" s="169" customFormat="1" ht="277.5" customHeight="1" thickTop="1" thickBot="1">
      <c r="A66" s="933"/>
      <c r="B66" s="933"/>
      <c r="C66" s="717">
        <v>5</v>
      </c>
      <c r="D66" s="1101"/>
      <c r="E66" s="300" t="s">
        <v>103</v>
      </c>
      <c r="F66" s="300" t="s">
        <v>504</v>
      </c>
      <c r="G66" s="300" t="s">
        <v>505</v>
      </c>
      <c r="H66" s="300"/>
      <c r="I66" s="300" t="s">
        <v>506</v>
      </c>
      <c r="J66" s="310" t="s">
        <v>108</v>
      </c>
      <c r="K66" s="310"/>
      <c r="L66" s="310" t="s">
        <v>108</v>
      </c>
      <c r="M66" s="310"/>
      <c r="N66" s="300" t="s">
        <v>168</v>
      </c>
      <c r="O66" s="300">
        <v>5000</v>
      </c>
      <c r="P66" s="301" t="str">
        <f>IF(O66&lt;=0,"",IF(O66&lt;=2,"Muy Baja",IF(O66&lt;=24,"Baja",IF(O66&lt;=500,"Media",IF(O66&lt;=5000,"Alta","Muy Alta")))))</f>
        <v>Alta</v>
      </c>
      <c r="Q66" s="302">
        <f>IF(P66="","",IF(P66="Muy Baja",0.2,IF(P66="Baja",0.4,IF(P66="Media",0.6,IF(P66="Alta",0.8,IF(P66="Muy Alta",1,))))))</f>
        <v>0.8</v>
      </c>
      <c r="R66" s="300" t="s">
        <v>374</v>
      </c>
      <c r="S66" s="303" t="str">
        <f>IF(NOT(ISERROR(MATCH(R66,'[9]Tabla Impacto'!$B$221:$B$223,0))),'[9]Tabla Impacto'!$F$223&amp;"Por favor no seleccionar los criterios de impacto(Afectación Económica o presupuestal y Pérdida Reputacional)",R66)</f>
        <v xml:space="preserve">     El riesgo afecta la imagen de la entidad internamente, de conocimiento general, nivel interno, de junta directiva y accionistas y/o de proveedores</v>
      </c>
      <c r="T66" s="312" t="s">
        <v>152</v>
      </c>
      <c r="U66" s="302">
        <v>0.6</v>
      </c>
      <c r="V66" s="299" t="s">
        <v>152</v>
      </c>
      <c r="W66" s="303">
        <v>1</v>
      </c>
      <c r="X66" s="300" t="s">
        <v>1023</v>
      </c>
      <c r="Y66" s="303" t="str">
        <f>IF(OR(Z66="Preventivo",Z66="Detectivo"),"Probabilidad",IF(Z66="Correctivo","Impacto",""))</f>
        <v>Probabilidad</v>
      </c>
      <c r="Z66" s="304" t="s">
        <v>111</v>
      </c>
      <c r="AA66" s="304" t="s">
        <v>112</v>
      </c>
      <c r="AB66" s="305" t="str">
        <f>IF(AND(Z66="Preventivo",AA66="Automático"),"50%",IF(AND(Z66="Preventivo",AA66="Manual"),"40%",IF(AND(Z66="Detectivo",AA66="Automático"),"40%",IF(AND(Z66="Detectivo",AA66="Manual"),"30%",IF(AND(Z66="Correctivo",AA66="Automático"),"35%",IF(AND(Z66="Correctivo",AA66="Manual"),"25%",""))))))</f>
        <v>40%</v>
      </c>
      <c r="AC66" s="304" t="s">
        <v>113</v>
      </c>
      <c r="AD66" s="304" t="s">
        <v>114</v>
      </c>
      <c r="AE66" s="304" t="s">
        <v>115</v>
      </c>
      <c r="AF66" s="306">
        <f>IFERROR(IF(Y66="Probabilidad",(Q66-(+Q66*AB66)),IF(Y66="Impacto",Q66,"")),"")</f>
        <v>0.48</v>
      </c>
      <c r="AG66" s="307" t="str">
        <f>IFERROR(IF(AF66="","",IF(AF66&lt;=0.2,"Muy Baja",IF(AF66&lt;=0.4,"Baja",IF(AF66&lt;=0.6,"Media",IF(AF66&lt;=0.8,"Alta","Muy Alta"))))),"")</f>
        <v>Media</v>
      </c>
      <c r="AH66" s="305">
        <f t="shared" si="12"/>
        <v>0.48</v>
      </c>
      <c r="AI66" s="307" t="str">
        <f>IFERROR(IF(AJ66="","",IF(AJ66&lt;=0.2,"Leve",IF(AJ66&lt;=0.4,"Menor",IF(AJ66&lt;=0.6,"Moderado",IF(AJ66&lt;=0.8,"Mayor","Catastrófico"))))),"")</f>
        <v>Moderado</v>
      </c>
      <c r="AJ66" s="308">
        <f>IFERROR(IF(Y66="Impacto",(U66-(+U66*AB66)),IF(Y66="Probabilidad",U66,"")),"")</f>
        <v>0.6</v>
      </c>
      <c r="AK66" s="309" t="str">
        <f>IFERROR(IF(OR(AND(AG66="Muy Baja",AI66="Leve"),AND(AG66="Muy Baja",AI66="Menor"),AND(AG66="Baja",AI66="Leve")),"Bajo",IF(OR(AND(AG66="Muy baja",AI66="Moderado"),AND(AG66="Baja",AI66="Menor"),AND(AG66="Baja",AI66="Moderado"),AND(AG66="Media",AI66="Leve"),AND(AG66="Media",AI66="Menor"),AND(AG66="Media",AI66="Moderado"),AND(AG66="Alta",AI66="Leve"),AND(AG66="Alta",AI66="Menor")),"Moderado",IF(OR(AND(AG66="Muy Baja",AI66="Mayor"),AND(AG66="Baja",AI66="Mayor"),AND(AG66="Media",AI66="Mayor"),AND(AG66="Alta",AI66="Moderado"),AND(AG66="Alta",AI66="Mayor"),AND(AG66="Muy Alta",AI66="Leve"),AND(AG66="Muy Alta",AI66="Menor"),AND(AG66="Muy Alta",AI66="Moderado"),AND(AG66="Muy Alta",AI66="Mayor")),"Alto",IF(OR(AND(AG66="Muy Baja",AI66="Catastrófico"),AND(AG66="Baja",AI66="Catastrófico"),AND(AG66="Media",AI66="Catastrófico"),AND(AG66="Alta",AI66="Catastrófico"),AND(AG66="Muy Alta",AI66="Catastrófico")),"Extremo","")))),"")</f>
        <v>Moderado</v>
      </c>
      <c r="AL66" s="304" t="s">
        <v>116</v>
      </c>
      <c r="AM66" s="310"/>
      <c r="AN66" s="310" t="s">
        <v>507</v>
      </c>
      <c r="AO66" s="310" t="s">
        <v>491</v>
      </c>
      <c r="AP66" s="311">
        <v>45168</v>
      </c>
      <c r="AQ66" s="780"/>
      <c r="AR66" s="673"/>
      <c r="AS66" s="781"/>
      <c r="AT66" s="876"/>
      <c r="AU66" s="171"/>
      <c r="AV66" s="171"/>
      <c r="AW66" s="171"/>
      <c r="AX66" s="171"/>
      <c r="AY66" s="171"/>
      <c r="AZ66" s="171"/>
      <c r="BA66" s="171"/>
      <c r="BB66" s="171"/>
      <c r="BC66" s="171"/>
      <c r="BD66" s="171"/>
      <c r="BE66" s="171"/>
      <c r="BF66" s="171"/>
      <c r="BG66" s="171"/>
      <c r="BH66" s="171"/>
      <c r="BI66" s="171"/>
      <c r="BJ66" s="171"/>
      <c r="BK66" s="171"/>
      <c r="BL66" s="171"/>
      <c r="BM66" s="171"/>
    </row>
    <row r="67" spans="1:65" s="169" customFormat="1" ht="220.5" customHeight="1" thickTop="1" thickBot="1">
      <c r="A67" s="933"/>
      <c r="B67" s="933"/>
      <c r="C67" s="718">
        <v>6</v>
      </c>
      <c r="D67" s="291" t="s">
        <v>508</v>
      </c>
      <c r="E67" s="398" t="s">
        <v>119</v>
      </c>
      <c r="F67" s="398" t="s">
        <v>1024</v>
      </c>
      <c r="G67" s="398" t="s">
        <v>1025</v>
      </c>
      <c r="H67" s="398" t="s">
        <v>240</v>
      </c>
      <c r="I67" s="398" t="s">
        <v>1026</v>
      </c>
      <c r="J67" s="445" t="s">
        <v>108</v>
      </c>
      <c r="K67" s="445"/>
      <c r="L67" s="445"/>
      <c r="M67" s="445" t="s">
        <v>108</v>
      </c>
      <c r="N67" s="398" t="s">
        <v>558</v>
      </c>
      <c r="O67" s="403">
        <v>120</v>
      </c>
      <c r="P67" s="312" t="str">
        <f>IF(O67&lt;=0,"",IF(O67&lt;=2,"Muy Baja",IF(O67&lt;=24,"Baja",IF(O67&lt;=500,"Media",IF(O67&lt;=5000,"Alta","Muy Alta")))))</f>
        <v>Media</v>
      </c>
      <c r="Q67" s="281">
        <f>IF(P67="","",IF(P67="Muy Baja",0.2,IF(P67="Baja",0.4,IF(P67="Media",0.6,IF(P67="Alta",0.8,IF(P67="Muy Alta",1,))))))</f>
        <v>0.6</v>
      </c>
      <c r="R67" s="398" t="s">
        <v>164</v>
      </c>
      <c r="S67" s="403" t="str">
        <f>IF(NOT(ISERROR(MATCH(R67,'[9]Tabla Impacto'!$B$221:$B$223,0))),'[9]Tabla Impacto'!$F$223&amp;"Por favor no seleccionar los criterios de impacto(Afectación Económica o presupuestal y Pérdida Reputacional)",R67)</f>
        <v xml:space="preserve">     Entre 50 y 100 SMLMV </v>
      </c>
      <c r="T67" s="312" t="str">
        <f>IF(OR(S67='[10]Tabla Impacto'!$C$11,S67='[10]Tabla Impacto'!$D$11),"Leve",IF(OR(S67='[10]Tabla Impacto'!$C$12,S67='[10]Tabla Impacto'!$D$12),"Menor",IF(OR(S67='[10]Tabla Impacto'!$C$13,S67='[10]Tabla Impacto'!$D$13),"Moderado",IF(OR(S67='[10]Tabla Impacto'!$C$14,S67='[10]Tabla Impacto'!$D$14),"Mayor",IF(OR(S67='[10]Tabla Impacto'!$C$15,S67='[10]Tabla Impacto'!$D$15),"Catastrófico","")))))</f>
        <v>Moderado</v>
      </c>
      <c r="U67" s="407">
        <f>IF(T67="","",IF(T67="Leve",0.2,IF(T67="Menor",0.4,IF(T67="Moderado",0.6,IF(T67="Mayor",0.8,IF(T67="Catastrófico",1,))))))</f>
        <v>0.6</v>
      </c>
      <c r="V67" s="669" t="str">
        <f>IF(OR(AND(P67="Muy Baja",T67="Leve"),AND(P67="Muy Baja",T67="Menor"),AND(P67="Baja",T67="Leve")),"Bajo",IF(OR(AND(P67="Muy baja",T67="Moderado"),AND(P67="Baja",T67="Menor"),AND(P67="Baja",T67="Moderado"),AND(P67="Media",T67="Leve"),AND(P67="Media",T67="Menor"),AND(P67="Media",T67="Moderado"),AND(P67="Alta",T67="Leve"),AND(P67="Alta",T67="Menor")),"Moderado",IF(OR(AND(P67="Muy Baja",T67="Mayor"),AND(P67="Baja",T67="Mayor"),AND(P67="Media",T67="Mayor"),AND(P67="Alta",T67="Moderado"),AND(P67="Alta",T67="Mayor"),AND(P67="Muy Alta",T67="Leve"),AND(P67="Muy Alta",T67="Menor"),AND(P67="Muy Alta",T67="Moderado"),AND(P67="Muy Alta",T67="Mayor")),"Alto",IF(OR(AND(P67="Muy Baja",T67="Catastrófico"),AND(P67="Baja",T67="Catastrófico"),AND(P67="Media",T67="Catastrófico"),AND(P67="Alta",T67="Catastrófico"),AND(P67="Muy Alta",T67="Catastrófico")),"Extremo",""))))</f>
        <v>Moderado</v>
      </c>
      <c r="W67" s="403">
        <v>1</v>
      </c>
      <c r="X67" s="398" t="s">
        <v>509</v>
      </c>
      <c r="Y67" s="403" t="str">
        <f>IF(OR(Z67="Preventivo",Z67="Detectivo"),"Probabilidad",IF(Z67="Correctivo","Impacto",""))</f>
        <v>Probabilidad</v>
      </c>
      <c r="Z67" s="483" t="s">
        <v>111</v>
      </c>
      <c r="AA67" s="483" t="s">
        <v>112</v>
      </c>
      <c r="AB67" s="281" t="str">
        <f>IF(AND(Z67="Preventivo",AA67="Automático"),"50%",IF(AND(Z67="Preventivo",AA67="Manual"),"40%",IF(AND(Z67="Detectivo",AA67="Automático"),"40%",IF(AND(Z67="Detectivo",AA67="Manual"),"30%",IF(AND(Z67="Correctivo",AA67="Automático"),"35%",IF(AND(Z67="Correctivo",AA67="Manual"),"25%",""))))))</f>
        <v>40%</v>
      </c>
      <c r="AC67" s="483" t="s">
        <v>113</v>
      </c>
      <c r="AD67" s="483" t="s">
        <v>114</v>
      </c>
      <c r="AE67" s="483" t="s">
        <v>115</v>
      </c>
      <c r="AF67" s="313">
        <f>IFERROR(IF(Y67="Probabilidad",(Q67-(+Q67*AB67)),IF(Y67="Impacto",Q67,"")),"")</f>
        <v>0.36</v>
      </c>
      <c r="AG67" s="314" t="str">
        <f>IFERROR(IF(AF67="","",IF(AF67&lt;=0.2,"Muy Baja",IF(AF67&lt;=0.4,"Baja",IF(AF67&lt;=0.6,"Media",IF(AF67&lt;=0.8,"Alta","Muy Alta"))))),"")</f>
        <v>Baja</v>
      </c>
      <c r="AH67" s="281">
        <f t="shared" si="12"/>
        <v>0.36</v>
      </c>
      <c r="AI67" s="314" t="str">
        <f>IFERROR(IF(AJ67="","",IF(AJ67&lt;=0.2,"Leve",IF(AJ67&lt;=0.4,"Menor",IF(AJ67&lt;=0.6,"Moderado",IF(AJ67&lt;=0.8,"Mayor","Catastrófico"))))),"")</f>
        <v>Moderado</v>
      </c>
      <c r="AJ67" s="282">
        <f>IFERROR(IF(Y67="Impacto",(U67-(+U67*AB67)),IF(Y67="Probabilidad",U67,"")),"")</f>
        <v>0.6</v>
      </c>
      <c r="AK67" s="315" t="str">
        <f>IFERROR(IF(OR(AND(AG67="Muy Baja",AI67="Leve"),AND(AG67="Muy Baja",AI67="Menor"),AND(AG67="Baja",AI67="Leve")),"Bajo",IF(OR(AND(AG67="Muy baja",AI67="Moderado"),AND(AG67="Baja",AI67="Menor"),AND(AG67="Baja",AI67="Moderado"),AND(AG67="Media",AI67="Leve"),AND(AG67="Media",AI67="Menor"),AND(AG67="Media",AI67="Moderado"),AND(AG67="Alta",AI67="Leve"),AND(AG67="Alta",AI67="Menor")),"Moderado",IF(OR(AND(AG67="Muy Baja",AI67="Mayor"),AND(AG67="Baja",AI67="Mayor"),AND(AG67="Media",AI67="Mayor"),AND(AG67="Alta",AI67="Moderado"),AND(AG67="Alta",AI67="Mayor"),AND(AG67="Muy Alta",AI67="Leve"),AND(AG67="Muy Alta",AI67="Menor"),AND(AG67="Muy Alta",AI67="Moderado"),AND(AG67="Muy Alta",AI67="Mayor")),"Alto",IF(OR(AND(AG67="Muy Baja",AI67="Catastrófico"),AND(AG67="Baja",AI67="Catastrófico"),AND(AG67="Media",AI67="Catastrófico"),AND(AG67="Alta",AI67="Catastrófico"),AND(AG67="Muy Alta",AI67="Catastrófico")),"Extremo","")))),"")</f>
        <v>Moderado</v>
      </c>
      <c r="AL67" s="483" t="s">
        <v>116</v>
      </c>
      <c r="AM67" s="445"/>
      <c r="AN67" s="445" t="s">
        <v>510</v>
      </c>
      <c r="AO67" s="445" t="s">
        <v>491</v>
      </c>
      <c r="AP67" s="316">
        <v>45260</v>
      </c>
      <c r="AQ67" s="785"/>
      <c r="AR67" s="786"/>
      <c r="AS67" s="787"/>
      <c r="AT67" s="873"/>
      <c r="AU67" s="171"/>
      <c r="AV67" s="171"/>
      <c r="AW67" s="171"/>
      <c r="AX67" s="171"/>
      <c r="AY67" s="171"/>
      <c r="AZ67" s="171"/>
      <c r="BA67" s="171"/>
      <c r="BB67" s="171"/>
      <c r="BC67" s="171"/>
      <c r="BD67" s="171"/>
      <c r="BE67" s="171"/>
      <c r="BF67" s="171"/>
      <c r="BG67" s="171"/>
      <c r="BH67" s="171"/>
      <c r="BI67" s="171"/>
      <c r="BJ67" s="171"/>
      <c r="BK67" s="171"/>
      <c r="BL67" s="171"/>
      <c r="BM67" s="171"/>
    </row>
    <row r="68" spans="1:65" s="169" customFormat="1" ht="94" thickTop="1" thickBot="1">
      <c r="A68" s="933"/>
      <c r="B68" s="1393" t="s">
        <v>922</v>
      </c>
      <c r="C68" s="1208">
        <v>1</v>
      </c>
      <c r="D68" s="1193"/>
      <c r="E68" s="1193" t="s">
        <v>134</v>
      </c>
      <c r="F68" s="1193" t="s">
        <v>511</v>
      </c>
      <c r="G68" s="1193" t="s">
        <v>512</v>
      </c>
      <c r="H68" s="1209" t="s">
        <v>106</v>
      </c>
      <c r="I68" s="1209" t="s">
        <v>513</v>
      </c>
      <c r="J68" s="1206" t="s">
        <v>108</v>
      </c>
      <c r="K68" s="1206"/>
      <c r="L68" s="1206" t="s">
        <v>108</v>
      </c>
      <c r="M68" s="1206" t="s">
        <v>108</v>
      </c>
      <c r="N68" s="1193" t="s">
        <v>162</v>
      </c>
      <c r="O68" s="1193">
        <v>1721</v>
      </c>
      <c r="P68" s="1210" t="str">
        <f>IF(O68&lt;=0,"",IF(O68&lt;=2,"Muy Baja",IF(O68&lt;=24,"Baja",IF(O68&lt;=500,"Media",IF(O68&lt;=5000,"Alta","Muy Alta")))))</f>
        <v>Alta</v>
      </c>
      <c r="Q68" s="1211">
        <f>IF(P68="","",IF(P68="Muy Baja",0.2,IF(P68="Baja",0.4,IF(P68="Media",0.6,IF(P68="Alta",0.8,IF(P68="Muy Alta",1,))))))</f>
        <v>0.8</v>
      </c>
      <c r="R68" s="1193" t="s">
        <v>161</v>
      </c>
      <c r="S68" s="1193" t="str">
        <f>IF(NOT(ISERROR(MATCH(R68,'[11]Tabla Impacto'!$B$221:$B$223,0))),'[11]Tabla Impacto'!$F$223&amp;"Por favor no seleccionar los criterios de impacto(Afectación Económica o presupuestal y Pérdida Reputacional)",R68)</f>
        <v xml:space="preserve">     El riesgo afecta la imagen de la entidad a nivel nacional, con efecto publicitarios sostenible a nivel país</v>
      </c>
      <c r="T68" s="1210" t="str">
        <f>IF(OR(S68='[11]Tabla Impacto'!$C$11,S68='[11]Tabla Impacto'!$D$11),"Leve",IF(OR(S68='[11]Tabla Impacto'!$C$12,S68='[11]Tabla Impacto'!$D$12),"Menor",IF(OR(S68='[11]Tabla Impacto'!$C$13,S68='[11]Tabla Impacto'!$D$13),"Moderado",IF(OR(S68='[11]Tabla Impacto'!$C$14,S68='[11]Tabla Impacto'!$D$14),"Mayor",IF(OR(S68='[11]Tabla Impacto'!$C$15,S68='[11]Tabla Impacto'!$D$15),"Catastrófico","")))))</f>
        <v>Catastrófico</v>
      </c>
      <c r="U68" s="1211">
        <f>IF(T68="","",IF(T68="Leve",0.2,IF(T68="Menor",0.4,IF(T68="Moderado",0.6,IF(T68="Mayor",0.8,IF(T68="Catastrófico",1,))))))</f>
        <v>1</v>
      </c>
      <c r="V68" s="1212" t="str">
        <f>IF(OR(AND(P68="Muy Baja",T68="Leve"),AND(P68="Muy Baja",T68="Menor"),AND(P68="Baja",T68="Leve")),"Bajo",IF(OR(AND(P68="Muy baja",T68="Moderado"),AND(P68="Baja",T68="Menor"),AND(P68="Baja",T68="Moderado"),AND(P68="Media",T68="Leve"),AND(P68="Media",T68="Menor"),AND(P68="Media",T68="Moderado"),AND(P68="Alta",T68="Leve"),AND(P68="Alta",T68="Menor")),"Moderado",IF(OR(AND(P68="Muy Baja",T68="Mayor"),AND(P68="Baja",T68="Mayor"),AND(P68="Media",T68="Mayor"),AND(P68="Alta",T68="Moderado"),AND(P68="Alta",T68="Mayor"),AND(P68="Muy Alta",T68="Leve"),AND(P68="Muy Alta",T68="Menor"),AND(P68="Muy Alta",T68="Moderado"),AND(P68="Muy Alta",T68="Mayor")),"Alto",IF(OR(AND(P68="Muy Baja",T68="Catastrófico"),AND(P68="Baja",T68="Catastrófico"),AND(P68="Media",T68="Catastrófico"),AND(P68="Alta",T68="Catastrófico"),AND(P68="Muy Alta",T68="Catastrófico")),"Extremo",""))))</f>
        <v>Extremo</v>
      </c>
      <c r="W68" s="460">
        <v>1</v>
      </c>
      <c r="X68" s="457" t="s">
        <v>514</v>
      </c>
      <c r="Y68" s="460" t="str">
        <f t="shared" ref="Y68:Y84" si="13">IF(OR(Z68="Preventivo",Z68="Detectivo"),"Probabilidad",IF(Z68="Correctivo","Impacto",""))</f>
        <v>Probabilidad</v>
      </c>
      <c r="Z68" s="284" t="s">
        <v>111</v>
      </c>
      <c r="AA68" s="284" t="s">
        <v>112</v>
      </c>
      <c r="AB68" s="459" t="str">
        <f t="shared" ref="AB68:AB84" si="14">IF(AND(Z68="Preventivo",AA68="Automático"),"50%",IF(AND(Z68="Preventivo",AA68="Manual"),"40%",IF(AND(Z68="Detectivo",AA68="Automático"),"40%",IF(AND(Z68="Detectivo",AA68="Manual"),"30%",IF(AND(Z68="Correctivo",AA68="Automático"),"35%",IF(AND(Z68="Correctivo",AA68="Manual"),"25%",""))))))</f>
        <v>40%</v>
      </c>
      <c r="AC68" s="284" t="s">
        <v>113</v>
      </c>
      <c r="AD68" s="284" t="s">
        <v>114</v>
      </c>
      <c r="AE68" s="284" t="s">
        <v>115</v>
      </c>
      <c r="AF68" s="285">
        <f>IFERROR(IF(Y68="Probabilidad",(Q68-(+Q68*AB68)),IF(Y68="Impacto",Q68,"")),"")</f>
        <v>0.48</v>
      </c>
      <c r="AG68" s="286" t="str">
        <f t="shared" ref="AG68:AG84" si="15">IFERROR(IF(AF68="","",IF(AF68&lt;=0.2,"Muy Baja",IF(AF68&lt;=0.4,"Baja",IF(AF68&lt;=0.6,"Media",IF(AF68&lt;=0.8,"Alta","Muy Alta"))))),"")</f>
        <v>Media</v>
      </c>
      <c r="AH68" s="459">
        <f t="shared" ref="AH68:AH84" si="16">+AF68</f>
        <v>0.48</v>
      </c>
      <c r="AI68" s="286" t="str">
        <f t="shared" ref="AI68:AI84" si="17">IFERROR(IF(AJ68="","",IF(AJ68&lt;=0.2,"Leve",IF(AJ68&lt;=0.4,"Menor",IF(AJ68&lt;=0.6,"Moderado",IF(AJ68&lt;=0.8,"Mayor","Catastrófico"))))),"")</f>
        <v>Catastrófico</v>
      </c>
      <c r="AJ68" s="287">
        <f>IFERROR(IF(Y68="Impacto",(U68-(+U68*AB68)),IF(Y68="Probabilidad",U68,"")),"")</f>
        <v>1</v>
      </c>
      <c r="AK68" s="288" t="str">
        <f t="shared" ref="AK68:AK84" si="18">IFERROR(IF(OR(AND(AG68="Muy Baja",AI68="Leve"),AND(AG68="Muy Baja",AI68="Menor"),AND(AG68="Baja",AI68="Leve")),"Bajo",IF(OR(AND(AG68="Muy baja",AI68="Moderado"),AND(AG68="Baja",AI68="Menor"),AND(AG68="Baja",AI68="Moderado"),AND(AG68="Media",AI68="Leve"),AND(AG68="Media",AI68="Menor"),AND(AG68="Media",AI68="Moderado"),AND(AG68="Alta",AI68="Leve"),AND(AG68="Alta",AI68="Menor")),"Moderado",IF(OR(AND(AG68="Muy Baja",AI68="Mayor"),AND(AG68="Baja",AI68="Mayor"),AND(AG68="Media",AI68="Mayor"),AND(AG68="Alta",AI68="Moderado"),AND(AG68="Alta",AI68="Mayor"),AND(AG68="Muy Alta",AI68="Leve"),AND(AG68="Muy Alta",AI68="Menor"),AND(AG68="Muy Alta",AI68="Moderado"),AND(AG68="Muy Alta",AI68="Mayor")),"Alto",IF(OR(AND(AG68="Muy Baja",AI68="Catastrófico"),AND(AG68="Baja",AI68="Catastrófico"),AND(AG68="Media",AI68="Catastrófico"),AND(AG68="Alta",AI68="Catastrófico"),AND(AG68="Muy Alta",AI68="Catastrófico")),"Extremo","")))),"")</f>
        <v>Extremo</v>
      </c>
      <c r="AL68" s="284" t="s">
        <v>116</v>
      </c>
      <c r="AM68" s="1194"/>
      <c r="AN68" s="1206" t="s">
        <v>1027</v>
      </c>
      <c r="AO68" s="1206" t="s">
        <v>515</v>
      </c>
      <c r="AP68" s="1207" t="s">
        <v>516</v>
      </c>
      <c r="AQ68" s="174"/>
      <c r="AR68" s="172"/>
      <c r="AS68" s="173"/>
      <c r="AT68" s="875"/>
      <c r="AU68" s="139"/>
      <c r="AV68" s="139"/>
      <c r="AW68" s="139"/>
      <c r="AX68" s="139"/>
      <c r="AY68" s="139"/>
      <c r="AZ68" s="139"/>
      <c r="BA68" s="139"/>
      <c r="BB68" s="139"/>
      <c r="BC68" s="139"/>
      <c r="BD68" s="139"/>
      <c r="BE68" s="139"/>
      <c r="BF68" s="139"/>
      <c r="BG68" s="139"/>
      <c r="BH68" s="139"/>
      <c r="BI68" s="139"/>
      <c r="BJ68" s="139"/>
      <c r="BK68" s="139"/>
      <c r="BL68" s="139"/>
    </row>
    <row r="69" spans="1:65" s="169" customFormat="1" ht="171.5" thickTop="1" thickBot="1">
      <c r="A69" s="933"/>
      <c r="B69" s="1393"/>
      <c r="C69" s="1166"/>
      <c r="D69" s="1086"/>
      <c r="E69" s="1200"/>
      <c r="F69" s="1101"/>
      <c r="G69" s="1101"/>
      <c r="H69" s="1101"/>
      <c r="I69" s="1101"/>
      <c r="J69" s="1163"/>
      <c r="K69" s="1163"/>
      <c r="L69" s="1163"/>
      <c r="M69" s="1163"/>
      <c r="N69" s="1101"/>
      <c r="O69" s="1101"/>
      <c r="P69" s="1101"/>
      <c r="Q69" s="1101"/>
      <c r="R69" s="1101"/>
      <c r="S69" s="1101"/>
      <c r="T69" s="1101"/>
      <c r="U69" s="1101"/>
      <c r="V69" s="1101"/>
      <c r="W69" s="443">
        <v>2</v>
      </c>
      <c r="X69" s="421" t="s">
        <v>517</v>
      </c>
      <c r="Y69" s="443" t="str">
        <f t="shared" si="13"/>
        <v>Probabilidad</v>
      </c>
      <c r="Z69" s="430" t="s">
        <v>111</v>
      </c>
      <c r="AA69" s="430" t="s">
        <v>112</v>
      </c>
      <c r="AB69" s="432" t="str">
        <f t="shared" si="14"/>
        <v>40%</v>
      </c>
      <c r="AC69" s="430" t="s">
        <v>113</v>
      </c>
      <c r="AD69" s="430" t="s">
        <v>114</v>
      </c>
      <c r="AE69" s="430" t="s">
        <v>115</v>
      </c>
      <c r="AF69" s="507">
        <f>IFERROR(IF(AND(Y68="Probabilidad",Y69="Probabilidad"),(AH68-(+AH68*AB69)),IF(Y69="Probabilidad",(Q68-(+Q68*AB69)),IF(Y69="Impacto",AH68,""))),"")</f>
        <v>0.28799999999999998</v>
      </c>
      <c r="AG69" s="431" t="str">
        <f t="shared" si="15"/>
        <v>Baja</v>
      </c>
      <c r="AH69" s="432">
        <f t="shared" si="16"/>
        <v>0.28799999999999998</v>
      </c>
      <c r="AI69" s="431" t="str">
        <f t="shared" si="17"/>
        <v>Catastrófico</v>
      </c>
      <c r="AJ69" s="442">
        <f>IFERROR(IF(AND(Y68="Impacto",Y69="Impacto"),(AJ68-(+AJ68*AB69)),IF(Y69="Impacto",(U68-(+U68*AB69)),IF(Y69="Probabilidad",AJ68,""))),"")</f>
        <v>1</v>
      </c>
      <c r="AK69" s="508" t="str">
        <f t="shared" si="18"/>
        <v>Extremo</v>
      </c>
      <c r="AL69" s="430" t="s">
        <v>116</v>
      </c>
      <c r="AM69" s="1195"/>
      <c r="AN69" s="1163"/>
      <c r="AO69" s="1163"/>
      <c r="AP69" s="1199"/>
      <c r="AQ69" s="174"/>
      <c r="AR69" s="172"/>
      <c r="AS69" s="173"/>
      <c r="AT69" s="875"/>
      <c r="AU69" s="139"/>
      <c r="AV69" s="139"/>
      <c r="AW69" s="139"/>
      <c r="AX69" s="139"/>
      <c r="AY69" s="139"/>
      <c r="AZ69" s="139"/>
      <c r="BA69" s="139"/>
      <c r="BB69" s="139"/>
      <c r="BC69" s="139"/>
      <c r="BD69" s="139"/>
      <c r="BE69" s="139"/>
      <c r="BF69" s="139"/>
      <c r="BG69" s="139"/>
      <c r="BH69" s="139"/>
      <c r="BI69" s="139"/>
      <c r="BJ69" s="139"/>
      <c r="BK69" s="139"/>
      <c r="BL69" s="139"/>
    </row>
    <row r="70" spans="1:65" s="169" customFormat="1" ht="109.5" thickTop="1" thickBot="1">
      <c r="A70" s="933"/>
      <c r="B70" s="1393"/>
      <c r="C70" s="1118"/>
      <c r="D70" s="1087"/>
      <c r="E70" s="1201"/>
      <c r="F70" s="1119"/>
      <c r="G70" s="1119"/>
      <c r="H70" s="1119"/>
      <c r="I70" s="1119"/>
      <c r="J70" s="1142"/>
      <c r="K70" s="1142"/>
      <c r="L70" s="1142"/>
      <c r="M70" s="1142"/>
      <c r="N70" s="1119"/>
      <c r="O70" s="1119"/>
      <c r="P70" s="1119"/>
      <c r="Q70" s="1119"/>
      <c r="R70" s="1119"/>
      <c r="S70" s="1119"/>
      <c r="T70" s="1119"/>
      <c r="U70" s="1119"/>
      <c r="V70" s="1119"/>
      <c r="W70" s="406">
        <v>3</v>
      </c>
      <c r="X70" s="422" t="s">
        <v>518</v>
      </c>
      <c r="Y70" s="406" t="str">
        <f t="shared" si="13"/>
        <v>Probabilidad</v>
      </c>
      <c r="Z70" s="435" t="s">
        <v>111</v>
      </c>
      <c r="AA70" s="435" t="s">
        <v>112</v>
      </c>
      <c r="AB70" s="434" t="str">
        <f t="shared" si="14"/>
        <v>40%</v>
      </c>
      <c r="AC70" s="435" t="s">
        <v>113</v>
      </c>
      <c r="AD70" s="435" t="s">
        <v>114</v>
      </c>
      <c r="AE70" s="435" t="s">
        <v>115</v>
      </c>
      <c r="AF70" s="437">
        <f>IFERROR(IF(AND(Y69="Probabilidad",Y70="Probabilidad"),(AH69-(+AH69*AB70)),IF(Y70="Probabilidad",(Q69-(+Q69*AB70)),IF(Y70="Impacto",AH69,""))),"")</f>
        <v>0.17279999999999998</v>
      </c>
      <c r="AG70" s="438" t="str">
        <f t="shared" si="15"/>
        <v>Muy Baja</v>
      </c>
      <c r="AH70" s="434">
        <f t="shared" si="16"/>
        <v>0.17279999999999998</v>
      </c>
      <c r="AI70" s="438" t="str">
        <f t="shared" si="17"/>
        <v>Catastrófico</v>
      </c>
      <c r="AJ70" s="439">
        <f>IFERROR(IF(AND(Y69="Impacto",Y70="Impacto"),(AJ69-(+AJ69*AB70)),IF(Y70="Impacto",(U69-(+U69*AB70)),IF(Y70="Probabilidad",AJ69,""))),"")</f>
        <v>1</v>
      </c>
      <c r="AK70" s="440" t="str">
        <f t="shared" si="18"/>
        <v>Extremo</v>
      </c>
      <c r="AL70" s="435" t="s">
        <v>116</v>
      </c>
      <c r="AM70" s="1196"/>
      <c r="AN70" s="1142"/>
      <c r="AO70" s="1142"/>
      <c r="AP70" s="1203"/>
      <c r="AQ70" s="174"/>
      <c r="AR70" s="172"/>
      <c r="AS70" s="173"/>
      <c r="AT70" s="875"/>
      <c r="AU70" s="139"/>
      <c r="AV70" s="139"/>
      <c r="AW70" s="139"/>
      <c r="AX70" s="139"/>
      <c r="AY70" s="139"/>
      <c r="AZ70" s="139"/>
      <c r="BA70" s="139"/>
      <c r="BB70" s="139"/>
      <c r="BC70" s="139"/>
      <c r="BD70" s="139"/>
      <c r="BE70" s="139"/>
      <c r="BF70" s="139"/>
      <c r="BG70" s="139"/>
      <c r="BH70" s="139"/>
      <c r="BI70" s="139"/>
      <c r="BJ70" s="139"/>
      <c r="BK70" s="139"/>
      <c r="BL70" s="139"/>
    </row>
    <row r="71" spans="1:65" s="169" customFormat="1" ht="94" thickTop="1" thickBot="1">
      <c r="A71" s="933"/>
      <c r="B71" s="1393"/>
      <c r="C71" s="1174">
        <v>2</v>
      </c>
      <c r="D71" s="1110"/>
      <c r="E71" s="1104" t="s">
        <v>134</v>
      </c>
      <c r="F71" s="1104" t="s">
        <v>519</v>
      </c>
      <c r="G71" s="1104" t="s">
        <v>520</v>
      </c>
      <c r="H71" s="1204" t="s">
        <v>106</v>
      </c>
      <c r="I71" s="1204" t="s">
        <v>521</v>
      </c>
      <c r="J71" s="1123" t="s">
        <v>108</v>
      </c>
      <c r="K71" s="1123"/>
      <c r="L71" s="1123" t="s">
        <v>108</v>
      </c>
      <c r="M71" s="1123" t="s">
        <v>108</v>
      </c>
      <c r="N71" s="1104" t="s">
        <v>162</v>
      </c>
      <c r="O71" s="1110">
        <v>30</v>
      </c>
      <c r="P71" s="1115" t="str">
        <f>IF(O71&lt;=0,"",IF(O71&lt;=2,"Muy Baja",IF(O71&lt;=24,"Baja",IF(O71&lt;=500,"Media",IF(O71&lt;=5000,"Alta","Muy Alta")))))</f>
        <v>Media</v>
      </c>
      <c r="Q71" s="1116">
        <f>IF(P71="","",IF(P71="Muy Baja",0.2,IF(P71="Baja",0.4,IF(P71="Media",0.6,IF(P71="Alta",0.8,IF(P71="Muy Alta",1,))))))</f>
        <v>0.6</v>
      </c>
      <c r="R71" s="1104" t="s">
        <v>110</v>
      </c>
      <c r="S71" s="429" t="str">
        <f>IF(NOT(ISERROR(MATCH(R71,'[11]Tabla Impacto'!$B$221:$B$223,0))),'[11]Tabla Impacto'!$F$223&amp;"Por favor no seleccionar los criterios de impacto(Afectación Económica o presupuestal y Pérdida Reputacional)",R71)</f>
        <v xml:space="preserve">     El riesgo afecta la imagen de la entidad con algunos usuarios de relevancia frente al logro de los objetivos</v>
      </c>
      <c r="T71" s="1115" t="str">
        <f>IF(OR(S71='[11]Tabla Impacto'!$C$11,S71='[11]Tabla Impacto'!$D$11),"Leve",IF(OR(S71='[11]Tabla Impacto'!$C$12,S71='[11]Tabla Impacto'!$D$12),"Menor",IF(OR(S71='[11]Tabla Impacto'!$C$13,S71='[11]Tabla Impacto'!$D$13),"Moderado",IF(OR(S71='[11]Tabla Impacto'!$C$14,S71='[11]Tabla Impacto'!$D$14),"Mayor",IF(OR(S71='[11]Tabla Impacto'!$C$15,S71='[11]Tabla Impacto'!$D$15),"Catastrófico","")))))</f>
        <v>Moderado</v>
      </c>
      <c r="U71" s="1116">
        <f>IF(T71="","",IF(T71="Leve",0.2,IF(T71="Menor",0.4,IF(T71="Moderado",0.6,IF(T71="Mayor",0.8,IF(T71="Catastrófico",1,))))))</f>
        <v>0.6</v>
      </c>
      <c r="V71" s="1129" t="str">
        <f>IF(OR(AND(P71="Muy Baja",T71="Leve"),AND(P71="Muy Baja",T71="Menor"),AND(P71="Baja",T71="Leve")),"Bajo",IF(OR(AND(P71="Muy baja",T71="Moderado"),AND(P71="Baja",T71="Menor"),AND(P71="Baja",T71="Moderado"),AND(P71="Media",T71="Leve"),AND(P71="Media",T71="Menor"),AND(P71="Media",T71="Moderado"),AND(P71="Alta",T71="Leve"),AND(P71="Alta",T71="Menor")),"Moderado",IF(OR(AND(P71="Muy Baja",T71="Mayor"),AND(P71="Baja",T71="Mayor"),AND(P71="Media",T71="Mayor"),AND(P71="Alta",T71="Moderado"),AND(P71="Alta",T71="Mayor"),AND(P71="Muy Alta",T71="Leve"),AND(P71="Muy Alta",T71="Menor"),AND(P71="Muy Alta",T71="Moderado"),AND(P71="Muy Alta",T71="Mayor")),"Alto",IF(OR(AND(P71="Muy Baja",T71="Catastrófico"),AND(P71="Baja",T71="Catastrófico"),AND(P71="Media",T71="Catastrófico"),AND(P71="Alta",T71="Catastrófico"),AND(P71="Muy Alta",T71="Catastrófico")),"Extremo",""))))</f>
        <v>Moderado</v>
      </c>
      <c r="W71" s="429">
        <v>1</v>
      </c>
      <c r="X71" s="420" t="s">
        <v>522</v>
      </c>
      <c r="Y71" s="429" t="str">
        <f t="shared" si="13"/>
        <v>Probabilidad</v>
      </c>
      <c r="Z71" s="423" t="s">
        <v>111</v>
      </c>
      <c r="AA71" s="423" t="s">
        <v>112</v>
      </c>
      <c r="AB71" s="426" t="str">
        <f t="shared" si="14"/>
        <v>40%</v>
      </c>
      <c r="AC71" s="423" t="s">
        <v>113</v>
      </c>
      <c r="AD71" s="423" t="s">
        <v>114</v>
      </c>
      <c r="AE71" s="423" t="s">
        <v>115</v>
      </c>
      <c r="AF71" s="436">
        <f>IFERROR(IF(Y71="Probabilidad",(Q71-(+Q71*AB71)),IF(Y71="Impacto",Q71,"")),"")</f>
        <v>0.36</v>
      </c>
      <c r="AG71" s="425" t="str">
        <f t="shared" si="15"/>
        <v>Baja</v>
      </c>
      <c r="AH71" s="426">
        <f t="shared" si="16"/>
        <v>0.36</v>
      </c>
      <c r="AI71" s="425" t="str">
        <f t="shared" si="17"/>
        <v>Moderado</v>
      </c>
      <c r="AJ71" s="427">
        <f>IFERROR(IF(Y71="Impacto",(U71-(+U71*AB71)),IF(Y71="Probabilidad",U71,"")),"")</f>
        <v>0.6</v>
      </c>
      <c r="AK71" s="428" t="str">
        <f t="shared" si="18"/>
        <v>Moderado</v>
      </c>
      <c r="AL71" s="423" t="s">
        <v>116</v>
      </c>
      <c r="AM71" s="1113"/>
      <c r="AN71" s="1113" t="s">
        <v>523</v>
      </c>
      <c r="AO71" s="1113" t="s">
        <v>524</v>
      </c>
      <c r="AP71" s="1202" t="s">
        <v>516</v>
      </c>
      <c r="AQ71" s="174"/>
      <c r="AR71" s="172"/>
      <c r="AS71" s="173"/>
      <c r="AT71" s="875"/>
      <c r="AU71" s="140"/>
      <c r="AV71" s="140"/>
      <c r="AW71" s="140"/>
      <c r="AX71" s="140"/>
      <c r="AY71" s="140"/>
      <c r="AZ71" s="140"/>
      <c r="BA71" s="140"/>
      <c r="BB71" s="140"/>
      <c r="BC71" s="140"/>
      <c r="BD71" s="140"/>
      <c r="BE71" s="140"/>
      <c r="BF71" s="140"/>
      <c r="BG71" s="140"/>
      <c r="BH71" s="140"/>
      <c r="BI71" s="140"/>
      <c r="BJ71" s="140"/>
      <c r="BK71" s="140"/>
      <c r="BL71" s="140"/>
    </row>
    <row r="72" spans="1:65" s="169" customFormat="1" ht="94" thickTop="1" thickBot="1">
      <c r="A72" s="933"/>
      <c r="B72" s="1393"/>
      <c r="C72" s="1166"/>
      <c r="D72" s="1083"/>
      <c r="E72" s="1200"/>
      <c r="F72" s="1101"/>
      <c r="G72" s="1101"/>
      <c r="H72" s="1101"/>
      <c r="I72" s="1101"/>
      <c r="J72" s="1163"/>
      <c r="K72" s="1163"/>
      <c r="L72" s="1163"/>
      <c r="M72" s="1163"/>
      <c r="N72" s="1101"/>
      <c r="O72" s="1101"/>
      <c r="P72" s="1101"/>
      <c r="Q72" s="1101"/>
      <c r="R72" s="1101"/>
      <c r="S72" s="443"/>
      <c r="T72" s="1101"/>
      <c r="U72" s="1101"/>
      <c r="V72" s="1101"/>
      <c r="W72" s="443">
        <v>2</v>
      </c>
      <c r="X72" s="421" t="s">
        <v>525</v>
      </c>
      <c r="Y72" s="443" t="str">
        <f t="shared" si="13"/>
        <v>Probabilidad</v>
      </c>
      <c r="Z72" s="430" t="s">
        <v>111</v>
      </c>
      <c r="AA72" s="430" t="s">
        <v>112</v>
      </c>
      <c r="AB72" s="432" t="str">
        <f t="shared" si="14"/>
        <v>40%</v>
      </c>
      <c r="AC72" s="430" t="s">
        <v>113</v>
      </c>
      <c r="AD72" s="430" t="s">
        <v>114</v>
      </c>
      <c r="AE72" s="430" t="s">
        <v>115</v>
      </c>
      <c r="AF72" s="507">
        <f>IFERROR(IF(AND(Y71="Probabilidad",Y72="Probabilidad"),(AH71-(+AH71*AB72)),IF(Y72="Probabilidad",(Q71-(+Q71*AB72)),IF(Y72="Impacto",AH71,""))),"")</f>
        <v>0.216</v>
      </c>
      <c r="AG72" s="431" t="str">
        <f t="shared" si="15"/>
        <v>Baja</v>
      </c>
      <c r="AH72" s="432">
        <f t="shared" si="16"/>
        <v>0.216</v>
      </c>
      <c r="AI72" s="431" t="str">
        <f t="shared" si="17"/>
        <v>Moderado</v>
      </c>
      <c r="AJ72" s="442">
        <f>IFERROR(IF(AND(Y71="Impacto",Y72="Impacto"),(AJ71-(+AJ71*AB72)),IF(Y72="Impacto",(U71-(+U71*AB72)),IF(Y72="Probabilidad",AJ71,""))),"")</f>
        <v>0.6</v>
      </c>
      <c r="AK72" s="508" t="str">
        <f t="shared" si="18"/>
        <v>Moderado</v>
      </c>
      <c r="AL72" s="430" t="s">
        <v>116</v>
      </c>
      <c r="AM72" s="1163"/>
      <c r="AN72" s="1163"/>
      <c r="AO72" s="1163"/>
      <c r="AP72" s="1199"/>
      <c r="AQ72" s="174"/>
      <c r="AR72" s="172"/>
      <c r="AS72" s="173"/>
      <c r="AT72" s="875"/>
      <c r="AU72" s="140"/>
      <c r="AV72" s="140"/>
      <c r="AW72" s="140"/>
      <c r="AX72" s="140"/>
      <c r="AY72" s="140"/>
      <c r="AZ72" s="140"/>
      <c r="BA72" s="140"/>
      <c r="BB72" s="140"/>
      <c r="BC72" s="140"/>
      <c r="BD72" s="140"/>
      <c r="BE72" s="140"/>
      <c r="BF72" s="140"/>
      <c r="BG72" s="140"/>
      <c r="BH72" s="140"/>
      <c r="BI72" s="140"/>
      <c r="BJ72" s="140"/>
      <c r="BK72" s="140"/>
      <c r="BL72" s="140"/>
    </row>
    <row r="73" spans="1:65" s="169" customFormat="1" ht="109.5" thickTop="1" thickBot="1">
      <c r="A73" s="933"/>
      <c r="B73" s="1393"/>
      <c r="C73" s="1118"/>
      <c r="D73" s="1084"/>
      <c r="E73" s="1201"/>
      <c r="F73" s="1119"/>
      <c r="G73" s="1119"/>
      <c r="H73" s="1119"/>
      <c r="I73" s="1119"/>
      <c r="J73" s="1142"/>
      <c r="K73" s="1142"/>
      <c r="L73" s="1142"/>
      <c r="M73" s="1142"/>
      <c r="N73" s="1119"/>
      <c r="O73" s="1119"/>
      <c r="P73" s="1119"/>
      <c r="Q73" s="1119"/>
      <c r="R73" s="1119"/>
      <c r="S73" s="406"/>
      <c r="T73" s="1119"/>
      <c r="U73" s="1119"/>
      <c r="V73" s="1119"/>
      <c r="W73" s="406">
        <v>3</v>
      </c>
      <c r="X73" s="422" t="s">
        <v>526</v>
      </c>
      <c r="Y73" s="406" t="str">
        <f t="shared" si="13"/>
        <v>Probabilidad</v>
      </c>
      <c r="Z73" s="435" t="s">
        <v>111</v>
      </c>
      <c r="AA73" s="435" t="s">
        <v>112</v>
      </c>
      <c r="AB73" s="434" t="str">
        <f t="shared" si="14"/>
        <v>40%</v>
      </c>
      <c r="AC73" s="435" t="s">
        <v>127</v>
      </c>
      <c r="AD73" s="435" t="s">
        <v>114</v>
      </c>
      <c r="AE73" s="435" t="s">
        <v>115</v>
      </c>
      <c r="AF73" s="437">
        <f>IFERROR(IF(AND(Y72="Probabilidad",Y73="Probabilidad"),(AH72-(+AH72*AB73)),IF(Y73="Probabilidad",(Q72-(+Q72*AB73)),IF(Y73="Impacto",AH72,""))),"")</f>
        <v>0.12959999999999999</v>
      </c>
      <c r="AG73" s="438" t="str">
        <f t="shared" si="15"/>
        <v>Muy Baja</v>
      </c>
      <c r="AH73" s="434">
        <f t="shared" si="16"/>
        <v>0.12959999999999999</v>
      </c>
      <c r="AI73" s="438" t="str">
        <f t="shared" si="17"/>
        <v>Moderado</v>
      </c>
      <c r="AJ73" s="439">
        <f>IFERROR(IF(AND(Y72="Impacto",Y73="Impacto"),(AJ72-(+AJ72*AB73)),IF(Y73="Impacto",(U72-(+U72*AB73)),IF(Y73="Probabilidad",AJ72,""))),"")</f>
        <v>0.6</v>
      </c>
      <c r="AK73" s="440" t="str">
        <f t="shared" si="18"/>
        <v>Moderado</v>
      </c>
      <c r="AL73" s="435" t="s">
        <v>116</v>
      </c>
      <c r="AM73" s="1142"/>
      <c r="AN73" s="1142"/>
      <c r="AO73" s="1142"/>
      <c r="AP73" s="1203"/>
      <c r="AQ73" s="174"/>
      <c r="AR73" s="172"/>
      <c r="AS73" s="173"/>
      <c r="AT73" s="875"/>
      <c r="AU73" s="140"/>
      <c r="AV73" s="140"/>
      <c r="AW73" s="140"/>
      <c r="AX73" s="140"/>
      <c r="AY73" s="140"/>
      <c r="AZ73" s="140"/>
      <c r="BA73" s="140"/>
      <c r="BB73" s="140"/>
      <c r="BC73" s="140"/>
      <c r="BD73" s="140"/>
      <c r="BE73" s="140"/>
      <c r="BF73" s="140"/>
      <c r="BG73" s="140"/>
      <c r="BH73" s="140"/>
      <c r="BI73" s="140"/>
      <c r="BJ73" s="140"/>
      <c r="BK73" s="140"/>
      <c r="BL73" s="140"/>
    </row>
    <row r="74" spans="1:65" s="169" customFormat="1" ht="109.5" thickTop="1" thickBot="1">
      <c r="A74" s="933"/>
      <c r="B74" s="1393"/>
      <c r="C74" s="1174">
        <v>3</v>
      </c>
      <c r="D74" s="1110"/>
      <c r="E74" s="1104" t="s">
        <v>134</v>
      </c>
      <c r="F74" s="1104" t="s">
        <v>527</v>
      </c>
      <c r="G74" s="1104" t="s">
        <v>528</v>
      </c>
      <c r="H74" s="1204" t="s">
        <v>106</v>
      </c>
      <c r="I74" s="1204" t="s">
        <v>529</v>
      </c>
      <c r="J74" s="1123" t="s">
        <v>108</v>
      </c>
      <c r="K74" s="1123"/>
      <c r="L74" s="1123"/>
      <c r="M74" s="1123" t="s">
        <v>108</v>
      </c>
      <c r="N74" s="1110" t="s">
        <v>163</v>
      </c>
      <c r="O74" s="1110">
        <v>750</v>
      </c>
      <c r="P74" s="1115" t="str">
        <f>IF(O74&lt;=0,"",IF(O74&lt;=2,"Muy Baja",IF(O74&lt;=24,"Baja",IF(O74&lt;=500,"Media",IF(O74&lt;=5000,"Alta","Muy Alta")))))</f>
        <v>Alta</v>
      </c>
      <c r="Q74" s="1116">
        <f>IF(P74="","",IF(P74="Muy Baja",0.2,IF(P74="Baja",0.4,IF(P74="Media",0.6,IF(P74="Alta",0.8,IF(P74="Muy Alta",1,))))))</f>
        <v>0.8</v>
      </c>
      <c r="R74" s="1104" t="s">
        <v>110</v>
      </c>
      <c r="S74" s="420" t="str">
        <f>IF(NOT(ISERROR(MATCH(R74,'[11]Tabla Impacto'!$B$221:$B$223,0))),'[11]Tabla Impacto'!$F$223&amp;"Por favor no seleccionar los criterios de impacto(Afectación Económica o presupuestal y Pérdida Reputacional)",R74)</f>
        <v xml:space="preserve">     El riesgo afecta la imagen de la entidad con algunos usuarios de relevancia frente al logro de los objetivos</v>
      </c>
      <c r="T74" s="1115" t="str">
        <f>IF(OR(S74='[11]Tabla Impacto'!$C$11,S74='[11]Tabla Impacto'!$D$11),"Leve",IF(OR(S74='[11]Tabla Impacto'!$C$12,S74='[11]Tabla Impacto'!$D$12),"Menor",IF(OR(S74='[11]Tabla Impacto'!$C$13,S74='[11]Tabla Impacto'!$D$13),"Moderado",IF(OR(S74='[11]Tabla Impacto'!$C$14,S74='[11]Tabla Impacto'!$D$14),"Mayor",IF(OR(S74='[11]Tabla Impacto'!$C$15,S74='[11]Tabla Impacto'!$D$15),"Catastrófico","")))))</f>
        <v>Moderado</v>
      </c>
      <c r="U74" s="1156">
        <f>IF(T74="","",IF(T74="Leve",0.2,IF(T74="Menor",0.4,IF(T74="Moderado",0.6,IF(T74="Mayor",0.8,IF(T74="Catastrófico",1,))))))</f>
        <v>0.6</v>
      </c>
      <c r="V74" s="1115" t="str">
        <f>IF(OR(AND(P74="Muy Baja",T74="Leve"),AND(P74="Muy Baja",T74="Menor"),AND(P74="Baja",T74="Leve")),"Bajo",IF(OR(AND(P74="Muy baja",T74="Moderado"),AND(P74="Baja",T74="Menor"),AND(P74="Baja",T74="Moderado"),AND(P74="Media",T74="Leve"),AND(P74="Media",T74="Menor"),AND(P74="Media",T74="Moderado"),AND(P74="Alta",T74="Leve"),AND(P74="Alta",T74="Menor")),"Moderado",IF(OR(AND(P74="Muy Baja",T74="Mayor"),AND(P74="Baja",T74="Mayor"),AND(P74="Media",T74="Mayor"),AND(P74="Alta",T74="Moderado"),AND(P74="Alta",T74="Mayor"),AND(P74="Muy Alta",T74="Leve"),AND(P74="Muy Alta",T74="Menor"),AND(P74="Muy Alta",T74="Moderado"),AND(P74="Muy Alta",T74="Mayor")),"Alto",IF(OR(AND(P74="Muy Baja",T74="Catastrófico"),AND(P74="Baja",T74="Catastrófico"),AND(P74="Media",T74="Catastrófico"),AND(P74="Alta",T74="Catastrófico"),AND(P74="Muy Alta",T74="Catastrófico")),"Extremo",""))))</f>
        <v>Alto</v>
      </c>
      <c r="W74" s="429">
        <v>1</v>
      </c>
      <c r="X74" s="420" t="s">
        <v>530</v>
      </c>
      <c r="Y74" s="429" t="str">
        <f t="shared" si="13"/>
        <v>Probabilidad</v>
      </c>
      <c r="Z74" s="423" t="s">
        <v>111</v>
      </c>
      <c r="AA74" s="423" t="s">
        <v>112</v>
      </c>
      <c r="AB74" s="426" t="str">
        <f t="shared" si="14"/>
        <v>40%</v>
      </c>
      <c r="AC74" s="423" t="s">
        <v>113</v>
      </c>
      <c r="AD74" s="423" t="s">
        <v>114</v>
      </c>
      <c r="AE74" s="423" t="s">
        <v>115</v>
      </c>
      <c r="AF74" s="436">
        <f>IFERROR(IF(Y74="Probabilidad",(Q74-(+Q74*AB74)),IF(Y74="Impacto",Q74,"")),"")</f>
        <v>0.48</v>
      </c>
      <c r="AG74" s="425" t="str">
        <f t="shared" si="15"/>
        <v>Media</v>
      </c>
      <c r="AH74" s="426">
        <f t="shared" si="16"/>
        <v>0.48</v>
      </c>
      <c r="AI74" s="425" t="str">
        <f t="shared" si="17"/>
        <v>Moderado</v>
      </c>
      <c r="AJ74" s="427">
        <f>IFERROR(IF(Y74="Impacto",(U74-(+U74*AB74)),IF(Y74="Probabilidad",U74,"")),"")</f>
        <v>0.6</v>
      </c>
      <c r="AK74" s="428" t="str">
        <f t="shared" si="18"/>
        <v>Moderado</v>
      </c>
      <c r="AL74" s="423" t="s">
        <v>116</v>
      </c>
      <c r="AM74" s="1143"/>
      <c r="AN74" s="1113" t="s">
        <v>531</v>
      </c>
      <c r="AO74" s="1113" t="s">
        <v>532</v>
      </c>
      <c r="AP74" s="1205" t="s">
        <v>516</v>
      </c>
      <c r="AQ74" s="174"/>
      <c r="AR74" s="172"/>
      <c r="AS74" s="173"/>
      <c r="AT74" s="875"/>
      <c r="AU74" s="140"/>
      <c r="AV74" s="140"/>
      <c r="AW74" s="140"/>
      <c r="AX74" s="140"/>
      <c r="AY74" s="140"/>
      <c r="AZ74" s="140"/>
      <c r="BA74" s="140"/>
      <c r="BB74" s="140"/>
      <c r="BC74" s="140"/>
      <c r="BD74" s="140"/>
      <c r="BE74" s="140"/>
      <c r="BF74" s="140"/>
      <c r="BG74" s="140"/>
      <c r="BH74" s="140"/>
      <c r="BI74" s="140"/>
      <c r="BJ74" s="140"/>
      <c r="BK74" s="140"/>
      <c r="BL74" s="140"/>
    </row>
    <row r="75" spans="1:65" s="169" customFormat="1" ht="109.25" customHeight="1" thickTop="1" thickBot="1">
      <c r="A75" s="933"/>
      <c r="B75" s="1393"/>
      <c r="C75" s="1166"/>
      <c r="D75" s="1083"/>
      <c r="E75" s="1200"/>
      <c r="F75" s="1101"/>
      <c r="G75" s="1101"/>
      <c r="H75" s="1101"/>
      <c r="I75" s="1101"/>
      <c r="J75" s="1163"/>
      <c r="K75" s="1163"/>
      <c r="L75" s="1163"/>
      <c r="M75" s="1163"/>
      <c r="N75" s="1101"/>
      <c r="O75" s="1101"/>
      <c r="P75" s="1101"/>
      <c r="Q75" s="1101"/>
      <c r="R75" s="1101"/>
      <c r="S75" s="421"/>
      <c r="T75" s="1101"/>
      <c r="U75" s="1101"/>
      <c r="V75" s="1101"/>
      <c r="W75" s="443">
        <v>2</v>
      </c>
      <c r="X75" s="421" t="s">
        <v>533</v>
      </c>
      <c r="Y75" s="443" t="str">
        <f t="shared" si="13"/>
        <v>Probabilidad</v>
      </c>
      <c r="Z75" s="430" t="s">
        <v>111</v>
      </c>
      <c r="AA75" s="430" t="s">
        <v>112</v>
      </c>
      <c r="AB75" s="432" t="str">
        <f t="shared" si="14"/>
        <v>40%</v>
      </c>
      <c r="AC75" s="430" t="s">
        <v>113</v>
      </c>
      <c r="AD75" s="430" t="s">
        <v>114</v>
      </c>
      <c r="AE75" s="430" t="s">
        <v>115</v>
      </c>
      <c r="AF75" s="507">
        <f>IFERROR(IF(AND(Y74="Probabilidad",Y75="Probabilidad"),(AH74-(+AH74*AB75)),IF(Y75="Probabilidad",(Q74-(+Q74*AB75)),IF(Y75="Impacto",AH74,""))),"")</f>
        <v>0.28799999999999998</v>
      </c>
      <c r="AG75" s="431" t="str">
        <f t="shared" si="15"/>
        <v>Baja</v>
      </c>
      <c r="AH75" s="432">
        <f t="shared" si="16"/>
        <v>0.28799999999999998</v>
      </c>
      <c r="AI75" s="431" t="str">
        <f t="shared" si="17"/>
        <v>Moderado</v>
      </c>
      <c r="AJ75" s="442">
        <f>IFERROR(IF(AND(Y74="Impacto",Y75="Impacto"),(AJ74-(+AJ74*AB75)),IF(Y75="Impacto",(U74-(+U74*AB75)),IF(Y75="Probabilidad",AJ74,""))),"")</f>
        <v>0.6</v>
      </c>
      <c r="AK75" s="508" t="str">
        <f t="shared" si="18"/>
        <v>Moderado</v>
      </c>
      <c r="AL75" s="430" t="s">
        <v>116</v>
      </c>
      <c r="AM75" s="1195"/>
      <c r="AN75" s="1163"/>
      <c r="AO75" s="1163"/>
      <c r="AP75" s="1199"/>
      <c r="AQ75" s="174"/>
      <c r="AR75" s="172"/>
      <c r="AS75" s="173"/>
      <c r="AT75" s="875"/>
      <c r="AU75" s="140"/>
      <c r="AV75" s="140"/>
      <c r="AW75" s="140"/>
      <c r="AX75" s="140"/>
      <c r="AY75" s="140"/>
      <c r="AZ75" s="140"/>
      <c r="BA75" s="140"/>
      <c r="BB75" s="140"/>
      <c r="BC75" s="140"/>
      <c r="BD75" s="140"/>
      <c r="BE75" s="140"/>
      <c r="BF75" s="140"/>
      <c r="BG75" s="140"/>
      <c r="BH75" s="140"/>
      <c r="BI75" s="140"/>
      <c r="BJ75" s="140"/>
      <c r="BK75" s="140"/>
      <c r="BL75" s="140"/>
    </row>
    <row r="76" spans="1:65" s="169" customFormat="1" ht="94" thickTop="1" thickBot="1">
      <c r="A76" s="933"/>
      <c r="B76" s="1393"/>
      <c r="C76" s="1118"/>
      <c r="D76" s="1084"/>
      <c r="E76" s="1201"/>
      <c r="F76" s="1119"/>
      <c r="G76" s="1119"/>
      <c r="H76" s="1119"/>
      <c r="I76" s="1119"/>
      <c r="J76" s="1142"/>
      <c r="K76" s="1142"/>
      <c r="L76" s="1142"/>
      <c r="M76" s="1142"/>
      <c r="N76" s="1119"/>
      <c r="O76" s="1119"/>
      <c r="P76" s="1119"/>
      <c r="Q76" s="1119"/>
      <c r="R76" s="1119"/>
      <c r="S76" s="422"/>
      <c r="T76" s="1119"/>
      <c r="U76" s="1119"/>
      <c r="V76" s="1119"/>
      <c r="W76" s="406">
        <v>3</v>
      </c>
      <c r="X76" s="422" t="s">
        <v>534</v>
      </c>
      <c r="Y76" s="406" t="str">
        <f t="shared" si="13"/>
        <v>Probabilidad</v>
      </c>
      <c r="Z76" s="435" t="s">
        <v>111</v>
      </c>
      <c r="AA76" s="435" t="s">
        <v>112</v>
      </c>
      <c r="AB76" s="434" t="str">
        <f t="shared" si="14"/>
        <v>40%</v>
      </c>
      <c r="AC76" s="435" t="s">
        <v>113</v>
      </c>
      <c r="AD76" s="435" t="s">
        <v>114</v>
      </c>
      <c r="AE76" s="435" t="s">
        <v>115</v>
      </c>
      <c r="AF76" s="437">
        <f>IFERROR(IF(AND(Y75="Probabilidad",Y76="Probabilidad"),(AH75-(+AH75*AB76)),IF(Y76="Probabilidad",(Q75-(+Q75*AB76)),IF(Y76="Impacto",AH75,""))),"")</f>
        <v>0.17279999999999998</v>
      </c>
      <c r="AG76" s="438" t="str">
        <f t="shared" si="15"/>
        <v>Muy Baja</v>
      </c>
      <c r="AH76" s="434">
        <f t="shared" si="16"/>
        <v>0.17279999999999998</v>
      </c>
      <c r="AI76" s="438" t="str">
        <f t="shared" si="17"/>
        <v>Moderado</v>
      </c>
      <c r="AJ76" s="439">
        <f>IFERROR(IF(AND(Y75="Impacto",Y76="Impacto"),(AJ75-(+AJ75*AB76)),IF(Y76="Impacto",(U75-(+U75*AB76)),IF(Y76="Probabilidad",AJ75,""))),"")</f>
        <v>0.6</v>
      </c>
      <c r="AK76" s="440" t="str">
        <f t="shared" si="18"/>
        <v>Moderado</v>
      </c>
      <c r="AL76" s="435" t="s">
        <v>116</v>
      </c>
      <c r="AM76" s="1196"/>
      <c r="AN76" s="1142"/>
      <c r="AO76" s="1142"/>
      <c r="AP76" s="1203"/>
      <c r="AQ76" s="174"/>
      <c r="AR76" s="172"/>
      <c r="AS76" s="173"/>
      <c r="AT76" s="875"/>
      <c r="AU76" s="140"/>
      <c r="AV76" s="140"/>
      <c r="AW76" s="140"/>
      <c r="AX76" s="140"/>
      <c r="AY76" s="140"/>
      <c r="AZ76" s="140"/>
      <c r="BA76" s="140"/>
      <c r="BB76" s="140"/>
      <c r="BC76" s="140"/>
      <c r="BD76" s="140"/>
      <c r="BE76" s="140"/>
      <c r="BF76" s="140"/>
      <c r="BG76" s="140"/>
      <c r="BH76" s="140"/>
      <c r="BI76" s="140"/>
      <c r="BJ76" s="140"/>
      <c r="BK76" s="140"/>
      <c r="BL76" s="140"/>
    </row>
    <row r="77" spans="1:65" s="169" customFormat="1" ht="140.5" thickTop="1" thickBot="1">
      <c r="A77" s="933"/>
      <c r="B77" s="1393"/>
      <c r="C77" s="1174">
        <v>4</v>
      </c>
      <c r="D77" s="1110"/>
      <c r="E77" s="1104" t="s">
        <v>119</v>
      </c>
      <c r="F77" s="1104" t="s">
        <v>535</v>
      </c>
      <c r="G77" s="1104" t="s">
        <v>536</v>
      </c>
      <c r="H77" s="1104" t="s">
        <v>106</v>
      </c>
      <c r="I77" s="1104" t="s">
        <v>537</v>
      </c>
      <c r="J77" s="1123" t="s">
        <v>108</v>
      </c>
      <c r="K77" s="1123" t="s">
        <v>108</v>
      </c>
      <c r="L77" s="1123" t="s">
        <v>108</v>
      </c>
      <c r="M77" s="1123" t="s">
        <v>108</v>
      </c>
      <c r="N77" s="1104" t="s">
        <v>538</v>
      </c>
      <c r="O77" s="1110">
        <v>1</v>
      </c>
      <c r="P77" s="1115" t="str">
        <f>IF(O77&lt;=0,"",IF(O77&lt;=2,"Muy Baja",IF(O77&lt;=24,"Baja",IF(O77&lt;=500,"Media",IF(O77&lt;=5000,"Alta","Muy Alta")))))</f>
        <v>Muy Baja</v>
      </c>
      <c r="Q77" s="1116">
        <f>IF(P77="","",IF(P77="Muy Baja",0.2,IF(P77="Baja",0.4,IF(P77="Media",0.6,IF(P77="Alta",0.8,IF(P77="Muy Alta",1,))))))</f>
        <v>0.2</v>
      </c>
      <c r="R77" s="1104" t="s">
        <v>311</v>
      </c>
      <c r="S77" s="420"/>
      <c r="T77" s="1115" t="str">
        <f>IF(OR(S78='[11]Tabla Impacto'!$C$11,S78='[11]Tabla Impacto'!$D$11),"Leve",IF(OR(S78='[11]Tabla Impacto'!$C$12,S78='[11]Tabla Impacto'!$D$12),"Menor",IF(OR(S78='[11]Tabla Impacto'!$C$13,S78='[11]Tabla Impacto'!$D$13),"Moderado",IF(OR(S78='[11]Tabla Impacto'!$C$14,S78='[11]Tabla Impacto'!$D$14),"Mayor",IF(OR(S78='[11]Tabla Impacto'!$C$15,S78='[11]Tabla Impacto'!$D$15),"Catastrófico","")))))</f>
        <v>Catastrófico</v>
      </c>
      <c r="U77" s="429"/>
      <c r="V77" s="1129" t="str">
        <f>IF(OR(AND(P77="Muy Baja",T77="Leve"),AND(P77="Muy Baja",T77="Menor"),AND(P77="Baja",T77="Leve")),"Bajo",IF(OR(AND(P77="Muy baja",T77="Moderado"),AND(P77="Baja",T77="Menor"),AND(P77="Baja",T77="Moderado"),AND(P77="Media",T77="Leve"),AND(P77="Media",T77="Menor"),AND(P77="Media",T77="Moderado"),AND(P77="Alta",T77="Leve"),AND(P77="Alta",T77="Menor")),"Moderado",IF(OR(AND(P77="Muy Baja",T77="Mayor"),AND(P77="Baja",T77="Mayor"),AND(P77="Media",T77="Mayor"),AND(P77="Alta",T77="Moderado"),AND(P77="Alta",T77="Mayor"),AND(P77="Muy Alta",T77="Leve"),AND(P77="Muy Alta",T77="Menor"),AND(P77="Muy Alta",T77="Moderado"),AND(P77="Muy Alta",T77="Mayor")),"Alto",IF(OR(AND(P77="Muy Baja",T77="Catastrófico"),AND(P77="Baja",T77="Catastrófico"),AND(P77="Media",T77="Catastrófico"),AND(P77="Alta",T77="Catastrófico"),AND(P77="Muy Alta",T77="Catastrófico")),"Extremo",""))))</f>
        <v>Extremo</v>
      </c>
      <c r="W77" s="429">
        <v>1</v>
      </c>
      <c r="X77" s="420" t="s">
        <v>539</v>
      </c>
      <c r="Y77" s="429" t="str">
        <f t="shared" si="13"/>
        <v>Probabilidad</v>
      </c>
      <c r="Z77" s="423" t="s">
        <v>111</v>
      </c>
      <c r="AA77" s="423" t="s">
        <v>112</v>
      </c>
      <c r="AB77" s="426" t="str">
        <f t="shared" si="14"/>
        <v>40%</v>
      </c>
      <c r="AC77" s="423" t="s">
        <v>113</v>
      </c>
      <c r="AD77" s="423" t="s">
        <v>114</v>
      </c>
      <c r="AE77" s="423" t="s">
        <v>115</v>
      </c>
      <c r="AF77" s="436">
        <f>IFERROR(IF(Y77="Probabilidad",(Q77-(+Q77*AB77)),IF(Y77="Impacto",Q77,"")),"")</f>
        <v>0.12</v>
      </c>
      <c r="AG77" s="425" t="str">
        <f t="shared" si="15"/>
        <v>Muy Baja</v>
      </c>
      <c r="AH77" s="426">
        <f t="shared" si="16"/>
        <v>0.12</v>
      </c>
      <c r="AI77" s="317" t="str">
        <f t="shared" si="17"/>
        <v>Leve</v>
      </c>
      <c r="AJ77" s="427">
        <f>IFERROR(IF(Y77="Impacto",(U77-(+U77*AB77)),IF(Y77="Probabilidad",U77,"")),"")</f>
        <v>0</v>
      </c>
      <c r="AK77" s="318" t="str">
        <f t="shared" si="18"/>
        <v>Bajo</v>
      </c>
      <c r="AL77" s="423" t="s">
        <v>116</v>
      </c>
      <c r="AM77" s="419"/>
      <c r="AN77" s="397" t="s">
        <v>1028</v>
      </c>
      <c r="AO77" s="419" t="s">
        <v>540</v>
      </c>
      <c r="AP77" s="451" t="s">
        <v>541</v>
      </c>
      <c r="AQ77" s="174"/>
      <c r="AR77" s="172"/>
      <c r="AS77" s="173"/>
      <c r="AT77" s="875"/>
      <c r="AU77" s="140"/>
      <c r="AV77" s="140"/>
      <c r="AW77" s="140"/>
      <c r="AX77" s="140"/>
      <c r="AY77" s="140"/>
      <c r="AZ77" s="140"/>
      <c r="BA77" s="140"/>
      <c r="BB77" s="140"/>
      <c r="BC77" s="140"/>
      <c r="BD77" s="140"/>
      <c r="BE77" s="140"/>
      <c r="BF77" s="140"/>
      <c r="BG77" s="140"/>
      <c r="BH77" s="140"/>
      <c r="BI77" s="140"/>
      <c r="BJ77" s="140"/>
      <c r="BK77" s="140"/>
      <c r="BL77" s="140"/>
    </row>
    <row r="78" spans="1:65" s="169" customFormat="1" ht="125" thickTop="1" thickBot="1">
      <c r="A78" s="933"/>
      <c r="B78" s="1393"/>
      <c r="C78" s="1166"/>
      <c r="D78" s="1083"/>
      <c r="E78" s="1200"/>
      <c r="F78" s="1101"/>
      <c r="G78" s="1101"/>
      <c r="H78" s="1101"/>
      <c r="I78" s="1101"/>
      <c r="J78" s="1163"/>
      <c r="K78" s="1163"/>
      <c r="L78" s="1163"/>
      <c r="M78" s="1163"/>
      <c r="N78" s="1101"/>
      <c r="O78" s="1101"/>
      <c r="P78" s="1101"/>
      <c r="Q78" s="1101"/>
      <c r="R78" s="1101"/>
      <c r="S78" s="1083" t="str">
        <f>IF(NOT(ISERROR(MATCH(R77,'[11]Tabla Impacto'!$B$221:$B$223,0))),'[11]Tabla Impacto'!$F$223&amp;"Por favor no seleccionar los criterios de impacto(Afectación Económica o presupuestal y Pérdida Reputacional)",R77)</f>
        <v xml:space="preserve">     Mayor a 500 SMLMV </v>
      </c>
      <c r="T78" s="1101"/>
      <c r="U78" s="1057">
        <f>IF(T77="","",IF(T77="Leve",0.2,IF(T77="Menor",0.4,IF(T77="Moderado",0.6,IF(T77="Mayor",0.8,IF(T77="Catastrófico",1,))))))</f>
        <v>1</v>
      </c>
      <c r="V78" s="1101"/>
      <c r="W78" s="443">
        <v>2</v>
      </c>
      <c r="X78" s="421" t="s">
        <v>542</v>
      </c>
      <c r="Y78" s="443" t="str">
        <f t="shared" si="13"/>
        <v>Probabilidad</v>
      </c>
      <c r="Z78" s="430" t="s">
        <v>138</v>
      </c>
      <c r="AA78" s="430" t="s">
        <v>112</v>
      </c>
      <c r="AB78" s="432" t="str">
        <f t="shared" si="14"/>
        <v>30%</v>
      </c>
      <c r="AC78" s="430" t="s">
        <v>113</v>
      </c>
      <c r="AD78" s="430" t="s">
        <v>114</v>
      </c>
      <c r="AE78" s="430" t="s">
        <v>115</v>
      </c>
      <c r="AF78" s="507">
        <f>IFERROR(IF(AND(Y77="Probabilidad",Y78="Probabilidad"),(AH77-(+AH77*AB78)),IF(Y78="Probabilidad",(Q77-(+Q77*AB78)),IF(Y78="Impacto",AH77,""))),"")</f>
        <v>8.3999999999999991E-2</v>
      </c>
      <c r="AG78" s="431" t="str">
        <f t="shared" si="15"/>
        <v>Muy Baja</v>
      </c>
      <c r="AH78" s="432">
        <f t="shared" si="16"/>
        <v>8.3999999999999991E-2</v>
      </c>
      <c r="AI78" s="319" t="str">
        <f t="shared" si="17"/>
        <v>Leve</v>
      </c>
      <c r="AJ78" s="442">
        <f>IFERROR(IF(AND(Y77="Impacto",Y78="Impacto"),(AJ77-(+AJ77*AB78)),IF(Y78="Impacto",(U77-(+U77*AB78)),IF(Y78="Probabilidad",AJ77,""))),"")</f>
        <v>0</v>
      </c>
      <c r="AK78" s="320" t="str">
        <f t="shared" si="18"/>
        <v>Bajo</v>
      </c>
      <c r="AL78" s="430" t="s">
        <v>116</v>
      </c>
      <c r="AM78" s="1197"/>
      <c r="AN78" s="1122" t="s">
        <v>1029</v>
      </c>
      <c r="AO78" s="1122" t="s">
        <v>543</v>
      </c>
      <c r="AP78" s="1198" t="s">
        <v>516</v>
      </c>
      <c r="AQ78" s="174"/>
      <c r="AR78" s="172"/>
      <c r="AS78" s="173"/>
      <c r="AT78" s="875"/>
      <c r="AU78" s="140"/>
      <c r="AV78" s="140"/>
      <c r="AW78" s="140"/>
      <c r="AX78" s="140"/>
      <c r="AY78" s="140"/>
      <c r="AZ78" s="140"/>
      <c r="BA78" s="140"/>
      <c r="BB78" s="140"/>
      <c r="BC78" s="140"/>
      <c r="BD78" s="140"/>
      <c r="BE78" s="140"/>
      <c r="BF78" s="140"/>
      <c r="BG78" s="140"/>
      <c r="BH78" s="140"/>
      <c r="BI78" s="140"/>
      <c r="BJ78" s="140"/>
      <c r="BK78" s="140"/>
      <c r="BL78" s="140"/>
    </row>
    <row r="79" spans="1:65" s="169" customFormat="1" ht="140.5" thickTop="1" thickBot="1">
      <c r="A79" s="933"/>
      <c r="B79" s="1393"/>
      <c r="C79" s="1166"/>
      <c r="D79" s="1083"/>
      <c r="E79" s="1200"/>
      <c r="F79" s="1101"/>
      <c r="G79" s="1101"/>
      <c r="H79" s="1101"/>
      <c r="I79" s="1101"/>
      <c r="J79" s="1163"/>
      <c r="K79" s="1163"/>
      <c r="L79" s="1163"/>
      <c r="M79" s="1163"/>
      <c r="N79" s="1101"/>
      <c r="O79" s="1101"/>
      <c r="P79" s="1101"/>
      <c r="Q79" s="1101"/>
      <c r="R79" s="1101"/>
      <c r="S79" s="1101"/>
      <c r="T79" s="1101"/>
      <c r="U79" s="1101"/>
      <c r="V79" s="1101"/>
      <c r="W79" s="443">
        <v>3</v>
      </c>
      <c r="X79" s="421" t="s">
        <v>1030</v>
      </c>
      <c r="Y79" s="443" t="str">
        <f t="shared" si="13"/>
        <v>Probabilidad</v>
      </c>
      <c r="Z79" s="430" t="s">
        <v>111</v>
      </c>
      <c r="AA79" s="430" t="s">
        <v>112</v>
      </c>
      <c r="AB79" s="432" t="str">
        <f t="shared" si="14"/>
        <v>40%</v>
      </c>
      <c r="AC79" s="430" t="s">
        <v>113</v>
      </c>
      <c r="AD79" s="430" t="s">
        <v>114</v>
      </c>
      <c r="AE79" s="430" t="s">
        <v>115</v>
      </c>
      <c r="AF79" s="507">
        <f>IFERROR(IF(AND(Y78="Probabilidad",Y79="Probabilidad"),(AH78-(+AH78*AB79)),IF(Y79="Probabilidad",(Q78-(+Q78*AB79)),IF(Y79="Impacto",AH78,""))),"")</f>
        <v>5.0399999999999993E-2</v>
      </c>
      <c r="AG79" s="431" t="str">
        <f t="shared" si="15"/>
        <v>Muy Baja</v>
      </c>
      <c r="AH79" s="432">
        <f t="shared" si="16"/>
        <v>5.0399999999999993E-2</v>
      </c>
      <c r="AI79" s="319" t="str">
        <f t="shared" si="17"/>
        <v>Leve</v>
      </c>
      <c r="AJ79" s="442">
        <f>IFERROR(IF(AND(Y78="Impacto",Y79="Impacto"),(AJ78-(+AJ78*AB79)),IF(Y79="Impacto",(U78-(+U78*AB79)),IF(Y79="Probabilidad",AJ78,""))),"")</f>
        <v>0</v>
      </c>
      <c r="AK79" s="320" t="str">
        <f t="shared" si="18"/>
        <v>Bajo</v>
      </c>
      <c r="AL79" s="430" t="s">
        <v>116</v>
      </c>
      <c r="AM79" s="1141"/>
      <c r="AN79" s="1163"/>
      <c r="AO79" s="1163"/>
      <c r="AP79" s="1199"/>
      <c r="AQ79" s="174"/>
      <c r="AR79" s="172"/>
      <c r="AS79" s="173"/>
      <c r="AT79" s="875"/>
      <c r="AU79" s="140"/>
      <c r="AV79" s="140"/>
      <c r="AW79" s="140"/>
      <c r="AX79" s="140"/>
      <c r="AY79" s="140"/>
      <c r="AZ79" s="140"/>
      <c r="BA79" s="140"/>
      <c r="BB79" s="140"/>
      <c r="BC79" s="140"/>
      <c r="BD79" s="140"/>
      <c r="BE79" s="140"/>
      <c r="BF79" s="140"/>
      <c r="BG79" s="140"/>
      <c r="BH79" s="140"/>
      <c r="BI79" s="140"/>
      <c r="BJ79" s="140"/>
      <c r="BK79" s="140"/>
      <c r="BL79" s="140"/>
    </row>
    <row r="80" spans="1:65" s="169" customFormat="1" ht="79.5" thickTop="1" thickBot="1">
      <c r="A80" s="933"/>
      <c r="B80" s="1393"/>
      <c r="C80" s="1118"/>
      <c r="D80" s="1084"/>
      <c r="E80" s="1201"/>
      <c r="F80" s="1119"/>
      <c r="G80" s="1119"/>
      <c r="H80" s="1119"/>
      <c r="I80" s="1119"/>
      <c r="J80" s="1142"/>
      <c r="K80" s="1142"/>
      <c r="L80" s="1142"/>
      <c r="M80" s="1142"/>
      <c r="N80" s="1119"/>
      <c r="O80" s="1119"/>
      <c r="P80" s="1119"/>
      <c r="Q80" s="1119"/>
      <c r="R80" s="1119"/>
      <c r="S80" s="406"/>
      <c r="T80" s="1119"/>
      <c r="U80" s="1119"/>
      <c r="V80" s="1119"/>
      <c r="W80" s="406">
        <v>4</v>
      </c>
      <c r="X80" s="321" t="s">
        <v>544</v>
      </c>
      <c r="Y80" s="406" t="str">
        <f t="shared" si="13"/>
        <v>Impacto</v>
      </c>
      <c r="Z80" s="435" t="s">
        <v>133</v>
      </c>
      <c r="AA80" s="435" t="s">
        <v>112</v>
      </c>
      <c r="AB80" s="434" t="str">
        <f t="shared" si="14"/>
        <v>25%</v>
      </c>
      <c r="AC80" s="435" t="s">
        <v>113</v>
      </c>
      <c r="AD80" s="435" t="s">
        <v>114</v>
      </c>
      <c r="AE80" s="435" t="s">
        <v>115</v>
      </c>
      <c r="AF80" s="437">
        <f>IFERROR(IF(AND(Y79="Probabilidad",Y80="Probabilidad"),(AH79-(+AH79*AB80)),IF(Y80="Probabilidad",(Q79-(+Q79*AB80)),IF(Y80="Impacto",AH79,""))),"")</f>
        <v>5.0399999999999993E-2</v>
      </c>
      <c r="AG80" s="438" t="str">
        <f t="shared" si="15"/>
        <v>Muy Baja</v>
      </c>
      <c r="AH80" s="434">
        <f t="shared" si="16"/>
        <v>5.0399999999999993E-2</v>
      </c>
      <c r="AI80" s="322" t="str">
        <f t="shared" si="17"/>
        <v>Leve</v>
      </c>
      <c r="AJ80" s="439">
        <f>IFERROR(IF(AND(Y79="Impacto",Y80="Impacto"),(AJ79-(+AJ79*AB80)),IF(Y80="Impacto",(U79-(+U79*AB80)),IF(Y80="Probabilidad",AJ79,""))),"")</f>
        <v>0</v>
      </c>
      <c r="AK80" s="323" t="str">
        <f t="shared" si="18"/>
        <v>Bajo</v>
      </c>
      <c r="AL80" s="435" t="s">
        <v>116</v>
      </c>
      <c r="AM80" s="476"/>
      <c r="AN80" s="324" t="s">
        <v>545</v>
      </c>
      <c r="AO80" s="324" t="s">
        <v>546</v>
      </c>
      <c r="AP80" s="325" t="s">
        <v>516</v>
      </c>
      <c r="AQ80" s="174"/>
      <c r="AR80" s="172"/>
      <c r="AS80" s="173"/>
      <c r="AT80" s="875"/>
      <c r="AU80" s="140"/>
      <c r="AV80" s="140"/>
      <c r="AW80" s="140"/>
      <c r="AX80" s="140"/>
      <c r="AY80" s="140"/>
      <c r="AZ80" s="140"/>
      <c r="BA80" s="140"/>
      <c r="BB80" s="140"/>
      <c r="BC80" s="140"/>
      <c r="BD80" s="140"/>
      <c r="BE80" s="140"/>
      <c r="BF80" s="140"/>
      <c r="BG80" s="140"/>
      <c r="BH80" s="140"/>
      <c r="BI80" s="140"/>
      <c r="BJ80" s="140"/>
      <c r="BK80" s="140"/>
      <c r="BL80" s="140"/>
    </row>
    <row r="81" spans="1:66" s="169" customFormat="1" ht="79.5" thickTop="1" thickBot="1">
      <c r="A81" s="933"/>
      <c r="B81" s="1393"/>
      <c r="C81" s="1107">
        <v>5</v>
      </c>
      <c r="D81" s="1082"/>
      <c r="E81" s="1085" t="s">
        <v>134</v>
      </c>
      <c r="F81" s="1085" t="s">
        <v>547</v>
      </c>
      <c r="G81" s="1085" t="s">
        <v>548</v>
      </c>
      <c r="H81" s="1085" t="s">
        <v>106</v>
      </c>
      <c r="I81" s="1085" t="s">
        <v>549</v>
      </c>
      <c r="J81" s="1141" t="s">
        <v>108</v>
      </c>
      <c r="K81" s="1141"/>
      <c r="L81" s="1141" t="s">
        <v>108</v>
      </c>
      <c r="M81" s="1141"/>
      <c r="N81" s="1085" t="s">
        <v>162</v>
      </c>
      <c r="O81" s="1085">
        <v>1721</v>
      </c>
      <c r="P81" s="1094" t="str">
        <f>IF(O81&lt;=0,"",IF(O81&lt;=2,"Muy Baja",IF(O81&lt;=24,"Baja",IF(O81&lt;=500,"Media",IF(O81&lt;=5000,"Alta","Muy Alta")))))</f>
        <v>Alta</v>
      </c>
      <c r="Q81" s="1170">
        <f>IF(P81="","",IF(P81="Muy Baja",0.2,IF(P81="Baja",0.4,IF(P81="Media",0.6,IF(P81="Alta",0.8,IF(P81="Muy Alta",1,))))))</f>
        <v>0.8</v>
      </c>
      <c r="R81" s="1085" t="s">
        <v>161</v>
      </c>
      <c r="S81" s="1085" t="str">
        <f>IF(NOT(ISERROR(MATCH(R81,'[11]Tabla Impacto'!$B$221:$B$223,0))),'[11]Tabla Impacto'!$F$223&amp;"Por favor no seleccionar los criterios de impacto(Afectación Económica o presupuestal y Pérdida Reputacional)",R81)</f>
        <v xml:space="preserve">     El riesgo afecta la imagen de la entidad a nivel nacional, con efecto publicitarios sostenible a nivel país</v>
      </c>
      <c r="T81" s="1094" t="str">
        <f>IF(OR(S81='[11]Tabla Impacto'!$C$11,S81='[11]Tabla Impacto'!$D$11),"Leve",IF(OR(S81='[11]Tabla Impacto'!$C$12,S81='[11]Tabla Impacto'!$D$12),"Menor",IF(OR(S81='[11]Tabla Impacto'!$C$13,S81='[11]Tabla Impacto'!$D$13),"Moderado",IF(OR(S81='[11]Tabla Impacto'!$C$14,S81='[11]Tabla Impacto'!$D$14),"Mayor",IF(OR(S81='[11]Tabla Impacto'!$C$15,S81='[11]Tabla Impacto'!$D$15),"Catastrófico","")))))</f>
        <v>Catastrófico</v>
      </c>
      <c r="U81" s="1170">
        <f>IF(T81="","",IF(T81="Leve",0.2,IF(T81="Menor",0.4,IF(T81="Moderado",0.6,IF(T81="Mayor",0.8,IF(T81="Catastrófico",1,))))))</f>
        <v>1</v>
      </c>
      <c r="V81" s="1097" t="str">
        <f>IF(OR(AND(P81="Muy Baja",T81="Leve"),AND(P81="Muy Baja",T81="Menor"),AND(P81="Baja",T81="Leve")),"Bajo",IF(OR(AND(P81="Muy baja",T81="Moderado"),AND(P81="Baja",T81="Menor"),AND(P81="Baja",T81="Moderado"),AND(P81="Media",T81="Leve"),AND(P81="Media",T81="Menor"),AND(P81="Media",T81="Moderado"),AND(P81="Alta",T81="Leve"),AND(P81="Alta",T81="Menor")),"Moderado",IF(OR(AND(P81="Muy Baja",T81="Mayor"),AND(P81="Baja",T81="Mayor"),AND(P81="Media",T81="Mayor"),AND(P81="Alta",T81="Moderado"),AND(P81="Alta",T81="Mayor"),AND(P81="Muy Alta",T81="Leve"),AND(P81="Muy Alta",T81="Menor"),AND(P81="Muy Alta",T81="Moderado"),AND(P81="Muy Alta",T81="Mayor")),"Alto",IF(OR(AND(P81="Muy Baja",T81="Catastrófico"),AND(P81="Baja",T81="Catastrófico"),AND(P81="Media",T81="Catastrófico"),AND(P81="Alta",T81="Catastrófico"),AND(P81="Muy Alta",T81="Catastrófico")),"Extremo",""))))</f>
        <v>Extremo</v>
      </c>
      <c r="W81" s="405">
        <v>1</v>
      </c>
      <c r="X81" s="408" t="s">
        <v>550</v>
      </c>
      <c r="Y81" s="405" t="str">
        <f t="shared" si="13"/>
        <v>Probabilidad</v>
      </c>
      <c r="Z81" s="478" t="s">
        <v>111</v>
      </c>
      <c r="AA81" s="478" t="s">
        <v>112</v>
      </c>
      <c r="AB81" s="410" t="str">
        <f t="shared" si="14"/>
        <v>40%</v>
      </c>
      <c r="AC81" s="478" t="s">
        <v>113</v>
      </c>
      <c r="AD81" s="478" t="s">
        <v>114</v>
      </c>
      <c r="AE81" s="478" t="s">
        <v>115</v>
      </c>
      <c r="AF81" s="479">
        <f>IFERROR(IF(Y81="Probabilidad",(Q81-(+Q81*AB81)),IF(Y81="Impacto",Q81,"")),"")</f>
        <v>0.48</v>
      </c>
      <c r="AG81" s="480" t="str">
        <f t="shared" si="15"/>
        <v>Media</v>
      </c>
      <c r="AH81" s="410">
        <f t="shared" si="16"/>
        <v>0.48</v>
      </c>
      <c r="AI81" s="326" t="str">
        <f t="shared" si="17"/>
        <v>Catastrófico</v>
      </c>
      <c r="AJ81" s="481">
        <f>IFERROR(IF(Y81="Impacto",(U81-(+U81*AB81)),IF(Y81="Probabilidad",U81,"")),"")</f>
        <v>1</v>
      </c>
      <c r="AK81" s="327" t="str">
        <f t="shared" si="18"/>
        <v>Extremo</v>
      </c>
      <c r="AL81" s="478" t="s">
        <v>116</v>
      </c>
      <c r="AM81" s="1195"/>
      <c r="AN81" s="1141" t="s">
        <v>551</v>
      </c>
      <c r="AO81" s="1141" t="s">
        <v>552</v>
      </c>
      <c r="AP81" s="1191" t="s">
        <v>516</v>
      </c>
      <c r="AQ81" s="174"/>
      <c r="AR81" s="172"/>
      <c r="AS81" s="173"/>
      <c r="AT81" s="875"/>
      <c r="AU81" s="140"/>
      <c r="AV81" s="140"/>
      <c r="AW81" s="140"/>
      <c r="AX81" s="140"/>
      <c r="AY81" s="140"/>
      <c r="AZ81" s="140"/>
      <c r="BA81" s="140"/>
      <c r="BB81" s="140"/>
      <c r="BC81" s="140"/>
      <c r="BD81" s="140"/>
      <c r="BE81" s="140"/>
      <c r="BF81" s="140"/>
      <c r="BG81" s="140"/>
      <c r="BH81" s="140"/>
      <c r="BI81" s="140"/>
      <c r="BJ81" s="140"/>
      <c r="BK81" s="140"/>
      <c r="BL81" s="140"/>
    </row>
    <row r="82" spans="1:66" s="169" customFormat="1" ht="109.25" customHeight="1" thickTop="1" thickBot="1">
      <c r="A82" s="933"/>
      <c r="B82" s="1393"/>
      <c r="C82" s="1166"/>
      <c r="D82" s="1083"/>
      <c r="E82" s="1200"/>
      <c r="F82" s="1101"/>
      <c r="G82" s="1101"/>
      <c r="H82" s="1101"/>
      <c r="I82" s="1101"/>
      <c r="J82" s="1163"/>
      <c r="K82" s="1163"/>
      <c r="L82" s="1163"/>
      <c r="M82" s="1163"/>
      <c r="N82" s="1101"/>
      <c r="O82" s="1101"/>
      <c r="P82" s="1101"/>
      <c r="Q82" s="1101"/>
      <c r="R82" s="1101"/>
      <c r="S82" s="1101"/>
      <c r="T82" s="1101"/>
      <c r="U82" s="1101"/>
      <c r="V82" s="1101"/>
      <c r="W82" s="443">
        <v>2</v>
      </c>
      <c r="X82" s="421" t="s">
        <v>1031</v>
      </c>
      <c r="Y82" s="443" t="str">
        <f t="shared" si="13"/>
        <v>Probabilidad</v>
      </c>
      <c r="Z82" s="430" t="s">
        <v>111</v>
      </c>
      <c r="AA82" s="430" t="s">
        <v>112</v>
      </c>
      <c r="AB82" s="432" t="str">
        <f t="shared" si="14"/>
        <v>40%</v>
      </c>
      <c r="AC82" s="430" t="s">
        <v>113</v>
      </c>
      <c r="AD82" s="430" t="s">
        <v>114</v>
      </c>
      <c r="AE82" s="430" t="s">
        <v>115</v>
      </c>
      <c r="AF82" s="507">
        <f>IFERROR(IF(AND(Y81="Probabilidad",Y82="Probabilidad"),(AH81-(+AH81*AB82)),IF(Y82="Probabilidad",(Q81-(+Q81*AB82)),IF(Y82="Impacto",AH81,""))),"")</f>
        <v>0.28799999999999998</v>
      </c>
      <c r="AG82" s="431" t="str">
        <f t="shared" si="15"/>
        <v>Baja</v>
      </c>
      <c r="AH82" s="432">
        <f t="shared" si="16"/>
        <v>0.28799999999999998</v>
      </c>
      <c r="AI82" s="319" t="str">
        <f t="shared" si="17"/>
        <v>Catastrófico</v>
      </c>
      <c r="AJ82" s="442">
        <f>IFERROR(IF(AND(Y81="Impacto",Y82="Impacto"),(AJ81-(+AJ81*AB82)),IF(Y82="Impacto",(U81-(+U81*AB82)),IF(Y82="Probabilidad",AJ81,""))),"")</f>
        <v>1</v>
      </c>
      <c r="AK82" s="320" t="str">
        <f t="shared" si="18"/>
        <v>Extremo</v>
      </c>
      <c r="AL82" s="430" t="s">
        <v>116</v>
      </c>
      <c r="AM82" s="1195"/>
      <c r="AN82" s="1163"/>
      <c r="AO82" s="1163"/>
      <c r="AP82" s="1192"/>
      <c r="AQ82" s="174"/>
      <c r="AR82" s="172"/>
      <c r="AS82" s="173"/>
      <c r="AT82" s="875"/>
      <c r="AU82" s="140"/>
      <c r="AV82" s="140"/>
      <c r="AW82" s="140"/>
      <c r="AX82" s="140"/>
      <c r="AY82" s="140"/>
      <c r="AZ82" s="140"/>
      <c r="BA82" s="140"/>
      <c r="BB82" s="140"/>
      <c r="BC82" s="140"/>
      <c r="BD82" s="140"/>
      <c r="BE82" s="140"/>
      <c r="BF82" s="140"/>
      <c r="BG82" s="140"/>
      <c r="BH82" s="140"/>
      <c r="BI82" s="140"/>
      <c r="BJ82" s="140"/>
      <c r="BK82" s="140"/>
      <c r="BL82" s="140"/>
    </row>
    <row r="83" spans="1:66" s="169" customFormat="1" ht="156" thickTop="1" thickBot="1">
      <c r="A83" s="933"/>
      <c r="B83" s="1393"/>
      <c r="C83" s="1166"/>
      <c r="D83" s="1083"/>
      <c r="E83" s="1200"/>
      <c r="F83" s="1101"/>
      <c r="G83" s="1101"/>
      <c r="H83" s="1101"/>
      <c r="I83" s="1101"/>
      <c r="J83" s="1163"/>
      <c r="K83" s="1163"/>
      <c r="L83" s="1163"/>
      <c r="M83" s="1163"/>
      <c r="N83" s="1101"/>
      <c r="O83" s="1101"/>
      <c r="P83" s="1101"/>
      <c r="Q83" s="1101"/>
      <c r="R83" s="1101"/>
      <c r="S83" s="1101"/>
      <c r="T83" s="1101"/>
      <c r="U83" s="1101"/>
      <c r="V83" s="1101"/>
      <c r="W83" s="443">
        <v>3</v>
      </c>
      <c r="X83" s="421" t="s">
        <v>1032</v>
      </c>
      <c r="Y83" s="443" t="str">
        <f t="shared" si="13"/>
        <v>Probabilidad</v>
      </c>
      <c r="Z83" s="430" t="s">
        <v>111</v>
      </c>
      <c r="AA83" s="430" t="s">
        <v>112</v>
      </c>
      <c r="AB83" s="432" t="str">
        <f t="shared" si="14"/>
        <v>40%</v>
      </c>
      <c r="AC83" s="430" t="s">
        <v>113</v>
      </c>
      <c r="AD83" s="430" t="s">
        <v>114</v>
      </c>
      <c r="AE83" s="430" t="s">
        <v>115</v>
      </c>
      <c r="AF83" s="507">
        <f>IFERROR(IF(AND(Y82="Probabilidad",Y83="Probabilidad"),(AH82-(+AH82*AB83)),IF(Y83="Probabilidad",(Q82-(+Q82*AB83)),IF(Y83="Impacto",AH82,""))),"")</f>
        <v>0.17279999999999998</v>
      </c>
      <c r="AG83" s="431" t="str">
        <f t="shared" si="15"/>
        <v>Muy Baja</v>
      </c>
      <c r="AH83" s="432">
        <f t="shared" si="16"/>
        <v>0.17279999999999998</v>
      </c>
      <c r="AI83" s="319" t="str">
        <f t="shared" si="17"/>
        <v>Catastrófico</v>
      </c>
      <c r="AJ83" s="442">
        <f>IFERROR(IF(AND(Y82="Impacto",Y83="Impacto"),(AJ82-(+AJ82*AB83)),IF(Y83="Impacto",(U82-(+U82*AB83)),IF(Y83="Probabilidad",AJ82,""))),"")</f>
        <v>1</v>
      </c>
      <c r="AK83" s="320" t="str">
        <f t="shared" si="18"/>
        <v>Extremo</v>
      </c>
      <c r="AL83" s="430" t="s">
        <v>116</v>
      </c>
      <c r="AM83" s="1195"/>
      <c r="AN83" s="1163"/>
      <c r="AO83" s="1163"/>
      <c r="AP83" s="1192"/>
      <c r="AQ83" s="174"/>
      <c r="AR83" s="172"/>
      <c r="AS83" s="173"/>
      <c r="AT83" s="875"/>
      <c r="AU83" s="140"/>
      <c r="AV83" s="140"/>
      <c r="AW83" s="140"/>
      <c r="AX83" s="140"/>
      <c r="AY83" s="140"/>
      <c r="AZ83" s="140"/>
      <c r="BA83" s="140"/>
      <c r="BB83" s="140"/>
      <c r="BC83" s="140"/>
      <c r="BD83" s="140"/>
      <c r="BE83" s="140"/>
      <c r="BF83" s="140"/>
      <c r="BG83" s="140"/>
      <c r="BH83" s="140"/>
      <c r="BI83" s="140"/>
      <c r="BJ83" s="140"/>
      <c r="BK83" s="140"/>
      <c r="BL83" s="140"/>
    </row>
    <row r="84" spans="1:66" s="169" customFormat="1" ht="109.5" thickTop="1" thickBot="1">
      <c r="A84" s="933"/>
      <c r="B84" s="1393"/>
      <c r="C84" s="1118"/>
      <c r="D84" s="1084"/>
      <c r="E84" s="1201"/>
      <c r="F84" s="1119"/>
      <c r="G84" s="1119"/>
      <c r="H84" s="1119"/>
      <c r="I84" s="1119"/>
      <c r="J84" s="1142"/>
      <c r="K84" s="1142"/>
      <c r="L84" s="1142"/>
      <c r="M84" s="1142"/>
      <c r="N84" s="1119"/>
      <c r="O84" s="1119"/>
      <c r="P84" s="1119"/>
      <c r="Q84" s="1119"/>
      <c r="R84" s="1119"/>
      <c r="S84" s="486"/>
      <c r="T84" s="1119"/>
      <c r="U84" s="1119"/>
      <c r="V84" s="1119"/>
      <c r="W84" s="406">
        <v>4</v>
      </c>
      <c r="X84" s="422" t="s">
        <v>553</v>
      </c>
      <c r="Y84" s="406" t="str">
        <f t="shared" si="13"/>
        <v>Probabilidad</v>
      </c>
      <c r="Z84" s="435" t="s">
        <v>138</v>
      </c>
      <c r="AA84" s="435" t="s">
        <v>112</v>
      </c>
      <c r="AB84" s="434" t="str">
        <f t="shared" si="14"/>
        <v>30%</v>
      </c>
      <c r="AC84" s="435" t="s">
        <v>113</v>
      </c>
      <c r="AD84" s="435" t="s">
        <v>142</v>
      </c>
      <c r="AE84" s="435" t="s">
        <v>115</v>
      </c>
      <c r="AF84" s="437">
        <f>IFERROR(IF(AND(Y83="Probabilidad",Y84="Probabilidad"),(AH83-(+AH83*AB84)),IF(Y84="Probabilidad",(Q83-(+Q83*AB84)),IF(Y84="Impacto",AH83,""))),"")</f>
        <v>0.12095999999999998</v>
      </c>
      <c r="AG84" s="438" t="str">
        <f t="shared" si="15"/>
        <v>Muy Baja</v>
      </c>
      <c r="AH84" s="434">
        <f t="shared" si="16"/>
        <v>0.12095999999999998</v>
      </c>
      <c r="AI84" s="322" t="str">
        <f t="shared" si="17"/>
        <v>Catastrófico</v>
      </c>
      <c r="AJ84" s="439">
        <f>IFERROR(IF(AND(Y83="Impacto",Y84="Impacto"),(AJ83-(+AJ83*AB84)),IF(Y84="Impacto",(U83-(+U83*AB84)),IF(Y84="Probabilidad",AJ83,""))),"")</f>
        <v>1</v>
      </c>
      <c r="AK84" s="323" t="str">
        <f t="shared" si="18"/>
        <v>Extremo</v>
      </c>
      <c r="AL84" s="435" t="s">
        <v>116</v>
      </c>
      <c r="AM84" s="1196"/>
      <c r="AN84" s="1142"/>
      <c r="AO84" s="1142"/>
      <c r="AP84" s="1158"/>
      <c r="AQ84" s="174"/>
      <c r="AR84" s="172"/>
      <c r="AS84" s="173"/>
      <c r="AT84" s="875"/>
      <c r="AU84" s="140"/>
      <c r="AV84" s="140"/>
      <c r="AW84" s="140"/>
      <c r="AX84" s="140"/>
      <c r="AY84" s="140"/>
      <c r="AZ84" s="140"/>
      <c r="BA84" s="140"/>
      <c r="BB84" s="140"/>
      <c r="BC84" s="140"/>
      <c r="BD84" s="140"/>
      <c r="BE84" s="140"/>
      <c r="BF84" s="140"/>
      <c r="BG84" s="140"/>
      <c r="BH84" s="140"/>
      <c r="BI84" s="140"/>
      <c r="BJ84" s="140"/>
      <c r="BK84" s="140"/>
      <c r="BL84" s="140"/>
    </row>
    <row r="85" spans="1:66" s="169" customFormat="1" ht="135" customHeight="1" thickTop="1" thickBot="1">
      <c r="A85" s="933"/>
      <c r="B85" s="1393" t="s">
        <v>923</v>
      </c>
      <c r="C85" s="1117">
        <v>1</v>
      </c>
      <c r="D85" s="1104" t="s">
        <v>554</v>
      </c>
      <c r="E85" s="1104" t="s">
        <v>134</v>
      </c>
      <c r="F85" s="1104" t="s">
        <v>555</v>
      </c>
      <c r="G85" s="1104" t="s">
        <v>556</v>
      </c>
      <c r="H85" s="1104" t="s">
        <v>240</v>
      </c>
      <c r="I85" s="1104" t="s">
        <v>557</v>
      </c>
      <c r="J85" s="1113" t="s">
        <v>108</v>
      </c>
      <c r="K85" s="1113" t="s">
        <v>407</v>
      </c>
      <c r="L85" s="1113"/>
      <c r="M85" s="1113" t="s">
        <v>108</v>
      </c>
      <c r="N85" s="1104" t="s">
        <v>558</v>
      </c>
      <c r="O85" s="1104">
        <v>30</v>
      </c>
      <c r="P85" s="1115" t="str">
        <f>IF(O85&lt;=0,"",IF(O85&lt;=2,"Muy Baja",IF(O85&lt;=24,"Baja",IF(O85&lt;=500,"Media",IF(O85&lt;=5000,"Alta","Muy Alta")))))</f>
        <v>Media</v>
      </c>
      <c r="Q85" s="1156">
        <f>IF(P85="","",IF(P85="Muy Baja",0.2,IF(P85="Baja",0.4,IF(P85="Media",0.6,IF(P85="Alta",0.8,IF(P85="Muy Alta",1,))))))</f>
        <v>0.6</v>
      </c>
      <c r="R85" s="1104" t="s">
        <v>164</v>
      </c>
      <c r="S85" s="1104" t="str">
        <f>IF(NOT(ISERROR(MATCH(R85,'[12]Tabla Impacto'!$B$221:$B$223,0))),'[12]Tabla Impacto'!$F$223&amp;"Por favor no seleccionar los criterios de impacto(Afectación Económica o presupuestal y Pérdida Reputacional)",R85)</f>
        <v xml:space="preserve">     Entre 50 y 100 SMLMV </v>
      </c>
      <c r="T85" s="1115" t="str">
        <f>IF(OR(S85='[12]Tabla Impacto'!$C$11,S85='[12]Tabla Impacto'!$D$11),"Leve",IF(OR(S85='[12]Tabla Impacto'!$C$12,S85='[12]Tabla Impacto'!$D$12),"Menor",IF(OR(S85='[12]Tabla Impacto'!$C$13,S85='[12]Tabla Impacto'!$D$13),"Moderado",IF(OR(S85='[12]Tabla Impacto'!$C$14,S85='[12]Tabla Impacto'!$D$14),"Mayor",IF(OR(S85='[12]Tabla Impacto'!$C$15,S85='[12]Tabla Impacto'!$D$15),"Catastrófico","")))))</f>
        <v>Moderado</v>
      </c>
      <c r="U85" s="1156">
        <f>IF(T85="","",IF(T85="Leve",0.2,IF(T85="Menor",0.4,IF(T85="Moderado",0.6,IF(T85="Mayor",0.8,IF(T85="Catastrófico",1,))))))</f>
        <v>0.6</v>
      </c>
      <c r="V85" s="1129" t="str">
        <f>IF(OR(AND(P85="Muy Baja",T85="Leve"),AND(P85="Muy Baja",T85="Menor"),AND(P85="Baja",T85="Leve")),"Bajo",IF(OR(AND(P85="Muy baja",T85="Moderado"),AND(P85="Baja",T85="Menor"),AND(P85="Baja",T85="Moderado"),AND(P85="Media",T85="Leve"),AND(P85="Media",T85="Menor"),AND(P85="Media",T85="Moderado"),AND(P85="Alta",T85="Leve"),AND(P85="Alta",T85="Menor")),"Moderado",IF(OR(AND(P85="Muy Baja",T85="Mayor"),AND(P85="Baja",T85="Mayor"),AND(P85="Media",T85="Mayor"),AND(P85="Alta",T85="Moderado"),AND(P85="Alta",T85="Mayor"),AND(P85="Muy Alta",T85="Leve"),AND(P85="Muy Alta",T85="Menor"),AND(P85="Muy Alta",T85="Moderado"),AND(P85="Muy Alta",T85="Mayor")),"Alto",IF(OR(AND(P85="Muy Baja",T85="Catastrófico"),AND(P85="Baja",T85="Catastrófico"),AND(P85="Media",T85="Catastrófico"),AND(P85="Alta",T85="Catastrófico"),AND(P85="Muy Alta",T85="Catastrófico")),"Extremo",""))))</f>
        <v>Moderado</v>
      </c>
      <c r="W85" s="429">
        <v>1</v>
      </c>
      <c r="X85" s="420" t="s">
        <v>1033</v>
      </c>
      <c r="Y85" s="429" t="str">
        <f>IF(OR(Z85="Preventivo",Z85="Detectivo"),"Probabilidad",IF(Z85="Correctivo","Impacto",""))</f>
        <v>Probabilidad</v>
      </c>
      <c r="Z85" s="423" t="s">
        <v>138</v>
      </c>
      <c r="AA85" s="423" t="s">
        <v>112</v>
      </c>
      <c r="AB85" s="426" t="str">
        <f>IF(AND(Z85="Preventivo",AA85="Automático"),"50%",IF(AND(Z85="Preventivo",AA85="Manual"),"40%",IF(AND(Z85="Detectivo",AA85="Automático"),"40%",IF(AND(Z85="Detectivo",AA85="Manual"),"30%",IF(AND(Z85="Correctivo",AA85="Automático"),"35%",IF(AND(Z85="Correctivo",AA85="Manual"),"25%",""))))))</f>
        <v>30%</v>
      </c>
      <c r="AC85" s="423" t="s">
        <v>113</v>
      </c>
      <c r="AD85" s="423" t="s">
        <v>114</v>
      </c>
      <c r="AE85" s="423" t="s">
        <v>115</v>
      </c>
      <c r="AF85" s="424">
        <f>IFERROR(IF(Y85="Probabilidad",(Q85-(+Q85*AB85)),IF(Y85="Impacto",Q85,"")),"")</f>
        <v>0.42</v>
      </c>
      <c r="AG85" s="425" t="str">
        <f>IFERROR(IF(AF85="","",IF(AF85&lt;=0.2,"Muy Baja",IF(AF85&lt;=0.4,"Baja",IF(AF85&lt;=0.6,"Media",IF(AF85&lt;=0.8,"Alta","Muy Alta"))))),"")</f>
        <v>Media</v>
      </c>
      <c r="AH85" s="426">
        <f>+AF85</f>
        <v>0.42</v>
      </c>
      <c r="AI85" s="425" t="str">
        <f>IFERROR(IF(AJ85="","",IF(AJ85&lt;=0.2,"Leve",IF(AJ85&lt;=0.4,"Menor",IF(AJ85&lt;=0.6,"Moderado",IF(AJ85&lt;=0.8,"Mayor","Catastrófico"))))),"")</f>
        <v>Moderado</v>
      </c>
      <c r="AJ85" s="427">
        <f>IFERROR(IF(Y85="Impacto",(U85-(+U85*AB85)),IF(Y85="Probabilidad",U85,"")),"")</f>
        <v>0.6</v>
      </c>
      <c r="AK85" s="433" t="str">
        <f>IFERROR(IF(OR(AND(AG85="Muy Baja",AI85="Leve"),AND(AG85="Muy Baja",AI85="Menor"),AND(AG85="Baja",AI85="Leve")),"Bajo",IF(OR(AND(AG85="Muy baja",AI85="Moderado"),AND(AG85="Baja",AI85="Menor"),AND(AG85="Baja",AI85="Moderado"),AND(AG85="Media",AI85="Leve"),AND(AG85="Media",AI85="Menor"),AND(AG85="Media",AI85="Moderado"),AND(AG85="Alta",AI85="Leve"),AND(AG85="Alta",AI85="Menor")),"Moderado",IF(OR(AND(AG85="Muy Baja",AI85="Mayor"),AND(AG85="Baja",AI85="Mayor"),AND(AG85="Media",AI85="Mayor"),AND(AG85="Alta",AI85="Moderado"),AND(AG85="Alta",AI85="Mayor"),AND(AG85="Muy Alta",AI85="Leve"),AND(AG85="Muy Alta",AI85="Menor"),AND(AG85="Muy Alta",AI85="Moderado"),AND(AG85="Muy Alta",AI85="Mayor")),"Alto",IF(OR(AND(AG85="Muy Baja",AI85="Catastrófico"),AND(AG85="Baja",AI85="Catastrófico"),AND(AG85="Media",AI85="Catastrófico"),AND(AG85="Alta",AI85="Catastrófico"),AND(AG85="Muy Alta",AI85="Catastrófico")),"Extremo","")))),"")</f>
        <v>Moderado</v>
      </c>
      <c r="AL85" s="423" t="s">
        <v>116</v>
      </c>
      <c r="AM85" s="419"/>
      <c r="AN85" s="419" t="s">
        <v>559</v>
      </c>
      <c r="AO85" s="419" t="s">
        <v>560</v>
      </c>
      <c r="AP85" s="441" t="s">
        <v>561</v>
      </c>
      <c r="AQ85" s="788"/>
      <c r="AR85" s="789"/>
      <c r="AS85" s="790"/>
      <c r="AT85" s="877"/>
      <c r="AU85" s="139"/>
      <c r="AV85" s="139"/>
      <c r="AW85" s="139"/>
      <c r="AX85" s="139"/>
      <c r="AY85" s="139"/>
      <c r="AZ85" s="139"/>
      <c r="BA85" s="139"/>
      <c r="BB85" s="139"/>
      <c r="BC85" s="139"/>
      <c r="BD85" s="139"/>
      <c r="BE85" s="139"/>
      <c r="BF85" s="139"/>
      <c r="BG85" s="139"/>
      <c r="BH85" s="139"/>
      <c r="BI85" s="139"/>
      <c r="BJ85" s="139"/>
      <c r="BK85" s="139"/>
      <c r="BL85" s="139"/>
      <c r="BM85" s="139"/>
      <c r="BN85" s="139"/>
    </row>
    <row r="86" spans="1:66" s="169" customFormat="1" ht="135" customHeight="1" thickTop="1" thickBot="1">
      <c r="A86" s="933"/>
      <c r="B86" s="1393"/>
      <c r="C86" s="1166"/>
      <c r="D86" s="1101"/>
      <c r="E86" s="1101"/>
      <c r="F86" s="1101"/>
      <c r="G86" s="1101"/>
      <c r="H86" s="1086"/>
      <c r="I86" s="1101"/>
      <c r="J86" s="1163"/>
      <c r="K86" s="1163"/>
      <c r="L86" s="1163"/>
      <c r="M86" s="1163"/>
      <c r="N86" s="1101"/>
      <c r="O86" s="1101"/>
      <c r="P86" s="1101"/>
      <c r="Q86" s="1101"/>
      <c r="R86" s="1101"/>
      <c r="S86" s="1101"/>
      <c r="T86" s="1101"/>
      <c r="U86" s="1101"/>
      <c r="V86" s="1101"/>
      <c r="W86" s="1083">
        <v>2</v>
      </c>
      <c r="X86" s="1086" t="s">
        <v>1034</v>
      </c>
      <c r="Y86" s="1083" t="str">
        <f>IF(OR(Z86="Preventivo",Z86="Detectivo"),"Probabilidad",IF(Z86="Correctivo","Impacto",""))</f>
        <v>Probabilidad</v>
      </c>
      <c r="Z86" s="1089" t="s">
        <v>111</v>
      </c>
      <c r="AA86" s="1089" t="s">
        <v>112</v>
      </c>
      <c r="AB86" s="1057" t="str">
        <f>IF(AND(Z86="Preventivo",AA86="Automático"),"50%",IF(AND(Z86="Preventivo",AA86="Manual"),"40%",IF(AND(Z86="Detectivo",AA86="Automático"),"40%",IF(AND(Z86="Detectivo",AA86="Manual"),"30%",IF(AND(Z86="Correctivo",AA86="Automático"),"35%",IF(AND(Z86="Correctivo",AA86="Manual"),"25%",""))))))</f>
        <v>40%</v>
      </c>
      <c r="AC86" s="1089" t="s">
        <v>113</v>
      </c>
      <c r="AD86" s="1089" t="s">
        <v>114</v>
      </c>
      <c r="AE86" s="1089" t="s">
        <v>115</v>
      </c>
      <c r="AF86" s="1188">
        <f>IFERROR(IF(AND(Y85="Probabilidad",Y86="Probabilidad"),(AH85-(+AH85*AB86)),IF(Y86="Probabilidad",(Q85-(+Q85*AB86)),IF(Y86="Impacto",AH85,""))),"")</f>
        <v>0.252</v>
      </c>
      <c r="AG86" s="1060" t="str">
        <f>IFERROR(IF(AF86="","",IF(AF86&lt;=0.2,"Muy Baja",IF(AF86&lt;=0.4,"Baja",IF(AF86&lt;=0.6,"Media",IF(AF86&lt;=0.8,"Alta","Muy Alta"))))),"")</f>
        <v>Baja</v>
      </c>
      <c r="AH86" s="1057">
        <f>+AF86</f>
        <v>0.252</v>
      </c>
      <c r="AI86" s="1060" t="str">
        <f>IFERROR(IF(AJ86="","",IF(AJ86&lt;=0.2,"Leve",IF(AJ86&lt;=0.4,"Menor",IF(AJ86&lt;=0.6,"Moderado",IF(AJ86&lt;=0.8,"Mayor","Catastrófico"))))),"")</f>
        <v>Moderado</v>
      </c>
      <c r="AJ86" s="1063">
        <f>IFERROR(IF(AND(Y85="Impacto",Y86="Impacto"),(AJ85-(+AJ85*AB86)),IF(Y86="Impacto",(U85-(+U85*AB86)),IF(Y86="Probabilidad",AJ85,""))),"")</f>
        <v>0.6</v>
      </c>
      <c r="AK86" s="1185" t="str">
        <f>IFERROR(IF(OR(AND(AG86="Muy Baja",AI86="Leve"),AND(AG86="Muy Baja",AI86="Menor"),AND(AG86="Baja",AI86="Leve")),"Bajo",IF(OR(AND(AG86="Muy baja",AI86="Moderado"),AND(AG86="Baja",AI86="Menor"),AND(AG86="Baja",AI86="Moderado"),AND(AG86="Media",AI86="Leve"),AND(AG86="Media",AI86="Menor"),AND(AG86="Media",AI86="Moderado"),AND(AG86="Alta",AI86="Leve"),AND(AG86="Alta",AI86="Menor")),"Moderado",IF(OR(AND(AG86="Muy Baja",AI86="Mayor"),AND(AG86="Baja",AI86="Mayor"),AND(AG86="Media",AI86="Mayor"),AND(AG86="Alta",AI86="Moderado"),AND(AG86="Alta",AI86="Mayor"),AND(AG86="Muy Alta",AI86="Leve"),AND(AG86="Muy Alta",AI86="Menor"),AND(AG86="Muy Alta",AI86="Moderado"),AND(AG86="Muy Alta",AI86="Mayor")),"Alto",IF(OR(AND(AG86="Muy Baja",AI86="Catastrófico"),AND(AG86="Baja",AI86="Catastrófico"),AND(AG86="Media",AI86="Catastrófico"),AND(AG86="Alta",AI86="Catastrófico"),AND(AG86="Muy Alta",AI86="Catastrófico")),"Extremo","")))),"")</f>
        <v>Moderado</v>
      </c>
      <c r="AL86" s="1089" t="s">
        <v>116</v>
      </c>
      <c r="AM86" s="416"/>
      <c r="AN86" s="416" t="s">
        <v>1035</v>
      </c>
      <c r="AO86" s="416" t="s">
        <v>562</v>
      </c>
      <c r="AP86" s="417" t="s">
        <v>561</v>
      </c>
      <c r="AQ86" s="788"/>
      <c r="AR86" s="789"/>
      <c r="AS86" s="790"/>
      <c r="AT86" s="877"/>
      <c r="AU86" s="139"/>
      <c r="AV86" s="139"/>
      <c r="AW86" s="139"/>
      <c r="AX86" s="139"/>
      <c r="AY86" s="139"/>
      <c r="AZ86" s="139"/>
      <c r="BA86" s="139"/>
      <c r="BB86" s="139"/>
      <c r="BC86" s="139"/>
      <c r="BD86" s="139"/>
      <c r="BE86" s="139"/>
      <c r="BF86" s="139"/>
      <c r="BG86" s="139"/>
      <c r="BH86" s="139"/>
      <c r="BI86" s="139"/>
      <c r="BJ86" s="139"/>
      <c r="BK86" s="139"/>
      <c r="BL86" s="139"/>
      <c r="BM86" s="139"/>
      <c r="BN86" s="139"/>
    </row>
    <row r="87" spans="1:66" s="169" customFormat="1" ht="135" customHeight="1" thickTop="1" thickBot="1">
      <c r="A87" s="933"/>
      <c r="B87" s="1393"/>
      <c r="C87" s="1166"/>
      <c r="D87" s="1101"/>
      <c r="E87" s="1101"/>
      <c r="F87" s="1101"/>
      <c r="G87" s="1101"/>
      <c r="H87" s="1086"/>
      <c r="I87" s="1101"/>
      <c r="J87" s="1163"/>
      <c r="K87" s="1163"/>
      <c r="L87" s="1163"/>
      <c r="M87" s="1163"/>
      <c r="N87" s="1101"/>
      <c r="O87" s="1101"/>
      <c r="P87" s="1101"/>
      <c r="Q87" s="1101"/>
      <c r="R87" s="1101"/>
      <c r="S87" s="1101"/>
      <c r="T87" s="1101"/>
      <c r="U87" s="1101"/>
      <c r="V87" s="1101"/>
      <c r="W87" s="1101"/>
      <c r="X87" s="1101"/>
      <c r="Y87" s="1101"/>
      <c r="Z87" s="1101"/>
      <c r="AA87" s="1101"/>
      <c r="AB87" s="1101"/>
      <c r="AC87" s="1101"/>
      <c r="AD87" s="1101"/>
      <c r="AE87" s="1101"/>
      <c r="AF87" s="1101"/>
      <c r="AG87" s="1101"/>
      <c r="AH87" s="1101"/>
      <c r="AI87" s="1101"/>
      <c r="AJ87" s="1101"/>
      <c r="AK87" s="1101"/>
      <c r="AL87" s="1101"/>
      <c r="AM87" s="416"/>
      <c r="AN87" s="328" t="s">
        <v>563</v>
      </c>
      <c r="AO87" s="416" t="s">
        <v>562</v>
      </c>
      <c r="AP87" s="417" t="s">
        <v>561</v>
      </c>
      <c r="AQ87" s="788"/>
      <c r="AR87" s="789"/>
      <c r="AS87" s="790"/>
      <c r="AT87" s="877"/>
      <c r="AU87" s="140"/>
      <c r="AV87" s="140"/>
      <c r="AW87" s="140"/>
      <c r="AX87" s="140"/>
      <c r="AY87" s="140"/>
      <c r="AZ87" s="140"/>
      <c r="BA87" s="140"/>
      <c r="BB87" s="140"/>
      <c r="BC87" s="140"/>
      <c r="BD87" s="140"/>
      <c r="BE87" s="140"/>
      <c r="BF87" s="140"/>
      <c r="BG87" s="140"/>
      <c r="BH87" s="140"/>
      <c r="BI87" s="140"/>
      <c r="BJ87" s="140"/>
      <c r="BK87" s="140"/>
      <c r="BL87" s="140"/>
      <c r="BM87" s="140"/>
      <c r="BN87" s="140"/>
    </row>
    <row r="88" spans="1:66" s="169" customFormat="1" ht="135" customHeight="1" thickTop="1" thickBot="1">
      <c r="A88" s="933"/>
      <c r="B88" s="1393"/>
      <c r="C88" s="1118"/>
      <c r="D88" s="1119"/>
      <c r="E88" s="1119"/>
      <c r="F88" s="1119"/>
      <c r="G88" s="1119"/>
      <c r="H88" s="1087"/>
      <c r="I88" s="1119"/>
      <c r="J88" s="1142"/>
      <c r="K88" s="1142"/>
      <c r="L88" s="1142"/>
      <c r="M88" s="1142"/>
      <c r="N88" s="1119"/>
      <c r="O88" s="1119"/>
      <c r="P88" s="1119"/>
      <c r="Q88" s="1119"/>
      <c r="R88" s="1119"/>
      <c r="S88" s="406"/>
      <c r="T88" s="1119"/>
      <c r="U88" s="1119"/>
      <c r="V88" s="1119"/>
      <c r="W88" s="1119"/>
      <c r="X88" s="1119"/>
      <c r="Y88" s="1119"/>
      <c r="Z88" s="1119"/>
      <c r="AA88" s="1119"/>
      <c r="AB88" s="1119"/>
      <c r="AC88" s="1119"/>
      <c r="AD88" s="1119"/>
      <c r="AE88" s="1119"/>
      <c r="AF88" s="1119"/>
      <c r="AG88" s="1119"/>
      <c r="AH88" s="1119"/>
      <c r="AI88" s="1119"/>
      <c r="AJ88" s="1119"/>
      <c r="AK88" s="1119"/>
      <c r="AL88" s="1119"/>
      <c r="AM88" s="476"/>
      <c r="AN88" s="324" t="s">
        <v>564</v>
      </c>
      <c r="AO88" s="476" t="s">
        <v>562</v>
      </c>
      <c r="AP88" s="487" t="s">
        <v>565</v>
      </c>
      <c r="AQ88" s="788"/>
      <c r="AR88" s="789"/>
      <c r="AS88" s="790"/>
      <c r="AT88" s="877"/>
      <c r="AU88" s="140"/>
      <c r="AV88" s="140"/>
      <c r="AW88" s="140"/>
      <c r="AX88" s="140"/>
      <c r="AY88" s="140"/>
      <c r="AZ88" s="140"/>
      <c r="BA88" s="140"/>
      <c r="BB88" s="140"/>
      <c r="BC88" s="140"/>
      <c r="BD88" s="140"/>
      <c r="BE88" s="140"/>
      <c r="BF88" s="140"/>
      <c r="BG88" s="140"/>
      <c r="BH88" s="140"/>
      <c r="BI88" s="140"/>
      <c r="BJ88" s="140"/>
      <c r="BK88" s="140"/>
      <c r="BL88" s="140"/>
      <c r="BM88" s="140"/>
      <c r="BN88" s="140"/>
    </row>
    <row r="89" spans="1:66" s="169" customFormat="1" ht="135" customHeight="1" thickTop="1" thickBot="1">
      <c r="A89" s="933"/>
      <c r="B89" s="1393"/>
      <c r="C89" s="1189">
        <v>2</v>
      </c>
      <c r="D89" s="1164" t="s">
        <v>566</v>
      </c>
      <c r="E89" s="1164" t="s">
        <v>134</v>
      </c>
      <c r="F89" s="1164" t="s">
        <v>567</v>
      </c>
      <c r="G89" s="1164" t="s">
        <v>568</v>
      </c>
      <c r="H89" s="1164" t="s">
        <v>451</v>
      </c>
      <c r="I89" s="1164" t="s">
        <v>569</v>
      </c>
      <c r="J89" s="1113" t="s">
        <v>108</v>
      </c>
      <c r="K89" s="1113"/>
      <c r="L89" s="1113"/>
      <c r="M89" s="1113"/>
      <c r="N89" s="1164" t="s">
        <v>168</v>
      </c>
      <c r="O89" s="1187">
        <v>750</v>
      </c>
      <c r="P89" s="1179" t="str">
        <f>IF(O89&lt;=0,"",IF(O89&lt;=2,"Muy Baja",IF(O89&lt;=24,"Baja",IF(O89&lt;=500,"Media",IF(O89&lt;=5000,"Alta","Muy Alta")))))</f>
        <v>Alta</v>
      </c>
      <c r="Q89" s="1190">
        <f>IF(P89="","",IF(P89="Muy Baja",0.2,IF(P89="Baja",0.4,IF(P89="Media",0.6,IF(P89="Alta",0.8,IF(P89="Muy Alta",1,))))))</f>
        <v>0.8</v>
      </c>
      <c r="R89" s="1164" t="s">
        <v>164</v>
      </c>
      <c r="S89" s="1187" t="str">
        <f>IF(NOT(ISERROR(MATCH(R89,'[12]Tabla Impacto'!$B$221:$B$223,0))),'[12]Tabla Impacto'!$F$223&amp;"Por favor no seleccionar los criterios de impacto(Afectación Económica o presupuestal y Pérdida Reputacional)",R89)</f>
        <v xml:space="preserve">     Entre 50 y 100 SMLMV </v>
      </c>
      <c r="T89" s="1179" t="str">
        <f>IF(OR(S89='[12]Tabla Impacto'!$C$11,S89='[12]Tabla Impacto'!$D$11),"Leve",IF(OR(S89='[12]Tabla Impacto'!$C$12,S89='[12]Tabla Impacto'!$D$12),"Menor",IF(OR(S89='[12]Tabla Impacto'!$C$13,S89='[12]Tabla Impacto'!$D$13),"Moderado",IF(OR(S89='[12]Tabla Impacto'!$C$14,S89='[12]Tabla Impacto'!$D$14),"Mayor",IF(OR(S89='[12]Tabla Impacto'!$C$15,S89='[12]Tabla Impacto'!$D$15),"Catastrófico","")))))</f>
        <v>Moderado</v>
      </c>
      <c r="U89" s="1172">
        <f>IF(T89="","",IF(T89="Leve",0.2,IF(T89="Menor",0.4,IF(T89="Moderado",0.6,IF(T89="Mayor",0.8,IF(T89="Catastrófico",1,))))))</f>
        <v>0.6</v>
      </c>
      <c r="V89" s="1180" t="str">
        <f>IF(OR(AND(P89="Muy Baja",T89="Leve"),AND(P89="Muy Baja",T89="Menor"),AND(P89="Baja",T89="Leve")),"Bajo",IF(OR(AND(P89="Muy baja",T89="Moderado"),AND(P89="Baja",T89="Menor"),AND(P89="Baja",T89="Moderado"),AND(P89="Media",T89="Leve"),AND(P89="Media",T89="Menor"),AND(P89="Media",T89="Moderado"),AND(P89="Alta",T89="Leve"),AND(P89="Alta",T89="Menor")),"Moderado",IF(OR(AND(P89="Muy Baja",T89="Mayor"),AND(P89="Baja",T89="Mayor"),AND(P89="Media",T89="Mayor"),AND(P89="Alta",T89="Moderado"),AND(P89="Alta",T89="Mayor"),AND(P89="Muy Alta",T89="Leve"),AND(P89="Muy Alta",T89="Menor"),AND(P89="Muy Alta",T89="Moderado"),AND(P89="Muy Alta",T89="Mayor")),"Alto",IF(OR(AND(P89="Muy Baja",T89="Catastrófico"),AND(P89="Baja",T89="Catastrófico"),AND(P89="Media",T89="Catastrófico"),AND(P89="Alta",T89="Catastrófico"),AND(P89="Muy Alta",T89="Catastrófico")),"Extremo",""))))</f>
        <v>Alto</v>
      </c>
      <c r="W89" s="1187">
        <v>1</v>
      </c>
      <c r="X89" s="1164" t="s">
        <v>570</v>
      </c>
      <c r="Y89" s="1187" t="str">
        <f>IF(OR(Z89="Preventivo",Z89="Detectivo"),"Probabilidad",IF(Z89="Correctivo","Impacto",""))</f>
        <v>Probabilidad</v>
      </c>
      <c r="Z89" s="1176" t="s">
        <v>138</v>
      </c>
      <c r="AA89" s="1176" t="s">
        <v>112</v>
      </c>
      <c r="AB89" s="1177" t="str">
        <f>IF(AND(Z89="Preventivo",AA89="Automático"),"50%",IF(AND(Z89="Preventivo",AA89="Manual"),"40%",IF(AND(Z89="Detectivo",AA89="Automático"),"40%",IF(AND(Z89="Detectivo",AA89="Manual"),"30%",IF(AND(Z89="Correctivo",AA89="Automático"),"35%",IF(AND(Z89="Correctivo",AA89="Manual"),"25%",""))))))</f>
        <v>30%</v>
      </c>
      <c r="AC89" s="1176" t="s">
        <v>113</v>
      </c>
      <c r="AD89" s="1176" t="s">
        <v>114</v>
      </c>
      <c r="AE89" s="1176" t="s">
        <v>115</v>
      </c>
      <c r="AF89" s="1172">
        <f>IFERROR(IF(Y89="Probabilidad",(Q89-(+Q89*AB89)),IF(Y89="Impacto",Q89,"")),"")</f>
        <v>0.56000000000000005</v>
      </c>
      <c r="AG89" s="1178" t="str">
        <f>IFERROR(IF(AF89="","",IF(AF89&lt;=0.2,"Muy Baja",IF(AF89&lt;=0.4,"Baja",IF(AF89&lt;=0.6,"Media",IF(AF89&lt;=0.8,"Alta","Muy Alta"))))),"")</f>
        <v>Media</v>
      </c>
      <c r="AH89" s="1172">
        <f>+AF89</f>
        <v>0.56000000000000005</v>
      </c>
      <c r="AI89" s="1128" t="str">
        <f>IFERROR(IF(AJ89="","",IF(AJ89&lt;=0.2,"Leve",IF(AJ89&lt;=0.4,"Menor",IF(AJ89&lt;=0.6,"Moderado",IF(AJ89&lt;=0.8,"Mayor","Catastrófico"))))),"")</f>
        <v>Moderado</v>
      </c>
      <c r="AJ89" s="1172">
        <f>IFERROR(IF(Y89="Impacto",(U89-(+U89*AB89)),IF(Y89="Probabilidad",U89,"")),"")</f>
        <v>0.6</v>
      </c>
      <c r="AK89" s="1181" t="str">
        <f>IFERROR(IF(OR(AND(AG89="Muy Baja",AI89="Leve"),AND(AG89="Muy Baja",AI89="Menor"),AND(AG89="Baja",AI89="Leve")),"Bajo",IF(OR(AND(AG89="Muy baja",AI89="Moderado"),AND(AG89="Baja",AI89="Menor"),AND(AG89="Baja",AI89="Moderado"),AND(AG89="Media",AI89="Leve"),AND(AG89="Media",AI89="Menor"),AND(AG89="Media",AI89="Moderado"),AND(AG89="Alta",AI89="Leve"),AND(AG89="Alta",AI89="Menor")),"Moderado",IF(OR(AND(AG89="Muy Baja",AI89="Mayor"),AND(AG89="Baja",AI89="Mayor"),AND(AG89="Media",AI89="Mayor"),AND(AG89="Alta",AI89="Moderado"),AND(AG89="Alta",AI89="Mayor"),AND(AG89="Muy Alta",AI89="Leve"),AND(AG89="Muy Alta",AI89="Menor"),AND(AG89="Muy Alta",AI89="Moderado"),AND(AG89="Muy Alta",AI89="Mayor")),"Alto",IF(OR(AND(AG89="Muy Baja",AI89="Catastrófico"),AND(AG89="Baja",AI89="Catastrófico"),AND(AG89="Media",AI89="Catastrófico"),AND(AG89="Alta",AI89="Catastrófico"),AND(AG89="Muy Alta",AI89="Catastrófico")),"Extremo","")))),"")</f>
        <v>Moderado</v>
      </c>
      <c r="AL89" s="1182" t="s">
        <v>116</v>
      </c>
      <c r="AM89" s="1175"/>
      <c r="AN89" s="419" t="s">
        <v>1036</v>
      </c>
      <c r="AO89" s="419" t="s">
        <v>571</v>
      </c>
      <c r="AP89" s="329">
        <v>45107</v>
      </c>
      <c r="AQ89" s="791"/>
      <c r="AR89" s="792"/>
      <c r="AS89" s="793"/>
      <c r="AT89" s="877"/>
      <c r="AU89" s="140"/>
      <c r="AV89" s="140"/>
      <c r="AW89" s="140"/>
      <c r="AX89" s="140"/>
      <c r="AY89" s="140"/>
      <c r="AZ89" s="140"/>
      <c r="BA89" s="140"/>
      <c r="BB89" s="140"/>
      <c r="BC89" s="140"/>
      <c r="BD89" s="140"/>
      <c r="BE89" s="140"/>
      <c r="BF89" s="140"/>
      <c r="BG89" s="140"/>
      <c r="BH89" s="140"/>
      <c r="BI89" s="140"/>
      <c r="BJ89" s="140"/>
      <c r="BK89" s="140"/>
      <c r="BL89" s="140"/>
      <c r="BM89" s="140"/>
      <c r="BN89" s="140"/>
    </row>
    <row r="90" spans="1:66" s="169" customFormat="1" ht="135" customHeight="1" thickTop="1" thickBot="1">
      <c r="A90" s="933"/>
      <c r="B90" s="1393"/>
      <c r="C90" s="1118"/>
      <c r="D90" s="1119"/>
      <c r="E90" s="1119"/>
      <c r="F90" s="1119"/>
      <c r="G90" s="1119"/>
      <c r="H90" s="1165"/>
      <c r="I90" s="1119"/>
      <c r="J90" s="1142"/>
      <c r="K90" s="1142"/>
      <c r="L90" s="1142"/>
      <c r="M90" s="1142"/>
      <c r="N90" s="1119"/>
      <c r="O90" s="1119"/>
      <c r="P90" s="1119"/>
      <c r="Q90" s="1119"/>
      <c r="R90" s="1119"/>
      <c r="S90" s="1119"/>
      <c r="T90" s="1119"/>
      <c r="U90" s="1119"/>
      <c r="V90" s="1119"/>
      <c r="W90" s="1119"/>
      <c r="X90" s="1119"/>
      <c r="Y90" s="1119"/>
      <c r="Z90" s="1119"/>
      <c r="AA90" s="1119"/>
      <c r="AB90" s="1119"/>
      <c r="AC90" s="1119"/>
      <c r="AD90" s="1119"/>
      <c r="AE90" s="1119"/>
      <c r="AF90" s="1119"/>
      <c r="AG90" s="1119"/>
      <c r="AH90" s="1119"/>
      <c r="AI90" s="1119"/>
      <c r="AJ90" s="1119"/>
      <c r="AK90" s="1119"/>
      <c r="AL90" s="1119"/>
      <c r="AM90" s="1142"/>
      <c r="AN90" s="476" t="s">
        <v>572</v>
      </c>
      <c r="AO90" s="476" t="s">
        <v>571</v>
      </c>
      <c r="AP90" s="487" t="s">
        <v>561</v>
      </c>
      <c r="AQ90" s="791"/>
      <c r="AR90" s="792"/>
      <c r="AS90" s="793"/>
      <c r="AT90" s="877"/>
      <c r="AU90" s="140"/>
      <c r="AV90" s="140"/>
      <c r="AW90" s="140"/>
      <c r="AX90" s="140"/>
      <c r="AY90" s="140"/>
      <c r="AZ90" s="140"/>
      <c r="BA90" s="140"/>
      <c r="BB90" s="140"/>
      <c r="BC90" s="140"/>
      <c r="BD90" s="140"/>
      <c r="BE90" s="140"/>
      <c r="BF90" s="140"/>
      <c r="BG90" s="140"/>
      <c r="BH90" s="140"/>
      <c r="BI90" s="140"/>
      <c r="BJ90" s="140"/>
      <c r="BK90" s="140"/>
      <c r="BL90" s="140"/>
      <c r="BM90" s="140"/>
      <c r="BN90" s="140"/>
    </row>
    <row r="91" spans="1:66" s="169" customFormat="1" ht="135" customHeight="1" thickTop="1" thickBot="1">
      <c r="A91" s="933"/>
      <c r="B91" s="1393"/>
      <c r="C91" s="1174">
        <v>3</v>
      </c>
      <c r="D91" s="1104" t="s">
        <v>573</v>
      </c>
      <c r="E91" s="1104" t="s">
        <v>134</v>
      </c>
      <c r="F91" s="1104" t="s">
        <v>574</v>
      </c>
      <c r="G91" s="1104" t="s">
        <v>575</v>
      </c>
      <c r="H91" s="1104" t="s">
        <v>240</v>
      </c>
      <c r="I91" s="1104" t="s">
        <v>576</v>
      </c>
      <c r="J91" s="1123" t="s">
        <v>108</v>
      </c>
      <c r="K91" s="1123" t="s">
        <v>108</v>
      </c>
      <c r="L91" s="1123"/>
      <c r="M91" s="1123"/>
      <c r="N91" s="1104" t="s">
        <v>558</v>
      </c>
      <c r="O91" s="1110">
        <v>1200</v>
      </c>
      <c r="P91" s="1115" t="str">
        <f>IF(O91&lt;=0,"",IF(O91&lt;=2,"Muy Baja",IF(O91&lt;=24,"Baja",IF(O91&lt;=500,"Media",IF(O91&lt;=5000,"Alta","Muy Alta")))))</f>
        <v>Alta</v>
      </c>
      <c r="Q91" s="1116">
        <f>IF(P91="","",IF(P91="Muy Baja",0.2,IF(P91="Baja",0.4,IF(P91="Media",0.6,IF(P91="Alta",0.8,IF(P91="Muy Alta",1,))))))</f>
        <v>0.8</v>
      </c>
      <c r="R91" s="1104" t="s">
        <v>164</v>
      </c>
      <c r="S91" s="1110" t="str">
        <f>IF(NOT(ISERROR(MATCH(R91,'[12]Tabla Impacto'!$B$221:$B$223,0))),'[12]Tabla Impacto'!$F$223&amp;"Por favor no seleccionar los criterios de impacto(Afectación Económica o presupuestal y Pérdida Reputacional)",R91)</f>
        <v xml:space="preserve">     Entre 50 y 100 SMLMV </v>
      </c>
      <c r="T91" s="1115" t="str">
        <f>IF(OR(S91='[12]Tabla Impacto'!$C$11,S91='[12]Tabla Impacto'!$D$11),"Leve",IF(OR(S91='[12]Tabla Impacto'!$C$12,S91='[12]Tabla Impacto'!$D$12),"Menor",IF(OR(S91='[12]Tabla Impacto'!$C$13,S91='[12]Tabla Impacto'!$D$13),"Moderado",IF(OR(S91='[12]Tabla Impacto'!$C$14,S91='[12]Tabla Impacto'!$D$14),"Mayor",IF(OR(S91='[12]Tabla Impacto'!$C$15,S91='[12]Tabla Impacto'!$D$15),"Catastrófico","")))))</f>
        <v>Moderado</v>
      </c>
      <c r="U91" s="1116">
        <f>IF(T91="","",IF(T91="Leve",0.2,IF(T91="Menor",0.4,IF(T91="Moderado",0.6,IF(T91="Mayor",0.8,IF(T91="Catastrófico",1,))))))</f>
        <v>0.6</v>
      </c>
      <c r="V91" s="1173" t="str">
        <f>IF(OR(AND(P91="Muy Baja",T91="Leve"),AND(P91="Muy Baja",T91="Menor"),AND(P91="Baja",T91="Leve")),"Bajo",IF(OR(AND(P91="Muy baja",T91="Moderado"),AND(P91="Baja",T91="Menor"),AND(P91="Baja",T91="Moderado"),AND(P91="Media",T91="Leve"),AND(P91="Media",T91="Menor"),AND(P91="Media",T91="Moderado"),AND(P91="Alta",T91="Leve"),AND(P91="Alta",T91="Menor")),"Moderado",IF(OR(AND(P91="Muy Baja",T91="Mayor"),AND(P91="Baja",T91="Mayor"),AND(P91="Media",T91="Mayor"),AND(P91="Alta",T91="Moderado"),AND(P91="Alta",T91="Mayor"),AND(P91="Muy Alta",T91="Leve"),AND(P91="Muy Alta",T91="Menor"),AND(P91="Muy Alta",T91="Moderado"),AND(P91="Muy Alta",T91="Mayor")),"Alto",IF(OR(AND(P91="Muy Baja",T91="Catastrófico"),AND(P91="Baja",T91="Catastrófico"),AND(P91="Media",T91="Catastrófico"),AND(P91="Alta",T91="Catastrófico"),AND(P91="Muy Alta",T91="Catastrófico")),"Extremo",""))))</f>
        <v>Alto</v>
      </c>
      <c r="W91" s="429">
        <v>1</v>
      </c>
      <c r="X91" s="420" t="s">
        <v>577</v>
      </c>
      <c r="Y91" s="429" t="str">
        <f>IF(OR(Z91="Preventivo",Z91="Detectivo"),"Probabilidad",IF(Z91="Correctivo","Impacto",""))</f>
        <v>Probabilidad</v>
      </c>
      <c r="Z91" s="423" t="s">
        <v>111</v>
      </c>
      <c r="AA91" s="423" t="s">
        <v>112</v>
      </c>
      <c r="AB91" s="426" t="str">
        <f>IF(AND(Z91="Preventivo",AA91="Automático"),"50%",IF(AND(Z91="Preventivo",AA91="Manual"),"40%",IF(AND(Z91="Detectivo",AA91="Automático"),"40%",IF(AND(Z91="Detectivo",AA91="Manual"),"30%",IF(AND(Z91="Correctivo",AA91="Automático"),"35%",IF(AND(Z91="Correctivo",AA91="Manual"),"25%",""))))))</f>
        <v>40%</v>
      </c>
      <c r="AC91" s="423" t="s">
        <v>113</v>
      </c>
      <c r="AD91" s="423" t="s">
        <v>114</v>
      </c>
      <c r="AE91" s="423" t="s">
        <v>115</v>
      </c>
      <c r="AF91" s="424">
        <f>IFERROR(IF(Y91="Probabilidad",(Q91-(+Q91*AB91)),IF(Y91="Impacto",Q91,"")),"")</f>
        <v>0.48</v>
      </c>
      <c r="AG91" s="425" t="str">
        <f>IFERROR(IF(AF91="","",IF(AF91&lt;=0.2,"Muy Baja",IF(AF91&lt;=0.4,"Baja",IF(AF91&lt;=0.6,"Media",IF(AF91&lt;=0.8,"Alta","Muy Alta"))))),"")</f>
        <v>Media</v>
      </c>
      <c r="AH91" s="426">
        <f>+AF91</f>
        <v>0.48</v>
      </c>
      <c r="AI91" s="425" t="str">
        <f>IFERROR(IF(AJ91="","",IF(AJ91&lt;=0.2,"Leve",IF(AJ91&lt;=0.4,"Menor",IF(AJ91&lt;=0.6,"Moderado",IF(AJ91&lt;=0.8,"Mayor","Catastrófico"))))),"")</f>
        <v>Moderado</v>
      </c>
      <c r="AJ91" s="427">
        <f>IFERROR(IF(Y91="Impacto",(U91-(+U91*AB91)),IF(Y91="Probabilidad",U91,"")),"")</f>
        <v>0.6</v>
      </c>
      <c r="AK91" s="428" t="str">
        <f>IFERROR(IF(OR(AND(AG91="Muy Baja",AI91="Leve"),AND(AG91="Muy Baja",AI91="Menor"),AND(AG91="Baja",AI91="Leve")),"Bajo",IF(OR(AND(AG91="Muy baja",AI91="Moderado"),AND(AG91="Baja",AI91="Menor"),AND(AG91="Baja",AI91="Moderado"),AND(AG91="Media",AI91="Leve"),AND(AG91="Media",AI91="Menor"),AND(AG91="Media",AI91="Moderado"),AND(AG91="Alta",AI91="Leve"),AND(AG91="Alta",AI91="Menor")),"Moderado",IF(OR(AND(AG91="Muy Baja",AI91="Mayor"),AND(AG91="Baja",AI91="Mayor"),AND(AG91="Media",AI91="Mayor"),AND(AG91="Alta",AI91="Moderado"),AND(AG91="Alta",AI91="Mayor"),AND(AG91="Muy Alta",AI91="Leve"),AND(AG91="Muy Alta",AI91="Menor"),AND(AG91="Muy Alta",AI91="Moderado"),AND(AG91="Muy Alta",AI91="Mayor")),"Alto",IF(OR(AND(AG91="Muy Baja",AI91="Catastrófico"),AND(AG91="Baja",AI91="Catastrófico"),AND(AG91="Media",AI91="Catastrófico"),AND(AG91="Alta",AI91="Catastrófico"),AND(AG91="Muy Alta",AI91="Catastrófico")),"Extremo","")))),"")</f>
        <v>Moderado</v>
      </c>
      <c r="AL91" s="423" t="s">
        <v>116</v>
      </c>
      <c r="AM91" s="419"/>
      <c r="AN91" s="419" t="s">
        <v>578</v>
      </c>
      <c r="AO91" s="419" t="s">
        <v>562</v>
      </c>
      <c r="AP91" s="441" t="s">
        <v>579</v>
      </c>
      <c r="AQ91" s="788"/>
      <c r="AR91" s="789"/>
      <c r="AS91" s="790"/>
      <c r="AT91" s="877"/>
      <c r="AU91" s="140"/>
      <c r="AV91" s="140"/>
      <c r="AW91" s="140"/>
      <c r="AX91" s="140"/>
      <c r="AY91" s="140"/>
      <c r="AZ91" s="140"/>
      <c r="BA91" s="140"/>
      <c r="BB91" s="140"/>
      <c r="BC91" s="140"/>
      <c r="BD91" s="140"/>
      <c r="BE91" s="140"/>
      <c r="BF91" s="140"/>
      <c r="BG91" s="140"/>
      <c r="BH91" s="140"/>
      <c r="BI91" s="140"/>
      <c r="BJ91" s="140"/>
      <c r="BK91" s="140"/>
      <c r="BL91" s="140"/>
      <c r="BM91" s="140"/>
      <c r="BN91" s="140"/>
    </row>
    <row r="92" spans="1:66" s="169" customFormat="1" ht="135" customHeight="1" thickTop="1" thickBot="1">
      <c r="A92" s="933"/>
      <c r="B92" s="1393"/>
      <c r="C92" s="1118"/>
      <c r="D92" s="1119"/>
      <c r="E92" s="1119"/>
      <c r="F92" s="1119"/>
      <c r="G92" s="1119"/>
      <c r="H92" s="1119"/>
      <c r="I92" s="1119"/>
      <c r="J92" s="1142"/>
      <c r="K92" s="1142"/>
      <c r="L92" s="1142"/>
      <c r="M92" s="1142"/>
      <c r="N92" s="1119"/>
      <c r="O92" s="1119"/>
      <c r="P92" s="1119"/>
      <c r="Q92" s="1119"/>
      <c r="R92" s="1119"/>
      <c r="S92" s="1119"/>
      <c r="T92" s="1119"/>
      <c r="U92" s="1119"/>
      <c r="V92" s="1119"/>
      <c r="W92" s="406">
        <v>2</v>
      </c>
      <c r="X92" s="422" t="s">
        <v>1037</v>
      </c>
      <c r="Y92" s="406" t="str">
        <f>IF(OR(Z92="Preventivo",Z92="Detectivo"),"Probabilidad",IF(Z92="Correctivo","Impacto",""))</f>
        <v>Probabilidad</v>
      </c>
      <c r="Z92" s="435" t="s">
        <v>111</v>
      </c>
      <c r="AA92" s="435" t="s">
        <v>112</v>
      </c>
      <c r="AB92" s="434" t="str">
        <f>IF(AND(Z92="Preventivo",AA92="Automático"),"50%",IF(AND(Z92="Preventivo",AA92="Manual"),"40%",IF(AND(Z92="Detectivo",AA92="Automático"),"40%",IF(AND(Z92="Detectivo",AA92="Manual"),"30%",IF(AND(Z92="Correctivo",AA92="Automático"),"35%",IF(AND(Z92="Correctivo",AA92="Manual"),"25%",""))))))</f>
        <v>40%</v>
      </c>
      <c r="AC92" s="435" t="s">
        <v>113</v>
      </c>
      <c r="AD92" s="435" t="s">
        <v>114</v>
      </c>
      <c r="AE92" s="435" t="s">
        <v>115</v>
      </c>
      <c r="AF92" s="437">
        <f>IFERROR(IF(AND(Y91="Probabilidad",Y92="Probabilidad"),(AH91-(+AH91*AB92)),IF(Y92="Probabilidad",(Q91-(+Q91*AB92)),IF(Y92="Impacto",AH91,""))),"")</f>
        <v>0.28799999999999998</v>
      </c>
      <c r="AG92" s="438" t="str">
        <f>IFERROR(IF(AF92="","",IF(AF92&lt;=0.2,"Muy Baja",IF(AF92&lt;=0.4,"Baja",IF(AF92&lt;=0.6,"Media",IF(AF92&lt;=0.8,"Alta","Muy Alta"))))),"")</f>
        <v>Baja</v>
      </c>
      <c r="AH92" s="434">
        <f>+AF92</f>
        <v>0.28799999999999998</v>
      </c>
      <c r="AI92" s="438" t="str">
        <f>IFERROR(IF(AJ92="","",IF(AJ92&lt;=0.2,"Leve",IF(AJ92&lt;=0.4,"Menor",IF(AJ92&lt;=0.6,"Moderado",IF(AJ92&lt;=0.8,"Mayor","Catastrófico"))))),"")</f>
        <v>Moderado</v>
      </c>
      <c r="AJ92" s="439">
        <f>IFERROR(IF(AND(Y91="Impacto",Y92="Impacto"),(AJ91-(+AJ91*AB92)),IF(Y92="Impacto",(U91-(+U91*AB92)),IF(Y92="Probabilidad",AJ91,""))),"")</f>
        <v>0.6</v>
      </c>
      <c r="AK92" s="440" t="str">
        <f>IFERROR(IF(OR(AND(AG92="Muy Baja",AI92="Leve"),AND(AG92="Muy Baja",AI92="Menor"),AND(AG92="Baja",AI92="Leve")),"Bajo",IF(OR(AND(AG92="Muy baja",AI92="Moderado"),AND(AG92="Baja",AI92="Menor"),AND(AG92="Baja",AI92="Moderado"),AND(AG92="Media",AI92="Leve"),AND(AG92="Media",AI92="Menor"),AND(AG92="Media",AI92="Moderado"),AND(AG92="Alta",AI92="Leve"),AND(AG92="Alta",AI92="Menor")),"Moderado",IF(OR(AND(AG92="Muy Baja",AI92="Mayor"),AND(AG92="Baja",AI92="Mayor"),AND(AG92="Media",AI92="Mayor"),AND(AG92="Alta",AI92="Moderado"),AND(AG92="Alta",AI92="Mayor"),AND(AG92="Muy Alta",AI92="Leve"),AND(AG92="Muy Alta",AI92="Menor"),AND(AG92="Muy Alta",AI92="Moderado"),AND(AG92="Muy Alta",AI92="Mayor")),"Alto",IF(OR(AND(AG92="Muy Baja",AI92="Catastrófico"),AND(AG92="Baja",AI92="Catastrófico"),AND(AG92="Media",AI92="Catastrófico"),AND(AG92="Alta",AI92="Catastrófico"),AND(AG92="Muy Alta",AI92="Catastrófico")),"Extremo","")))),"")</f>
        <v>Moderado</v>
      </c>
      <c r="AL92" s="435" t="s">
        <v>116</v>
      </c>
      <c r="AM92" s="476"/>
      <c r="AN92" s="476" t="s">
        <v>580</v>
      </c>
      <c r="AO92" s="476" t="s">
        <v>562</v>
      </c>
      <c r="AP92" s="487" t="s">
        <v>581</v>
      </c>
      <c r="AQ92" s="788"/>
      <c r="AR92" s="789"/>
      <c r="AS92" s="790"/>
      <c r="AT92" s="877"/>
      <c r="AU92" s="140"/>
      <c r="AV92" s="140"/>
      <c r="AW92" s="140"/>
      <c r="AX92" s="140"/>
      <c r="AY92" s="140"/>
      <c r="AZ92" s="140"/>
      <c r="BA92" s="140"/>
      <c r="BB92" s="140"/>
      <c r="BC92" s="140"/>
      <c r="BD92" s="140"/>
      <c r="BE92" s="140"/>
      <c r="BF92" s="140"/>
      <c r="BG92" s="140"/>
      <c r="BH92" s="140"/>
      <c r="BI92" s="140"/>
      <c r="BJ92" s="140"/>
      <c r="BK92" s="140"/>
      <c r="BL92" s="140"/>
      <c r="BM92" s="140"/>
      <c r="BN92" s="140"/>
    </row>
    <row r="93" spans="1:66" s="169" customFormat="1" ht="135" customHeight="1" thickTop="1" thickBot="1">
      <c r="A93" s="933"/>
      <c r="B93" s="1393"/>
      <c r="C93" s="1174">
        <v>4</v>
      </c>
      <c r="D93" s="1104" t="s">
        <v>1038</v>
      </c>
      <c r="E93" s="1104" t="s">
        <v>134</v>
      </c>
      <c r="F93" s="1104" t="s">
        <v>582</v>
      </c>
      <c r="G93" s="1104" t="s">
        <v>583</v>
      </c>
      <c r="H93" s="1104" t="s">
        <v>240</v>
      </c>
      <c r="I93" s="1104" t="s">
        <v>1039</v>
      </c>
      <c r="J93" s="1113" t="s">
        <v>108</v>
      </c>
      <c r="K93" s="1113"/>
      <c r="L93" s="1113"/>
      <c r="M93" s="1113"/>
      <c r="N93" s="1104" t="s">
        <v>162</v>
      </c>
      <c r="O93" s="1110">
        <v>360</v>
      </c>
      <c r="P93" s="1115" t="str">
        <f>IF(O93&lt;=0,"",IF(O93&lt;=2,"Muy Baja",IF(O93&lt;=24,"Baja",IF(O93&lt;=500,"Media",IF(O93&lt;=5000,"Alta","Muy Alta")))))</f>
        <v>Media</v>
      </c>
      <c r="Q93" s="1156">
        <f>IF(P93="","",IF(P93="Muy Baja",0.2,IF(P93="Baja",0.4,IF(P93="Media",0.6,IF(P93="Alta",0.8,IF(P93="Muy Alta",1,))))))</f>
        <v>0.6</v>
      </c>
      <c r="R93" s="1104" t="s">
        <v>164</v>
      </c>
      <c r="S93" s="1104" t="str">
        <f>IF(NOT(ISERROR(MATCH(R93,'[12]Tabla Impacto'!$B$221:$B$223,0))),'[12]Tabla Impacto'!$F$223&amp;"Por favor no seleccionar los criterios de impacto(Afectación Económica o presupuestal y Pérdida Reputacional)",R93)</f>
        <v xml:space="preserve">     Entre 50 y 100 SMLMV </v>
      </c>
      <c r="T93" s="1115" t="str">
        <f>IF(OR(S93='[12]Tabla Impacto'!$C$11,S93='[12]Tabla Impacto'!$D$11),"Leve",IF(OR(S93='[12]Tabla Impacto'!$C$12,S93='[12]Tabla Impacto'!$D$12),"Menor",IF(OR(S93='[12]Tabla Impacto'!$C$13,S93='[12]Tabla Impacto'!$D$13),"Moderado",IF(OR(S93='[12]Tabla Impacto'!$C$14,S93='[12]Tabla Impacto'!$D$14),"Mayor",IF(OR(S93='[12]Tabla Impacto'!$C$15,S93='[12]Tabla Impacto'!$D$15),"Catastrófico","")))))</f>
        <v>Moderado</v>
      </c>
      <c r="U93" s="1156">
        <f>IF(T93="","",IF(T93="Leve",0.2,IF(T93="Menor",0.4,IF(T93="Moderado",0.6,IF(T93="Mayor",0.8,IF(T93="Catastrófico",1,))))))</f>
        <v>0.6</v>
      </c>
      <c r="V93" s="1173" t="str">
        <f>IF(OR(AND(P93="Muy Baja",T93="Leve"),AND(P93="Muy Baja",T93="Menor"),AND(P93="Baja",T93="Leve")),"Bajo",IF(OR(AND(P93="Muy baja",T93="Moderado"),AND(P93="Baja",T93="Menor"),AND(P93="Baja",T93="Moderado"),AND(P93="Media",T93="Leve"),AND(P93="Media",T93="Menor"),AND(P93="Media",T93="Moderado"),AND(P93="Alta",T93="Leve"),AND(P93="Alta",T93="Menor")),"Moderado",IF(OR(AND(P93="Muy Baja",T93="Mayor"),AND(P93="Baja",T93="Mayor"),AND(P93="Media",T93="Mayor"),AND(P93="Alta",T93="Moderado"),AND(P93="Alta",T93="Mayor"),AND(P93="Muy Alta",T93="Leve"),AND(P93="Muy Alta",T93="Menor"),AND(P93="Muy Alta",T93="Moderado"),AND(P93="Muy Alta",T93="Mayor")),"Alto",IF(OR(AND(P93="Muy Baja",T93="Catastrófico"),AND(P93="Baja",T93="Catastrófico"),AND(P93="Media",T93="Catastrófico"),AND(P93="Alta",T93="Catastrófico"),AND(P93="Muy Alta",T93="Catastrófico")),"Extremo",""))))</f>
        <v>Moderado</v>
      </c>
      <c r="W93" s="1110">
        <v>1</v>
      </c>
      <c r="X93" s="1104" t="s">
        <v>1040</v>
      </c>
      <c r="Y93" s="1110" t="str">
        <f>IF(OR(Z93="Preventivo",Z93="Detectivo"),"Probabilidad",IF(Z93="Correctivo","Impacto",""))</f>
        <v>Probabilidad</v>
      </c>
      <c r="Z93" s="1103" t="s">
        <v>111</v>
      </c>
      <c r="AA93" s="1103" t="s">
        <v>112</v>
      </c>
      <c r="AB93" s="1116" t="str">
        <f>IF(AND(Z93="Preventivo",AA93="Automático"),"50%",IF(AND(Z93="Preventivo",AA93="Manual"),"40%",IF(AND(Z93="Detectivo",AA93="Automático"),"40%",IF(AND(Z93="Detectivo",AA93="Manual"),"30%",IF(AND(Z93="Correctivo",AA93="Automático"),"35%",IF(AND(Z93="Correctivo",AA93="Manual"),"25%",""))))))</f>
        <v>40%</v>
      </c>
      <c r="AC93" s="1103" t="s">
        <v>127</v>
      </c>
      <c r="AD93" s="1103" t="s">
        <v>114</v>
      </c>
      <c r="AE93" s="1103" t="s">
        <v>115</v>
      </c>
      <c r="AF93" s="1172">
        <f>IFERROR(IF(Y93="Probabilidad",(Q93-(+Q93*AB93)),IF(Y93="Impacto",Q93,"")),"")</f>
        <v>0.36</v>
      </c>
      <c r="AG93" s="1128" t="str">
        <f>IFERROR(IF(AF93="","",IF(AF93&lt;=0.2,"Muy Baja",IF(AF93&lt;=0.4,"Baja",IF(AF93&lt;=0.6,"Media",IF(AF93&lt;=0.8,"Alta","Muy Alta"))))),"")</f>
        <v>Baja</v>
      </c>
      <c r="AH93" s="1116">
        <f>+AF93</f>
        <v>0.36</v>
      </c>
      <c r="AI93" s="1128" t="str">
        <f>IFERROR(IF(AJ93="","",IF(AJ93&lt;=0.2,"Leve",IF(AJ93&lt;=0.4,"Menor",IF(AJ93&lt;=0.6,"Moderado",IF(AJ93&lt;=0.8,"Mayor","Catastrófico"))))),"")</f>
        <v>Moderado</v>
      </c>
      <c r="AJ93" s="1100">
        <f>IFERROR(IF(Y93="Impacto",(U93-(+U93*AB93)),IF(Y93="Probabilidad",U93,"")),"")</f>
        <v>0.6</v>
      </c>
      <c r="AK93" s="1102" t="str">
        <f>IFERROR(IF(OR(AND(AG93="Muy Baja",AI93="Leve"),AND(AG93="Muy Baja",AI93="Menor"),AND(AG93="Baja",AI93="Leve")),"Bajo",IF(OR(AND(AG93="Muy baja",AI93="Moderado"),AND(AG93="Baja",AI93="Menor"),AND(AG93="Baja",AI93="Moderado"),AND(AG93="Media",AI93="Leve"),AND(AG93="Media",AI93="Menor"),AND(AG93="Media",AI93="Moderado"),AND(AG93="Alta",AI93="Leve"),AND(AG93="Alta",AI93="Menor")),"Moderado",IF(OR(AND(AG93="Muy Baja",AI93="Mayor"),AND(AG93="Baja",AI93="Mayor"),AND(AG93="Media",AI93="Mayor"),AND(AG93="Alta",AI93="Moderado"),AND(AG93="Alta",AI93="Mayor"),AND(AG93="Muy Alta",AI93="Leve"),AND(AG93="Muy Alta",AI93="Menor"),AND(AG93="Muy Alta",AI93="Moderado"),AND(AG93="Muy Alta",AI93="Mayor")),"Alto",IF(OR(AND(AG93="Muy Baja",AI93="Catastrófico"),AND(AG93="Baja",AI93="Catastrófico"),AND(AG93="Media",AI93="Catastrófico"),AND(AG93="Alta",AI93="Catastrófico"),AND(AG93="Muy Alta",AI93="Catastrófico")),"Extremo","")))),"")</f>
        <v>Moderado</v>
      </c>
      <c r="AL93" s="1103" t="s">
        <v>116</v>
      </c>
      <c r="AM93" s="1113"/>
      <c r="AN93" s="419" t="s">
        <v>1041</v>
      </c>
      <c r="AO93" s="419" t="s">
        <v>560</v>
      </c>
      <c r="AP93" s="473">
        <v>45107</v>
      </c>
      <c r="AQ93" s="788"/>
      <c r="AR93" s="789"/>
      <c r="AS93" s="790"/>
      <c r="AT93" s="809"/>
      <c r="AV93" s="140"/>
      <c r="AW93" s="140"/>
      <c r="AX93" s="140"/>
      <c r="AY93" s="140"/>
      <c r="AZ93" s="140"/>
      <c r="BA93" s="140"/>
      <c r="BB93" s="140"/>
      <c r="BC93" s="140"/>
      <c r="BD93" s="140"/>
      <c r="BE93" s="140"/>
      <c r="BF93" s="140"/>
      <c r="BG93" s="140"/>
      <c r="BH93" s="140"/>
      <c r="BI93" s="140"/>
      <c r="BJ93" s="140"/>
      <c r="BK93" s="140"/>
      <c r="BL93" s="140"/>
      <c r="BM93" s="140"/>
      <c r="BN93" s="140"/>
    </row>
    <row r="94" spans="1:66" s="169" customFormat="1" ht="135" customHeight="1" thickTop="1" thickBot="1">
      <c r="A94" s="933"/>
      <c r="B94" s="1393"/>
      <c r="C94" s="1166"/>
      <c r="D94" s="1101"/>
      <c r="E94" s="1101"/>
      <c r="F94" s="1101"/>
      <c r="G94" s="1101"/>
      <c r="H94" s="1101"/>
      <c r="I94" s="1101"/>
      <c r="J94" s="1163"/>
      <c r="K94" s="1163"/>
      <c r="L94" s="1163"/>
      <c r="M94" s="1163"/>
      <c r="N94" s="1101"/>
      <c r="O94" s="1101"/>
      <c r="P94" s="1101"/>
      <c r="Q94" s="1101"/>
      <c r="R94" s="1101"/>
      <c r="S94" s="1101"/>
      <c r="T94" s="1101"/>
      <c r="U94" s="1101"/>
      <c r="V94" s="1101"/>
      <c r="W94" s="1101"/>
      <c r="X94" s="1101"/>
      <c r="Y94" s="1101"/>
      <c r="Z94" s="1101"/>
      <c r="AA94" s="1101"/>
      <c r="AB94" s="1101"/>
      <c r="AC94" s="1101"/>
      <c r="AD94" s="1101"/>
      <c r="AE94" s="1101"/>
      <c r="AF94" s="1101"/>
      <c r="AG94" s="1101"/>
      <c r="AH94" s="1101"/>
      <c r="AI94" s="1101"/>
      <c r="AJ94" s="1101"/>
      <c r="AK94" s="1101"/>
      <c r="AL94" s="1101"/>
      <c r="AM94" s="1163"/>
      <c r="AN94" s="416" t="s">
        <v>584</v>
      </c>
      <c r="AO94" s="416" t="s">
        <v>560</v>
      </c>
      <c r="AP94" s="330">
        <v>45107</v>
      </c>
      <c r="AQ94" s="788"/>
      <c r="AR94" s="789"/>
      <c r="AS94" s="790"/>
      <c r="AT94" s="809"/>
      <c r="AV94" s="140"/>
      <c r="AW94" s="140"/>
      <c r="AX94" s="140"/>
      <c r="AY94" s="140"/>
      <c r="AZ94" s="140"/>
      <c r="BA94" s="140"/>
      <c r="BB94" s="140"/>
      <c r="BC94" s="140"/>
      <c r="BD94" s="140"/>
      <c r="BE94" s="140"/>
      <c r="BF94" s="140"/>
      <c r="BG94" s="140"/>
      <c r="BH94" s="140"/>
      <c r="BI94" s="140"/>
      <c r="BJ94" s="140"/>
      <c r="BK94" s="140"/>
      <c r="BL94" s="140"/>
      <c r="BM94" s="140"/>
      <c r="BN94" s="140"/>
    </row>
    <row r="95" spans="1:66" s="169" customFormat="1" ht="135" customHeight="1" thickTop="1" thickBot="1">
      <c r="A95" s="933"/>
      <c r="B95" s="1393"/>
      <c r="C95" s="1118"/>
      <c r="D95" s="1119"/>
      <c r="E95" s="1119"/>
      <c r="F95" s="1119"/>
      <c r="G95" s="1119"/>
      <c r="H95" s="1119"/>
      <c r="I95" s="1119"/>
      <c r="J95" s="1142"/>
      <c r="K95" s="1142"/>
      <c r="L95" s="1142"/>
      <c r="M95" s="1142"/>
      <c r="N95" s="1119"/>
      <c r="O95" s="1119"/>
      <c r="P95" s="1119"/>
      <c r="Q95" s="1119"/>
      <c r="R95" s="1119"/>
      <c r="S95" s="1119"/>
      <c r="T95" s="1119"/>
      <c r="U95" s="1119"/>
      <c r="V95" s="1119"/>
      <c r="W95" s="406">
        <v>2</v>
      </c>
      <c r="X95" s="422" t="s">
        <v>1042</v>
      </c>
      <c r="Y95" s="406" t="str">
        <f>IF(OR(Z95="Preventivo",Z95="Detectivo"),"Probabilidad",IF(Z95="Correctivo","Impacto",""))</f>
        <v>Probabilidad</v>
      </c>
      <c r="Z95" s="435" t="s">
        <v>111</v>
      </c>
      <c r="AA95" s="435" t="s">
        <v>112</v>
      </c>
      <c r="AB95" s="434" t="str">
        <f>IF(AND(Z95="Preventivo",AA95="Automático"),"50%",IF(AND(Z95="Preventivo",AA95="Manual"),"40%",IF(AND(Z95="Detectivo",AA95="Automático"),"40%",IF(AND(Z95="Detectivo",AA95="Manual"),"30%",IF(AND(Z95="Correctivo",AA95="Automático"),"35%",IF(AND(Z95="Correctivo",AA95="Manual"),"25%",""))))))</f>
        <v>40%</v>
      </c>
      <c r="AC95" s="435" t="s">
        <v>113</v>
      </c>
      <c r="AD95" s="435" t="s">
        <v>114</v>
      </c>
      <c r="AE95" s="435" t="s">
        <v>115</v>
      </c>
      <c r="AF95" s="437">
        <f>IFERROR(IF(AND(Y94="Probabilidad",Y95="Probabilidad"),(AH94-(+AH94*AB95)),IF(Y95="Probabilidad",(Q93-(+Q93*AB95)),IF(Y95="Impacto",AH94,""))),"")</f>
        <v>0.36</v>
      </c>
      <c r="AG95" s="438" t="str">
        <f>IFERROR(IF(AF95="","",IF(AF95&lt;=0.2,"Muy Baja",IF(AF95&lt;=0.4,"Baja",IF(AF95&lt;=0.6,"Media",IF(AF95&lt;=0.8,"Alta","Muy Alta"))))),"")</f>
        <v>Baja</v>
      </c>
      <c r="AH95" s="434">
        <f>+AF95</f>
        <v>0.36</v>
      </c>
      <c r="AI95" s="438" t="str">
        <f>IFERROR(IF(AJ95="","",IF(AJ95&lt;=0.2,"Leve",IF(AJ95&lt;=0.4,"Menor",IF(AJ95&lt;=0.6,"Moderado",IF(AJ95&lt;=0.8,"Mayor","Catastrófico"))))),"")</f>
        <v>Moderado</v>
      </c>
      <c r="AJ95" s="439">
        <f>IFERROR(IF(AND(Y93="Impacto",Y95="Impacto"),(AJ93-(+AJ93*AB95)),IF(Y95="Impacto",(U93-(+U93*AB95)),IF(Y95="Probabilidad",AJ93,""))),"")</f>
        <v>0.6</v>
      </c>
      <c r="AK95" s="440" t="str">
        <f>IFERROR(IF(OR(AND(AG95="Muy Baja",AI95="Leve"),AND(AG95="Muy Baja",AI95="Menor"),AND(AG95="Baja",AI95="Leve")),"Bajo",IF(OR(AND(AG95="Muy baja",AI95="Moderado"),AND(AG95="Baja",AI95="Menor"),AND(AG95="Baja",AI95="Moderado"),AND(AG95="Media",AI95="Leve"),AND(AG95="Media",AI95="Menor"),AND(AG95="Media",AI95="Moderado"),AND(AG95="Alta",AI95="Leve"),AND(AG95="Alta",AI95="Menor")),"Moderado",IF(OR(AND(AG95="Muy Baja",AI95="Mayor"),AND(AG95="Baja",AI95="Mayor"),AND(AG95="Media",AI95="Mayor"),AND(AG95="Alta",AI95="Moderado"),AND(AG95="Alta",AI95="Mayor"),AND(AG95="Muy Alta",AI95="Leve"),AND(AG95="Muy Alta",AI95="Menor"),AND(AG95="Muy Alta",AI95="Moderado"),AND(AG95="Muy Alta",AI95="Mayor")),"Alto",IF(OR(AND(AG95="Muy Baja",AI95="Catastrófico"),AND(AG95="Baja",AI95="Catastrófico"),AND(AG95="Media",AI95="Catastrófico"),AND(AG95="Alta",AI95="Catastrófico"),AND(AG95="Muy Alta",AI95="Catastrófico")),"Extremo","")))),"")</f>
        <v>Moderado</v>
      </c>
      <c r="AL95" s="435" t="s">
        <v>116</v>
      </c>
      <c r="AM95" s="476"/>
      <c r="AN95" s="476" t="s">
        <v>1043</v>
      </c>
      <c r="AO95" s="476" t="s">
        <v>560</v>
      </c>
      <c r="AP95" s="487" t="s">
        <v>561</v>
      </c>
      <c r="AQ95" s="794"/>
      <c r="AR95" s="795"/>
      <c r="AS95" s="790"/>
      <c r="AT95" s="875"/>
      <c r="AU95" s="140"/>
      <c r="AV95" s="140"/>
      <c r="AW95" s="140"/>
      <c r="AX95" s="140"/>
      <c r="AY95" s="140"/>
      <c r="AZ95" s="140"/>
      <c r="BA95" s="140"/>
      <c r="BB95" s="140"/>
      <c r="BC95" s="140"/>
      <c r="BD95" s="140"/>
      <c r="BE95" s="140"/>
      <c r="BF95" s="140"/>
      <c r="BG95" s="140"/>
      <c r="BH95" s="140"/>
      <c r="BI95" s="140"/>
      <c r="BJ95" s="140"/>
      <c r="BK95" s="140"/>
      <c r="BL95" s="140"/>
      <c r="BM95" s="140"/>
      <c r="BN95" s="140"/>
    </row>
    <row r="96" spans="1:66" s="169" customFormat="1" ht="135" customHeight="1" thickTop="1" thickBot="1">
      <c r="A96" s="933"/>
      <c r="B96" s="1393"/>
      <c r="C96" s="1107">
        <v>5</v>
      </c>
      <c r="D96" s="1085" t="s">
        <v>585</v>
      </c>
      <c r="E96" s="1167" t="s">
        <v>134</v>
      </c>
      <c r="F96" s="1085" t="s">
        <v>1044</v>
      </c>
      <c r="G96" s="1085" t="s">
        <v>586</v>
      </c>
      <c r="H96" s="1085" t="s">
        <v>451</v>
      </c>
      <c r="I96" s="1168" t="s">
        <v>1045</v>
      </c>
      <c r="J96" s="1169" t="s">
        <v>108</v>
      </c>
      <c r="K96" s="1169" t="s">
        <v>108</v>
      </c>
      <c r="L96" s="1141"/>
      <c r="M96" s="1169" t="s">
        <v>108</v>
      </c>
      <c r="N96" s="1085" t="s">
        <v>167</v>
      </c>
      <c r="O96" s="1085">
        <v>80</v>
      </c>
      <c r="P96" s="1094" t="str">
        <f>IF(O96&lt;=0,"",IF(O96&lt;=2,"Muy Baja",IF(O96&lt;=24,"Baja",IF(O96&lt;=500,"Media",IF(O96&lt;=5000,"Alta","Muy Alta")))))</f>
        <v>Media</v>
      </c>
      <c r="Q96" s="1170">
        <f>IF(P96="","",IF(P96="Muy Baja",0.2,IF(P96="Baja",0.4,IF(P96="Media",0.6,IF(P96="Alta",0.8,IF(P96="Muy Alta",1,))))))</f>
        <v>0.6</v>
      </c>
      <c r="R96" s="1085" t="s">
        <v>374</v>
      </c>
      <c r="S96" s="1168" t="str">
        <f>IF(NOT(ISERROR(MATCH(R96,'[12]Tabla Impacto'!$B$221:$B$223,0))),'[12]Tabla Impacto'!$F$223&amp;"Por favor no seleccionar los criterios de impacto(Afectación Económica o presupuestal y Pérdida Reputacional)",R96)</f>
        <v xml:space="preserve">     El riesgo afecta la imagen de la entidad internamente, de conocimiento general, nivel interno, de junta directiva y accionistas y/o de proveedores</v>
      </c>
      <c r="T96" s="1094" t="s">
        <v>152</v>
      </c>
      <c r="U96" s="1170">
        <f>IF(T96="","",IF(T96="Leve",0.2,IF(T96="Menor",0.4,IF(T96="Moderado",0.6,IF(T96="Mayor",0.8,IF(T96="Catastrófico",1,))))))</f>
        <v>0.6</v>
      </c>
      <c r="V96" s="1171" t="str">
        <f>IF(OR(AND(P96="Muy Baja",T96="Leve"),AND(P96="Muy Baja",T96="Menor"),AND(P96="Baja",T96="Leve")),"Bajo",IF(OR(AND(P96="Muy baja",T96="Moderado"),AND(P96="Baja",T96="Menor"),AND(P96="Baja",T96="Moderado"),AND(P96="Media",T96="Leve"),AND(P96="Media",T96="Menor"),AND(P96="Media",T96="Moderado"),AND(P96="Alta",T96="Leve"),AND(P96="Alta",T96="Menor")),"Moderado",IF(OR(AND(P96="Muy Baja",T96="Mayor"),AND(P96="Baja",T96="Mayor"),AND(P96="Media",T96="Mayor"),AND(P96="Alta",T96="Moderado"),AND(P96="Alta",T96="Mayor"),AND(P96="Muy Alta",T96="Leve"),AND(P96="Muy Alta",T96="Menor"),AND(P96="Muy Alta",T96="Moderado"),AND(P96="Muy Alta",T96="Mayor")),"Alto",IF(OR(AND(P96="Muy Baja",T96="Catastrófico"),AND(P96="Baja",T96="Catastrófico"),AND(P96="Media",T96="Catastrófico"),AND(P96="Alta",T96="Catastrófico"),AND(P96="Muy Alta",T96="Catastrófico")),"Extremo",""))))</f>
        <v>Moderado</v>
      </c>
      <c r="W96" s="405">
        <v>1</v>
      </c>
      <c r="X96" s="408" t="s">
        <v>587</v>
      </c>
      <c r="Y96" s="405" t="str">
        <f>IF(OR(Z96="Preventivo",Z96="Detectivo"),"Probabilidad",IF(Z96="Correctivo","Impacto",""))</f>
        <v>Probabilidad</v>
      </c>
      <c r="Z96" s="478" t="s">
        <v>111</v>
      </c>
      <c r="AA96" s="478" t="s">
        <v>112</v>
      </c>
      <c r="AB96" s="410" t="str">
        <f>IF(AND(Z96="Preventivo",AA96="Automático"),"50%",IF(AND(Z96="Preventivo",AA96="Manual"),"40%",IF(AND(Z96="Detectivo",AA96="Automático"),"40%",IF(AND(Z96="Detectivo",AA96="Manual"),"30%",IF(AND(Z96="Correctivo",AA96="Automático"),"35%",IF(AND(Z96="Correctivo",AA96="Manual"),"25%",""))))))</f>
        <v>40%</v>
      </c>
      <c r="AC96" s="478" t="s">
        <v>113</v>
      </c>
      <c r="AD96" s="478" t="s">
        <v>142</v>
      </c>
      <c r="AE96" s="478" t="s">
        <v>115</v>
      </c>
      <c r="AF96" s="331">
        <f>IFERROR(IF(Y96="Probabilidad",(Q96-(+Q96*AB96)),IF(Y96="Impacto",Q96,"")),"")</f>
        <v>0.36</v>
      </c>
      <c r="AG96" s="480" t="str">
        <f>IFERROR(IF(AF96="","",IF(AF96&lt;=0.2,"Muy Baja",IF(AF96&lt;=0.4,"Baja",IF(AF96&lt;=0.6,"Media",IF(AF96&lt;=0.8,"Alta","Muy Alta"))))),"")</f>
        <v>Baja</v>
      </c>
      <c r="AH96" s="410">
        <f>+AF96</f>
        <v>0.36</v>
      </c>
      <c r="AI96" s="480" t="str">
        <f>IFERROR(IF(AJ96="","",IF(AJ96&lt;=0.2,"Leve",IF(AJ96&lt;=0.4,"Menor",IF(AJ96&lt;=0.6,"Moderado",IF(AJ96&lt;=0.8,"Mayor","Catastrófico"))))),"")</f>
        <v>Moderado</v>
      </c>
      <c r="AJ96" s="481">
        <f>IFERROR(IF(Y96="Impacto",(U96-(+U96*AB96)),IF(Y96="Probabilidad",U96,"")),"")</f>
        <v>0.6</v>
      </c>
      <c r="AK96" s="482" t="str">
        <f>IFERROR(IF(OR(AND(AG96="Muy Baja",AI96="Leve"),AND(AG96="Muy Baja",AI96="Menor"),AND(AG96="Baja",AI96="Leve")),"Bajo",IF(OR(AND(AG96="Muy baja",AI96="Moderado"),AND(AG96="Baja",AI96="Menor"),AND(AG96="Baja",AI96="Moderado"),AND(AG96="Media",AI96="Leve"),AND(AG96="Media",AI96="Menor"),AND(AG96="Media",AI96="Moderado"),AND(AG96="Alta",AI96="Leve"),AND(AG96="Alta",AI96="Menor")),"Moderado",IF(OR(AND(AG96="Muy Baja",AI96="Mayor"),AND(AG96="Baja",AI96="Mayor"),AND(AG96="Media",AI96="Mayor"),AND(AG96="Alta",AI96="Moderado"),AND(AG96="Alta",AI96="Mayor"),AND(AG96="Muy Alta",AI96="Leve"),AND(AG96="Muy Alta",AI96="Menor"),AND(AG96="Muy Alta",AI96="Moderado"),AND(AG96="Muy Alta",AI96="Mayor")),"Alto",IF(OR(AND(AG96="Muy Baja",AI96="Catastrófico"),AND(AG96="Baja",AI96="Catastrófico"),AND(AG96="Media",AI96="Catastrófico"),AND(AG96="Alta",AI96="Catastrófico"),AND(AG96="Muy Alta",AI96="Catastrófico")),"Extremo","")))),"")</f>
        <v>Moderado</v>
      </c>
      <c r="AL96" s="478" t="s">
        <v>166</v>
      </c>
      <c r="AM96" s="409"/>
      <c r="AN96" s="409" t="s">
        <v>1046</v>
      </c>
      <c r="AO96" s="409" t="s">
        <v>560</v>
      </c>
      <c r="AP96" s="448" t="s">
        <v>588</v>
      </c>
      <c r="AQ96" s="198"/>
      <c r="AR96" s="796"/>
      <c r="AS96" s="797"/>
      <c r="AT96" s="798"/>
      <c r="AU96" s="199"/>
      <c r="AV96" s="140"/>
      <c r="AW96" s="140"/>
      <c r="AX96" s="140"/>
      <c r="AY96" s="140"/>
      <c r="AZ96" s="140"/>
      <c r="BA96" s="140"/>
      <c r="BB96" s="140"/>
      <c r="BC96" s="140"/>
      <c r="BD96" s="140"/>
      <c r="BE96" s="140"/>
      <c r="BF96" s="140"/>
      <c r="BG96" s="140"/>
      <c r="BH96" s="140"/>
      <c r="BI96" s="140"/>
      <c r="BJ96" s="140"/>
      <c r="BK96" s="140"/>
      <c r="BL96" s="140"/>
      <c r="BM96" s="140"/>
      <c r="BN96" s="140"/>
    </row>
    <row r="97" spans="1:66" s="169" customFormat="1" ht="135" customHeight="1" thickTop="1" thickBot="1">
      <c r="A97" s="933"/>
      <c r="B97" s="1393"/>
      <c r="C97" s="1118"/>
      <c r="D97" s="1119"/>
      <c r="E97" s="1119"/>
      <c r="F97" s="1119"/>
      <c r="G97" s="1119"/>
      <c r="H97" s="1087"/>
      <c r="I97" s="1119"/>
      <c r="J97" s="1142"/>
      <c r="K97" s="1142"/>
      <c r="L97" s="1142"/>
      <c r="M97" s="1142"/>
      <c r="N97" s="1119"/>
      <c r="O97" s="1119"/>
      <c r="P97" s="1119"/>
      <c r="Q97" s="1119"/>
      <c r="R97" s="1119"/>
      <c r="S97" s="1119"/>
      <c r="T97" s="1119"/>
      <c r="U97" s="1119"/>
      <c r="V97" s="1119"/>
      <c r="W97" s="406">
        <v>2</v>
      </c>
      <c r="X97" s="422" t="s">
        <v>1047</v>
      </c>
      <c r="Y97" s="406" t="s">
        <v>180</v>
      </c>
      <c r="Z97" s="435" t="s">
        <v>138</v>
      </c>
      <c r="AA97" s="435" t="s">
        <v>112</v>
      </c>
      <c r="AB97" s="434" t="str">
        <f>IF(AND(Z97="Preventivo",AA97="Automático"),"50%",IF(AND(Z97="Preventivo",AA97="Manual"),"40%",IF(AND(Z97="Detectivo",AA97="Automático"),"40%",IF(AND(Z97="Detectivo",AA97="Manual"),"30%",IF(AND(Z97="Correctivo",AA97="Automático"),"35%",IF(AND(Z97="Correctivo",AA97="Manual"),"25%",""))))))</f>
        <v>30%</v>
      </c>
      <c r="AC97" s="435" t="s">
        <v>113</v>
      </c>
      <c r="AD97" s="435" t="s">
        <v>114</v>
      </c>
      <c r="AE97" s="435" t="s">
        <v>115</v>
      </c>
      <c r="AF97" s="332">
        <f>IFERROR(IF(AND(Y96="Probabilidad",Y97="Probabilidad"),(AH96-(+AH96*AB97)),IF(Y97="Probabilidad",(Q95-(+Q95*AB97)),IF(Y97="Impacto",AH96,""))),"")</f>
        <v>0.252</v>
      </c>
      <c r="AG97" s="438" t="str">
        <f>IFERROR(IF(AF97="","",IF(AF97&lt;=0.2,"Muy Baja",IF(AF97&lt;=0.4,"Baja",IF(AF97&lt;=0.6,"Media",IF(AF97&lt;=0.8,"Alta","Muy Alta"))))),"")</f>
        <v>Baja</v>
      </c>
      <c r="AH97" s="434">
        <f>+AF97</f>
        <v>0.252</v>
      </c>
      <c r="AI97" s="438" t="str">
        <f>IFERROR(IF(AJ97="","",IF(AJ97&lt;=0.2,"Leve",IF(AJ97&lt;=0.4,"Menor",IF(AJ97&lt;=0.6,"Moderado",IF(AJ97&lt;=0.8,"Mayor","Catastrófico"))))),"")</f>
        <v>Moderado</v>
      </c>
      <c r="AJ97" s="439">
        <f>IFERROR(IF(AND(Y95="Impacto",Y97="Impacto"),(AJ95-(+AJ95*AB97)),IF(Y97="Impacto",(U95-(+U95*AB97)),IF(Y97="Probabilidad",AJ95,""))),"")</f>
        <v>0.6</v>
      </c>
      <c r="AK97" s="440" t="str">
        <f>IFERROR(IF(OR(AND(AG97="Muy Baja",AI97="Leve"),AND(AG97="Muy Baja",AI97="Menor"),AND(AG97="Baja",AI97="Leve")),"Bajo",IF(OR(AND(AG97="Muy baja",AI97="Moderado"),AND(AG97="Baja",AI97="Menor"),AND(AG97="Baja",AI97="Moderado"),AND(AG97="Media",AI97="Leve"),AND(AG97="Media",AI97="Menor"),AND(AG97="Media",AI97="Moderado"),AND(AG97="Alta",AI97="Leve"),AND(AG97="Alta",AI97="Menor")),"Moderado",IF(OR(AND(AG97="Muy Baja",AI97="Mayor"),AND(AG97="Baja",AI97="Mayor"),AND(AG97="Media",AI97="Mayor"),AND(AG97="Alta",AI97="Moderado"),AND(AG97="Alta",AI97="Mayor"),AND(AG97="Muy Alta",AI97="Leve"),AND(AG97="Muy Alta",AI97="Menor"),AND(AG97="Muy Alta",AI97="Moderado"),AND(AG97="Muy Alta",AI97="Mayor")),"Alto",IF(OR(AND(AG97="Muy Baja",AI97="Catastrófico"),AND(AG97="Baja",AI97="Catastrófico"),AND(AG97="Media",AI97="Catastrófico"),AND(AG97="Alta",AI97="Catastrófico"),AND(AG97="Muy Alta",AI97="Catastrófico")),"Extremo","")))),"")</f>
        <v>Moderado</v>
      </c>
      <c r="AL97" s="435" t="s">
        <v>137</v>
      </c>
      <c r="AM97" s="476"/>
      <c r="AN97" s="476"/>
      <c r="AO97" s="476"/>
      <c r="AP97" s="333"/>
      <c r="AQ97" s="799"/>
      <c r="AR97" s="800"/>
      <c r="AS97" s="801"/>
      <c r="AT97" s="875"/>
      <c r="AU97" s="140"/>
      <c r="AV97" s="140"/>
      <c r="AW97" s="140"/>
      <c r="AX97" s="140"/>
      <c r="AY97" s="140"/>
      <c r="AZ97" s="140"/>
      <c r="BA97" s="140"/>
      <c r="BB97" s="140"/>
      <c r="BC97" s="140"/>
      <c r="BD97" s="140"/>
      <c r="BE97" s="140"/>
      <c r="BF97" s="140"/>
      <c r="BG97" s="140"/>
      <c r="BH97" s="140"/>
      <c r="BI97" s="140"/>
      <c r="BJ97" s="140"/>
      <c r="BK97" s="140"/>
      <c r="BL97" s="140"/>
      <c r="BM97" s="140"/>
      <c r="BN97" s="140"/>
    </row>
    <row r="98" spans="1:66" s="169" customFormat="1" ht="216" customHeight="1" thickTop="1" thickBot="1">
      <c r="A98" s="933"/>
      <c r="B98" s="1393" t="s">
        <v>924</v>
      </c>
      <c r="C98" s="1117">
        <v>1</v>
      </c>
      <c r="D98" s="1104"/>
      <c r="E98" s="1104" t="s">
        <v>1048</v>
      </c>
      <c r="F98" s="1104" t="s">
        <v>103</v>
      </c>
      <c r="G98" s="1104" t="s">
        <v>590</v>
      </c>
      <c r="H98" s="1104" t="s">
        <v>591</v>
      </c>
      <c r="I98" s="1104" t="s">
        <v>619</v>
      </c>
      <c r="J98" s="1113" t="s">
        <v>108</v>
      </c>
      <c r="K98" s="1113"/>
      <c r="L98" s="1113"/>
      <c r="M98" s="1113"/>
      <c r="N98" s="1104" t="s">
        <v>162</v>
      </c>
      <c r="O98" s="1104">
        <v>4500</v>
      </c>
      <c r="P98" s="1115" t="str">
        <f>IF(O98&lt;=0,"",IF(O98&lt;=2,"Muy Baja",IF(O98&lt;=24,"Baja",IF(O98&lt;=500,"Media",IF(O98&lt;=5000,"Alta","Muy Alta")))))</f>
        <v>Alta</v>
      </c>
      <c r="Q98" s="1135">
        <f>IF(P98="","",IF(P98="Muy Baja",0.2,IF(P98="Baja",0.4,IF(P98="Media",0.6,IF(P98="Alta",0.8,IF(P98="Muy Alta",1,))))))</f>
        <v>0.8</v>
      </c>
      <c r="R98" s="1104" t="s">
        <v>374</v>
      </c>
      <c r="S98" s="420" t="str">
        <f>IF(NOT(ISERROR(MATCH(R98,'[13]Tabla Impacto'!$B$221:$B$223,0))),'[13]Tabla Impacto'!$F$223&amp;"Por favor no seleccionar los criterios de impacto(Afectación Económica o presupuestal y Pérdida Reputacional)",R98)</f>
        <v xml:space="preserve">     El riesgo afecta la imagen de la entidad internamente, de conocimiento general, nivel interno, de junta directiva y accionistas y/o de proveedores</v>
      </c>
      <c r="T98" s="1115" t="s">
        <v>152</v>
      </c>
      <c r="U98" s="1156">
        <f>IF(T98="","",IF(T98="Leve",0.2,IF(T98="Menor",0.4,IF(T98="Moderado",0.6,IF(T98="Mayor",0.8,IF(T98="Catastrófico",1,))))))</f>
        <v>0.6</v>
      </c>
      <c r="V98" s="1129" t="str">
        <f>IF(OR(AND(P98="Muy Baja",T98="Leve"),AND(P98="Muy Baja",T98="Menor"),AND(P98="Baja",T98="Leve")),"Bajo",IF(OR(AND(P98="Muy baja",T98="Moderado"),AND(P98="Baja",T98="Menor"),AND(P98="Baja",T98="Moderado"),AND(P98="Media",T98="Leve"),AND(P98="Media",T98="Menor"),AND(P98="Media",T98="Moderado"),AND(P98="Alta",T98="Leve"),AND(P98="Alta",T98="Menor")),"Moderado",IF(OR(AND(P98="Muy Baja",T98="Mayor"),AND(P98="Baja",T98="Mayor"),AND(P98="Media",T98="Mayor"),AND(P98="Alta",T98="Moderado"),AND(P98="Alta",T98="Mayor"),AND(P98="Muy Alta",T98="Leve"),AND(P98="Muy Alta",T98="Menor"),AND(P98="Muy Alta",T98="Moderado"),AND(P98="Muy Alta",T98="Mayor")),"Alto",IF(OR(AND(P98="Muy Baja",T98="Catastrófico"),AND(P98="Baja",T98="Catastrófico"),AND(P98="Media",T98="Catastrófico"),AND(P98="Alta",T98="Catastrófico"),AND(P98="Muy Alta",T98="Catastrófico")),"Extremo",""))))</f>
        <v>Alto</v>
      </c>
      <c r="W98" s="429">
        <v>1</v>
      </c>
      <c r="X98" s="420" t="s">
        <v>1049</v>
      </c>
      <c r="Y98" s="429" t="str">
        <f t="shared" ref="Y98:Y108" si="19">IF(OR(Z98="Preventivo",Z98="Detectivo"),"Probabilidad",IF(Z98="Correctivo","Impacto",""))</f>
        <v>Probabilidad</v>
      </c>
      <c r="Z98" s="423" t="s">
        <v>111</v>
      </c>
      <c r="AA98" s="423" t="s">
        <v>112</v>
      </c>
      <c r="AB98" s="426" t="str">
        <f t="shared" ref="AB98:AB108" si="20">IF(AND(Z98="Preventivo",AA98="Automático"),"50%",IF(AND(Z98="Preventivo",AA98="Manual"),"40%",IF(AND(Z98="Detectivo",AA98="Automático"),"40%",IF(AND(Z98="Detectivo",AA98="Manual"),"30%",IF(AND(Z98="Correctivo",AA98="Automático"),"35%",IF(AND(Z98="Correctivo",AA98="Manual"),"25%",""))))))</f>
        <v>40%</v>
      </c>
      <c r="AC98" s="423" t="s">
        <v>113</v>
      </c>
      <c r="AD98" s="423" t="s">
        <v>114</v>
      </c>
      <c r="AE98" s="423" t="s">
        <v>115</v>
      </c>
      <c r="AF98" s="436">
        <f>IFERROR(IF(Y98="Probabilidad",(Q98-(+Q98*AB98)),IF(Y98="Impacto",Q98,"")),"")</f>
        <v>0.48</v>
      </c>
      <c r="AG98" s="425" t="str">
        <f t="shared" ref="AG98:AG108" si="21">IFERROR(IF(AF98="","",IF(AF98&lt;=0.2,"Muy Baja",IF(AF98&lt;=0.4,"Baja",IF(AF98&lt;=0.6,"Media",IF(AF98&lt;=0.8,"Alta","Muy Alta"))))),"")</f>
        <v>Media</v>
      </c>
      <c r="AH98" s="426">
        <f t="shared" ref="AH98:AH108" si="22">+AF98</f>
        <v>0.48</v>
      </c>
      <c r="AI98" s="425" t="str">
        <f t="shared" ref="AI98:AI108" si="23">IFERROR(IF(AJ98="","",IF(AJ98&lt;=0.2,"Leve",IF(AJ98&lt;=0.4,"Menor",IF(AJ98&lt;=0.6,"Moderado",IF(AJ98&lt;=0.8,"Mayor","Catastrófico"))))),"")</f>
        <v>Moderado</v>
      </c>
      <c r="AJ98" s="427">
        <f>IFERROR(IF(Y98="Impacto",(U98-(+U98*AB98)),IF(Y98="Probabilidad",U98,"")),"")</f>
        <v>0.6</v>
      </c>
      <c r="AK98" s="428" t="str">
        <f t="shared" ref="AK98:AK108" si="24">IFERROR(IF(OR(AND(AG98="Muy Baja",AI98="Leve"),AND(AG98="Muy Baja",AI98="Menor"),AND(AG98="Baja",AI98="Leve")),"Bajo",IF(OR(AND(AG98="Muy baja",AI98="Moderado"),AND(AG98="Baja",AI98="Menor"),AND(AG98="Baja",AI98="Moderado"),AND(AG98="Media",AI98="Leve"),AND(AG98="Media",AI98="Menor"),AND(AG98="Media",AI98="Moderado"),AND(AG98="Alta",AI98="Leve"),AND(AG98="Alta",AI98="Menor")),"Moderado",IF(OR(AND(AG98="Muy Baja",AI98="Mayor"),AND(AG98="Baja",AI98="Mayor"),AND(AG98="Media",AI98="Mayor"),AND(AG98="Alta",AI98="Moderado"),AND(AG98="Alta",AI98="Mayor"),AND(AG98="Muy Alta",AI98="Leve"),AND(AG98="Muy Alta",AI98="Menor"),AND(AG98="Muy Alta",AI98="Moderado"),AND(AG98="Muy Alta",AI98="Mayor")),"Alto",IF(OR(AND(AG98="Muy Baja",AI98="Catastrófico"),AND(AG98="Baja",AI98="Catastrófico"),AND(AG98="Media",AI98="Catastrófico"),AND(AG98="Alta",AI98="Catastrófico"),AND(AG98="Muy Alta",AI98="Catastrófico")),"Extremo","")))),"")</f>
        <v>Moderado</v>
      </c>
      <c r="AL98" s="423" t="s">
        <v>116</v>
      </c>
      <c r="AM98" s="419"/>
      <c r="AN98" s="419" t="s">
        <v>592</v>
      </c>
      <c r="AO98" s="419" t="s">
        <v>593</v>
      </c>
      <c r="AP98" s="441" t="s">
        <v>594</v>
      </c>
      <c r="AQ98" s="174"/>
      <c r="AR98" s="172"/>
      <c r="AS98" s="802"/>
      <c r="AT98" s="875"/>
      <c r="AU98" s="139"/>
      <c r="AV98" s="139"/>
      <c r="AW98" s="139"/>
      <c r="AX98" s="139"/>
      <c r="AY98" s="139"/>
      <c r="AZ98" s="139"/>
      <c r="BA98" s="139"/>
      <c r="BB98" s="139"/>
      <c r="BC98" s="139"/>
      <c r="BD98" s="139"/>
      <c r="BE98" s="139"/>
      <c r="BF98" s="139"/>
      <c r="BG98" s="139"/>
      <c r="BH98" s="139"/>
      <c r="BI98" s="139"/>
      <c r="BJ98" s="139"/>
      <c r="BK98" s="139"/>
      <c r="BL98" s="139"/>
      <c r="BM98" s="139"/>
    </row>
    <row r="99" spans="1:66" s="169" customFormat="1" ht="216" customHeight="1" thickTop="1" thickBot="1">
      <c r="A99" s="933"/>
      <c r="B99" s="1393"/>
      <c r="C99" s="1166"/>
      <c r="D99" s="1086"/>
      <c r="E99" s="1101"/>
      <c r="F99" s="1101"/>
      <c r="G99" s="1101"/>
      <c r="H99" s="1101"/>
      <c r="I99" s="1101"/>
      <c r="J99" s="1163"/>
      <c r="K99" s="1163"/>
      <c r="L99" s="1163"/>
      <c r="M99" s="1163"/>
      <c r="N99" s="1101"/>
      <c r="O99" s="1101"/>
      <c r="P99" s="1101"/>
      <c r="Q99" s="1136"/>
      <c r="R99" s="1101"/>
      <c r="S99" s="421"/>
      <c r="T99" s="1101"/>
      <c r="U99" s="1101"/>
      <c r="V99" s="1101"/>
      <c r="W99" s="443">
        <v>2</v>
      </c>
      <c r="X99" s="421" t="s">
        <v>595</v>
      </c>
      <c r="Y99" s="443" t="str">
        <f t="shared" si="19"/>
        <v>Probabilidad</v>
      </c>
      <c r="Z99" s="430" t="s">
        <v>111</v>
      </c>
      <c r="AA99" s="430" t="s">
        <v>112</v>
      </c>
      <c r="AB99" s="432" t="str">
        <f t="shared" si="20"/>
        <v>40%</v>
      </c>
      <c r="AC99" s="430" t="s">
        <v>113</v>
      </c>
      <c r="AD99" s="430" t="s">
        <v>114</v>
      </c>
      <c r="AE99" s="430" t="s">
        <v>115</v>
      </c>
      <c r="AF99" s="507">
        <f>IFERROR(IF(AND(Y98="Probabilidad",Y99="Probabilidad"),(AH98-(+AH98*AB99)),IF(Y99="Probabilidad",(Q98-(+Q98*AB99)),IF(Y99="Impacto",AH98,""))),"")</f>
        <v>0.28799999999999998</v>
      </c>
      <c r="AG99" s="431" t="str">
        <f t="shared" si="21"/>
        <v>Baja</v>
      </c>
      <c r="AH99" s="432">
        <f t="shared" si="22"/>
        <v>0.28799999999999998</v>
      </c>
      <c r="AI99" s="431" t="str">
        <f t="shared" si="23"/>
        <v>Moderado</v>
      </c>
      <c r="AJ99" s="442">
        <f>IFERROR(IF(AND(Y98="Impacto",Y99="Impacto"),(AJ98-(+AJ98*AB99)),IF(Y99="Impacto",(U98-(+U98*AB99)),IF(Y99="Probabilidad",AJ98,""))),"")</f>
        <v>0.6</v>
      </c>
      <c r="AK99" s="508" t="str">
        <f t="shared" si="24"/>
        <v>Moderado</v>
      </c>
      <c r="AL99" s="430" t="s">
        <v>116</v>
      </c>
      <c r="AM99" s="1122"/>
      <c r="AN99" s="1122" t="s">
        <v>596</v>
      </c>
      <c r="AO99" s="1122" t="s">
        <v>593</v>
      </c>
      <c r="AP99" s="1157" t="s">
        <v>561</v>
      </c>
      <c r="AQ99" s="174"/>
      <c r="AR99" s="172"/>
      <c r="AS99" s="802"/>
      <c r="AT99" s="875"/>
      <c r="AU99" s="139"/>
      <c r="AV99" s="139"/>
      <c r="AW99" s="139"/>
      <c r="AX99" s="139"/>
      <c r="AY99" s="139"/>
      <c r="AZ99" s="139"/>
      <c r="BA99" s="139"/>
      <c r="BB99" s="139"/>
      <c r="BC99" s="139"/>
      <c r="BD99" s="139"/>
      <c r="BE99" s="139"/>
      <c r="BF99" s="139"/>
      <c r="BG99" s="139"/>
      <c r="BH99" s="139"/>
      <c r="BI99" s="139"/>
      <c r="BJ99" s="139"/>
      <c r="BK99" s="139"/>
      <c r="BL99" s="139"/>
      <c r="BM99" s="139"/>
    </row>
    <row r="100" spans="1:66" s="169" customFormat="1" ht="216" customHeight="1" thickTop="1" thickBot="1">
      <c r="A100" s="933"/>
      <c r="B100" s="1393"/>
      <c r="C100" s="1118"/>
      <c r="D100" s="1087"/>
      <c r="E100" s="1119"/>
      <c r="F100" s="1119"/>
      <c r="G100" s="1119"/>
      <c r="H100" s="1119"/>
      <c r="I100" s="1119"/>
      <c r="J100" s="1142"/>
      <c r="K100" s="1142"/>
      <c r="L100" s="1142"/>
      <c r="M100" s="1142"/>
      <c r="N100" s="1119"/>
      <c r="O100" s="1119"/>
      <c r="P100" s="1119"/>
      <c r="Q100" s="1137"/>
      <c r="R100" s="1119"/>
      <c r="S100" s="422"/>
      <c r="T100" s="1119"/>
      <c r="U100" s="1119"/>
      <c r="V100" s="1119"/>
      <c r="W100" s="406">
        <v>3</v>
      </c>
      <c r="X100" s="422" t="s">
        <v>597</v>
      </c>
      <c r="Y100" s="406" t="str">
        <f t="shared" si="19"/>
        <v>Probabilidad</v>
      </c>
      <c r="Z100" s="435" t="s">
        <v>111</v>
      </c>
      <c r="AA100" s="435" t="s">
        <v>112</v>
      </c>
      <c r="AB100" s="434" t="str">
        <f t="shared" si="20"/>
        <v>40%</v>
      </c>
      <c r="AC100" s="435" t="s">
        <v>113</v>
      </c>
      <c r="AD100" s="435" t="s">
        <v>114</v>
      </c>
      <c r="AE100" s="435" t="s">
        <v>115</v>
      </c>
      <c r="AF100" s="437">
        <f>IFERROR(IF(AND(Y99="Probabilidad",Y100="Probabilidad"),(AH99-(+AH99*AB100)),IF(AND(Y99="Impacto",Y100="Probabilidad"),(AH98-(+AH98*AB100)),IF(Y100="Impacto",AH99,""))),"")</f>
        <v>0.17279999999999998</v>
      </c>
      <c r="AG100" s="438" t="str">
        <f t="shared" si="21"/>
        <v>Muy Baja</v>
      </c>
      <c r="AH100" s="434">
        <f t="shared" si="22"/>
        <v>0.17279999999999998</v>
      </c>
      <c r="AI100" s="438" t="str">
        <f t="shared" si="23"/>
        <v>Moderado</v>
      </c>
      <c r="AJ100" s="439">
        <f>IFERROR(IF(AND(Y99="Impacto",Y100="Impacto"),(AJ99-(+AJ99*AB100)),IF(AND(Y99="Probabilidad",Y100="Impacto"),(AJ98-(+AJ98*AB100)),IF(Y100="Probabilidad",AJ99,""))),"")</f>
        <v>0.6</v>
      </c>
      <c r="AK100" s="440" t="str">
        <f t="shared" si="24"/>
        <v>Moderado</v>
      </c>
      <c r="AL100" s="435" t="s">
        <v>116</v>
      </c>
      <c r="AM100" s="1142"/>
      <c r="AN100" s="1142"/>
      <c r="AO100" s="1142"/>
      <c r="AP100" s="1158"/>
      <c r="AQ100" s="174"/>
      <c r="AR100" s="172"/>
      <c r="AS100" s="802"/>
      <c r="AT100" s="875"/>
      <c r="AU100" s="139"/>
      <c r="AV100" s="139"/>
      <c r="AW100" s="139"/>
      <c r="AX100" s="139"/>
      <c r="AY100" s="139"/>
      <c r="AZ100" s="139"/>
      <c r="BA100" s="139"/>
      <c r="BB100" s="139"/>
      <c r="BC100" s="139"/>
      <c r="BD100" s="139"/>
      <c r="BE100" s="139"/>
      <c r="BF100" s="139"/>
      <c r="BG100" s="139"/>
      <c r="BH100" s="139"/>
      <c r="BI100" s="139"/>
      <c r="BJ100" s="139"/>
      <c r="BK100" s="139"/>
      <c r="BL100" s="139"/>
      <c r="BM100" s="139"/>
    </row>
    <row r="101" spans="1:66" s="169" customFormat="1" ht="200.25" customHeight="1" thickTop="1" thickBot="1">
      <c r="A101" s="933"/>
      <c r="B101" s="1393"/>
      <c r="C101" s="719">
        <v>2</v>
      </c>
      <c r="D101" s="334"/>
      <c r="E101" s="335" t="s">
        <v>589</v>
      </c>
      <c r="F101" s="334" t="s">
        <v>103</v>
      </c>
      <c r="G101" s="334" t="s">
        <v>598</v>
      </c>
      <c r="H101" s="334" t="s">
        <v>1050</v>
      </c>
      <c r="I101" s="334" t="s">
        <v>1051</v>
      </c>
      <c r="J101" s="165" t="s">
        <v>108</v>
      </c>
      <c r="K101" s="165"/>
      <c r="L101" s="165"/>
      <c r="M101" s="165"/>
      <c r="N101" s="334" t="s">
        <v>162</v>
      </c>
      <c r="O101" s="334">
        <v>300</v>
      </c>
      <c r="P101" s="336" t="str">
        <f>IF(O101&lt;=0,"",IF(O101&lt;=2,"Muy Baja",IF(O101&lt;=24,"Baja",IF(O101&lt;=500,"Media",IF(O101&lt;=5000,"Alta","Muy Alta")))))</f>
        <v>Media</v>
      </c>
      <c r="Q101" s="337">
        <f>IF(P101="","",IF(P101="Muy Baja",0.2,IF(P101="Baja",0.4,IF(P101="Media",0.6,IF(P101="Alta",0.8,IF(P101="Muy Alta",1,))))))</f>
        <v>0.6</v>
      </c>
      <c r="R101" s="334" t="s">
        <v>159</v>
      </c>
      <c r="S101" s="334" t="str">
        <f>IF(NOT(ISERROR(MATCH(R101,'[13]Tabla Impacto'!$B$221:$B$223,0))),'[13]Tabla Impacto'!$F$223&amp;"Por favor no seleccionar los criterios de impacto(Afectación Económica o presupuestal y Pérdida Reputacional)",R101)</f>
        <v xml:space="preserve">     El riesgo afecta la imagen de alguna área de la organización</v>
      </c>
      <c r="T101" s="336" t="str">
        <f>IF(OR(S101='[13]Tabla Impacto'!$C$11,S101='[13]Tabla Impacto'!$D$11),"Leve",IF(OR(S101='[13]Tabla Impacto'!$C$12,S101='[13]Tabla Impacto'!$D$12),"Menor",IF(OR(S101='[13]Tabla Impacto'!$C$13,S101='[13]Tabla Impacto'!$D$13),"Moderado",IF(OR(S101='[13]Tabla Impacto'!$C$14,S101='[13]Tabla Impacto'!$D$14),"Mayor",IF(OR(S101='[13]Tabla Impacto'!$C$15,S101='[13]Tabla Impacto'!$D$15),"Catastrófico","")))))</f>
        <v>Leve</v>
      </c>
      <c r="U101" s="337">
        <f>IF(T101="","",IF(T101="Leve",0.2,IF(T101="Menor",0.4,IF(T101="Moderado",0.6,IF(T101="Mayor",0.8,IF(T101="Catastrófico",1,))))))</f>
        <v>0.2</v>
      </c>
      <c r="V101" s="336" t="str">
        <f>IF(OR(AND(P101="Muy Baja",T101="Leve"),AND(P101="Muy Baja",T101="Menor"),AND(P101="Baja",T101="Leve")),"Bajo",IF(OR(AND(P101="Muy baja",T101="Moderado"),AND(P101="Baja",T101="Menor"),AND(P101="Baja",T101="Moderado"),AND(P101="Media",T101="Leve"),AND(P101="Media",T101="Menor"),AND(P101="Media",T101="Moderado"),AND(P101="Alta",T101="Leve"),AND(P101="Alta",T101="Menor")),"Moderado",IF(OR(AND(P101="Muy Baja",T101="Mayor"),AND(P101="Baja",T101="Mayor"),AND(P101="Media",T101="Mayor"),AND(P101="Alta",T101="Moderado"),AND(P101="Alta",T101="Mayor"),AND(P101="Muy Alta",T101="Leve"),AND(P101="Muy Alta",T101="Menor"),AND(P101="Muy Alta",T101="Moderado"),AND(P101="Muy Alta",T101="Mayor")),"Alto",IF(OR(AND(P101="Muy Baja",T101="Catastrófico"),AND(P101="Baja",T101="Catastrófico"),AND(P101="Media",T101="Catastrófico"),AND(P101="Alta",T101="Catastrófico"),AND(P101="Muy Alta",T101="Catastrófico")),"Extremo",""))))</f>
        <v>Moderado</v>
      </c>
      <c r="W101" s="334">
        <v>1</v>
      </c>
      <c r="X101" s="334" t="s">
        <v>599</v>
      </c>
      <c r="Y101" s="334" t="str">
        <f t="shared" si="19"/>
        <v>Probabilidad</v>
      </c>
      <c r="Z101" s="348" t="s">
        <v>111</v>
      </c>
      <c r="AA101" s="348" t="s">
        <v>112</v>
      </c>
      <c r="AB101" s="337" t="str">
        <f t="shared" si="20"/>
        <v>40%</v>
      </c>
      <c r="AC101" s="348" t="s">
        <v>113</v>
      </c>
      <c r="AD101" s="348" t="s">
        <v>114</v>
      </c>
      <c r="AE101" s="348" t="s">
        <v>115</v>
      </c>
      <c r="AF101" s="349">
        <f>IFERROR(IF(Y101="Probabilidad",(Q101-(+Q101*AB101)),IF(Y101="Impacto",Q101,"")),"")</f>
        <v>0.36</v>
      </c>
      <c r="AG101" s="350" t="str">
        <f t="shared" si="21"/>
        <v>Baja</v>
      </c>
      <c r="AH101" s="337">
        <f t="shared" si="22"/>
        <v>0.36</v>
      </c>
      <c r="AI101" s="350" t="str">
        <f t="shared" si="23"/>
        <v>Leve</v>
      </c>
      <c r="AJ101" s="337">
        <f>IFERROR(IF(Y101="Impacto",(U101-(+U101*AB101)),IF(Y101="Probabilidad",U101,"")),"")</f>
        <v>0.2</v>
      </c>
      <c r="AK101" s="350" t="str">
        <f t="shared" si="24"/>
        <v>Bajo</v>
      </c>
      <c r="AL101" s="348" t="s">
        <v>116</v>
      </c>
      <c r="AM101" s="338"/>
      <c r="AN101" s="165" t="s">
        <v>600</v>
      </c>
      <c r="AO101" s="165" t="s">
        <v>593</v>
      </c>
      <c r="AP101" s="351" t="s">
        <v>561</v>
      </c>
      <c r="AQ101" s="204"/>
      <c r="AR101" s="201"/>
      <c r="AS101" s="202"/>
      <c r="AT101" s="878"/>
      <c r="AU101" s="200"/>
      <c r="AV101" s="200"/>
      <c r="AW101" s="200"/>
      <c r="AX101" s="200"/>
      <c r="AY101" s="200"/>
      <c r="AZ101" s="200"/>
      <c r="BA101" s="200"/>
      <c r="BB101" s="200"/>
      <c r="BC101" s="200"/>
      <c r="BD101" s="200"/>
      <c r="BE101" s="200"/>
      <c r="BF101" s="200"/>
      <c r="BG101" s="200"/>
      <c r="BH101" s="200"/>
      <c r="BI101" s="200"/>
      <c r="BJ101" s="200"/>
      <c r="BK101" s="200"/>
      <c r="BL101" s="200"/>
      <c r="BM101" s="200"/>
    </row>
    <row r="102" spans="1:66" s="169" customFormat="1" ht="225" customHeight="1" thickTop="1" thickBot="1">
      <c r="A102" s="933"/>
      <c r="B102" s="1393"/>
      <c r="C102" s="1159">
        <v>3</v>
      </c>
      <c r="D102" s="1130"/>
      <c r="E102" s="1130" t="s">
        <v>589</v>
      </c>
      <c r="F102" s="1130" t="s">
        <v>119</v>
      </c>
      <c r="G102" s="1130" t="s">
        <v>601</v>
      </c>
      <c r="H102" s="1130" t="s">
        <v>1052</v>
      </c>
      <c r="I102" s="1130" t="s">
        <v>1053</v>
      </c>
      <c r="J102" s="1143" t="s">
        <v>108</v>
      </c>
      <c r="K102" s="1143" t="s">
        <v>108</v>
      </c>
      <c r="L102" s="1143"/>
      <c r="M102" s="1143" t="s">
        <v>108</v>
      </c>
      <c r="N102" s="1130" t="s">
        <v>162</v>
      </c>
      <c r="O102" s="1130">
        <v>300</v>
      </c>
      <c r="P102" s="1160" t="str">
        <f>IF(O102&lt;=0,"",IF(O102&lt;=2,"Muy Baja",IF(O102&lt;=24,"Baja",IF(O102&lt;=500,"Media",IF(O102&lt;=5000,"Alta","Muy Alta")))))</f>
        <v>Media</v>
      </c>
      <c r="Q102" s="1161">
        <f>IF(P102="","",IF(P102="Muy Baja",0.2,IF(P102="Baja",0.4,IF(P102="Media",0.6,IF(P102="Alta",0.8,IF(P102="Muy Alta",1,))))))</f>
        <v>0.6</v>
      </c>
      <c r="R102" s="1130" t="s">
        <v>159</v>
      </c>
      <c r="S102" s="400" t="str">
        <f>IF(NOT(ISERROR(MATCH(R102,'[13]Tabla Impacto'!$B$221:$B$223,0))),'[13]Tabla Impacto'!$F$223&amp;"Por favor no seleccionar los criterios de impacto(Afectación Económica o presupuestal y Pérdida Reputacional)",R102)</f>
        <v xml:space="preserve">     El riesgo afecta la imagen de alguna área de la organización</v>
      </c>
      <c r="T102" s="1160" t="str">
        <f>IF(OR(S102='[13]Tabla Impacto'!$C$11,S102='[13]Tabla Impacto'!$D$11),"Leve",IF(OR(S102='[13]Tabla Impacto'!$C$12,S102='[13]Tabla Impacto'!$D$12),"Menor",IF(OR(S102='[13]Tabla Impacto'!$C$13,S102='[13]Tabla Impacto'!$D$13),"Moderado",IF(OR(S102='[13]Tabla Impacto'!$C$14,S102='[13]Tabla Impacto'!$D$14),"Mayor",IF(OR(S102='[13]Tabla Impacto'!$C$15,S102='[13]Tabla Impacto'!$D$15),"Catastrófico","")))))</f>
        <v>Leve</v>
      </c>
      <c r="U102" s="418">
        <f>IF(T102="","",IF(T102="Leve",0.2,IF(T102="Menor",0.4,IF(T102="Moderado",0.6,IF(T102="Mayor",0.8,IF(T102="Catastrófico",1,))))))</f>
        <v>0.2</v>
      </c>
      <c r="V102" s="1160" t="str">
        <f>IF(OR(AND(P102="Muy Baja",T102="Leve"),AND(P102="Muy Baja",T102="Menor"),AND(P102="Baja",T102="Leve")),"Bajo",IF(OR(AND(P102="Muy baja",T102="Moderado"),AND(P102="Baja",T102="Menor"),AND(P102="Baja",T102="Moderado"),AND(P102="Media",T102="Leve"),AND(P102="Media",T102="Menor"),AND(P102="Media",T102="Moderado"),AND(P102="Alta",T102="Leve"),AND(P102="Alta",T102="Menor")),"Moderado",IF(OR(AND(P102="Muy Baja",T102="Mayor"),AND(P102="Baja",T102="Mayor"),AND(P102="Media",T102="Mayor"),AND(P102="Alta",T102="Moderado"),AND(P102="Alta",T102="Mayor"),AND(P102="Muy Alta",T102="Leve"),AND(P102="Muy Alta",T102="Menor"),AND(P102="Muy Alta",T102="Moderado"),AND(P102="Muy Alta",T102="Mayor")),"Alto",IF(OR(AND(P102="Muy Baja",T102="Catastrófico"),AND(P102="Baja",T102="Catastrófico"),AND(P102="Media",T102="Catastrófico"),AND(P102="Alta",T102="Catastrófico"),AND(P102="Muy Alta",T102="Catastrófico")),"Extremo",""))))</f>
        <v>Moderado</v>
      </c>
      <c r="W102" s="400">
        <v>1</v>
      </c>
      <c r="X102" s="400" t="s">
        <v>602</v>
      </c>
      <c r="Y102" s="400" t="str">
        <f t="shared" si="19"/>
        <v>Probabilidad</v>
      </c>
      <c r="Z102" s="339" t="s">
        <v>111</v>
      </c>
      <c r="AA102" s="339" t="s">
        <v>112</v>
      </c>
      <c r="AB102" s="418" t="str">
        <f t="shared" si="20"/>
        <v>40%</v>
      </c>
      <c r="AC102" s="339" t="s">
        <v>113</v>
      </c>
      <c r="AD102" s="339" t="s">
        <v>114</v>
      </c>
      <c r="AE102" s="339" t="s">
        <v>115</v>
      </c>
      <c r="AF102" s="340">
        <f>IFERROR(IF(Y102="Probabilidad",(Q102-(+Q102*AB102)),IF(Y102="Impacto",Q102,"")),"")</f>
        <v>0.36</v>
      </c>
      <c r="AG102" s="352" t="str">
        <f t="shared" si="21"/>
        <v>Baja</v>
      </c>
      <c r="AH102" s="418">
        <f t="shared" si="22"/>
        <v>0.36</v>
      </c>
      <c r="AI102" s="352" t="str">
        <f t="shared" si="23"/>
        <v>Leve</v>
      </c>
      <c r="AJ102" s="418">
        <f>IFERROR(IF(Y102="Impacto",(U102-(+U102*AB102)),IF(Y102="Probabilidad",U102,"")),"")</f>
        <v>0.2</v>
      </c>
      <c r="AK102" s="352" t="str">
        <f t="shared" si="24"/>
        <v>Bajo</v>
      </c>
      <c r="AL102" s="339" t="s">
        <v>116</v>
      </c>
      <c r="AM102" s="1162"/>
      <c r="AN102" s="1143" t="s">
        <v>1054</v>
      </c>
      <c r="AO102" s="1143" t="s">
        <v>593</v>
      </c>
      <c r="AP102" s="1138" t="s">
        <v>603</v>
      </c>
      <c r="AQ102" s="204"/>
      <c r="AR102" s="201"/>
      <c r="AS102" s="202"/>
      <c r="AT102" s="878"/>
      <c r="AU102" s="203"/>
      <c r="AV102" s="203"/>
      <c r="AW102" s="203"/>
      <c r="AX102" s="203"/>
      <c r="AY102" s="203"/>
      <c r="AZ102" s="203"/>
      <c r="BA102" s="203"/>
      <c r="BB102" s="203"/>
      <c r="BC102" s="203"/>
      <c r="BD102" s="203"/>
      <c r="BE102" s="203"/>
      <c r="BF102" s="203"/>
      <c r="BG102" s="203"/>
      <c r="BH102" s="203"/>
      <c r="BI102" s="203"/>
      <c r="BJ102" s="203"/>
      <c r="BK102" s="203"/>
      <c r="BL102" s="203"/>
      <c r="BM102" s="203"/>
    </row>
    <row r="103" spans="1:66" s="169" customFormat="1" ht="225" customHeight="1" thickTop="1" thickBot="1">
      <c r="A103" s="933"/>
      <c r="B103" s="1393"/>
      <c r="C103" s="1147"/>
      <c r="D103" s="1131"/>
      <c r="E103" s="1150"/>
      <c r="F103" s="1150"/>
      <c r="G103" s="1150"/>
      <c r="H103" s="1150"/>
      <c r="I103" s="1150"/>
      <c r="J103" s="1144"/>
      <c r="K103" s="1144"/>
      <c r="L103" s="1144"/>
      <c r="M103" s="1144"/>
      <c r="N103" s="1150"/>
      <c r="O103" s="1150"/>
      <c r="P103" s="1150"/>
      <c r="Q103" s="1150"/>
      <c r="R103" s="1150"/>
      <c r="S103" s="401"/>
      <c r="T103" s="1150"/>
      <c r="U103" s="341"/>
      <c r="V103" s="1150"/>
      <c r="W103" s="401">
        <v>2</v>
      </c>
      <c r="X103" s="401" t="s">
        <v>1055</v>
      </c>
      <c r="Y103" s="401" t="str">
        <f t="shared" si="19"/>
        <v>Probabilidad</v>
      </c>
      <c r="Z103" s="342" t="s">
        <v>111</v>
      </c>
      <c r="AA103" s="342" t="s">
        <v>112</v>
      </c>
      <c r="AB103" s="656" t="str">
        <f t="shared" si="20"/>
        <v>40%</v>
      </c>
      <c r="AC103" s="342" t="s">
        <v>113</v>
      </c>
      <c r="AD103" s="342" t="s">
        <v>114</v>
      </c>
      <c r="AE103" s="342" t="s">
        <v>115</v>
      </c>
      <c r="AF103" s="343">
        <f>IFERROR(IF(AND(Y102="Probabilidad",Y103="Probabilidad"),(AH102-(+AH102*AB103)),IF(Y103="Probabilidad",(Q102-(+Q102*AB103)),IF(Y103="Impacto",AH102,""))),"")</f>
        <v>0.216</v>
      </c>
      <c r="AG103" s="353" t="str">
        <f t="shared" si="21"/>
        <v>Baja</v>
      </c>
      <c r="AH103" s="341">
        <f t="shared" si="22"/>
        <v>0.216</v>
      </c>
      <c r="AI103" s="353" t="str">
        <f t="shared" si="23"/>
        <v>Leve</v>
      </c>
      <c r="AJ103" s="354">
        <f>IFERROR(IF(AND(Y102="Impacto",Y103="Impacto"),(AJ102-(+AJ102*AB103)),IF(Y103="Impacto",(U102-(+U102*AB103)),IF(Y103="Probabilidad",AJ102,""))),"")</f>
        <v>0.2</v>
      </c>
      <c r="AK103" s="353" t="str">
        <f t="shared" si="24"/>
        <v>Bajo</v>
      </c>
      <c r="AL103" s="342" t="s">
        <v>116</v>
      </c>
      <c r="AM103" s="1144"/>
      <c r="AN103" s="1144"/>
      <c r="AO103" s="1144"/>
      <c r="AP103" s="1140"/>
      <c r="AQ103" s="204"/>
      <c r="AR103" s="201"/>
      <c r="AS103" s="202"/>
      <c r="AT103" s="878"/>
      <c r="AU103" s="203"/>
      <c r="AV103" s="203"/>
      <c r="AW103" s="203"/>
      <c r="AX103" s="203"/>
      <c r="AY103" s="203"/>
      <c r="AZ103" s="203"/>
      <c r="BA103" s="203"/>
      <c r="BB103" s="203"/>
      <c r="BC103" s="203"/>
      <c r="BD103" s="203"/>
      <c r="BE103" s="203"/>
      <c r="BF103" s="203"/>
      <c r="BG103" s="203"/>
      <c r="BH103" s="203"/>
      <c r="BI103" s="203"/>
      <c r="BJ103" s="203"/>
      <c r="BK103" s="203"/>
      <c r="BL103" s="203"/>
      <c r="BM103" s="203"/>
    </row>
    <row r="104" spans="1:66" s="169" customFormat="1" ht="163.5" customHeight="1" thickTop="1" thickBot="1">
      <c r="A104" s="933"/>
      <c r="B104" s="1393"/>
      <c r="C104" s="1145">
        <v>4</v>
      </c>
      <c r="D104" s="1132"/>
      <c r="E104" s="1148" t="s">
        <v>604</v>
      </c>
      <c r="F104" s="1132" t="s">
        <v>134</v>
      </c>
      <c r="G104" s="1148" t="s">
        <v>605</v>
      </c>
      <c r="H104" s="1148" t="s">
        <v>606</v>
      </c>
      <c r="I104" s="1148" t="s">
        <v>607</v>
      </c>
      <c r="J104" s="1151" t="s">
        <v>108</v>
      </c>
      <c r="K104" s="1151" t="s">
        <v>108</v>
      </c>
      <c r="L104" s="1151" t="s">
        <v>108</v>
      </c>
      <c r="M104" s="1151" t="s">
        <v>108</v>
      </c>
      <c r="N104" s="1132" t="s">
        <v>538</v>
      </c>
      <c r="O104" s="1132">
        <v>1</v>
      </c>
      <c r="P104" s="1153" t="str">
        <f>IF(O104&lt;=0,"",IF(O104&lt;=2,"Muy Baja",IF(O104&lt;=24,"Baja",IF(O104&lt;=500,"Media",IF(O104&lt;=5000,"Alta","Muy Alta")))))</f>
        <v>Muy Baja</v>
      </c>
      <c r="Q104" s="1154">
        <f>IF(P104="","",IF(P104="Muy Baja",0.2,IF(P104="Baja",0.4,IF(P104="Media",0.6,IF(P104="Alta",0.8,IF(P104="Muy Alta",1,))))))</f>
        <v>0.2</v>
      </c>
      <c r="R104" s="1148" t="s">
        <v>161</v>
      </c>
      <c r="S104" s="402" t="str">
        <f>IF(NOT(ISERROR(MATCH(R104,'[13]Tabla Impacto'!$B$221:$B$223,0))),'[13]Tabla Impacto'!$F$223&amp;"Por favor no seleccionar los criterios de impacto(Afectación Económica o presupuestal y Pérdida Reputacional)",R104)</f>
        <v xml:space="preserve">     El riesgo afecta la imagen de la entidad a nivel nacional, con efecto publicitarios sostenible a nivel país</v>
      </c>
      <c r="T104" s="1153" t="str">
        <f>IF(OR(S104='[13]Tabla Impacto'!$C$11,S104='[13]Tabla Impacto'!$D$11),"Leve",IF(OR(S104='[13]Tabla Impacto'!$C$12,S104='[13]Tabla Impacto'!$D$12),"Menor",IF(OR(S104='[13]Tabla Impacto'!$C$13,S104='[13]Tabla Impacto'!$D$13),"Moderado",IF(OR(S104='[13]Tabla Impacto'!$C$14,S104='[13]Tabla Impacto'!$D$14),"Mayor",IF(OR(S104='[13]Tabla Impacto'!$C$15,S104='[13]Tabla Impacto'!$D$15),"Catastrófico","")))))</f>
        <v>Catastrófico</v>
      </c>
      <c r="U104" s="1154">
        <f>IF(T104="","",IF(T104="Leve",0.2,IF(T104="Menor",0.4,IF(T104="Moderado",0.6,IF(T104="Mayor",0.8,IF(T104="Catastrófico",1,))))))</f>
        <v>1</v>
      </c>
      <c r="V104" s="1155" t="str">
        <f>IF(OR(AND(P104="Muy Baja",T104="Leve"),AND(P104="Muy Baja",T104="Menor"),AND(P104="Baja",T104="Leve")),"Bajo",IF(OR(AND(P104="Muy baja",T104="Moderado"),AND(P104="Baja",T104="Menor"),AND(P104="Baja",T104="Moderado"),AND(P104="Media",T104="Leve"),AND(P104="Media",T104="Menor"),AND(P104="Media",T104="Moderado"),AND(P104="Alta",T104="Leve"),AND(P104="Alta",T104="Menor")),"Moderado",IF(OR(AND(P104="Muy Baja",T104="Mayor"),AND(P104="Baja",T104="Mayor"),AND(P104="Media",T104="Mayor"),AND(P104="Alta",T104="Moderado"),AND(P104="Alta",T104="Mayor"),AND(P104="Muy Alta",T104="Leve"),AND(P104="Muy Alta",T104="Menor"),AND(P104="Muy Alta",T104="Moderado"),AND(P104="Muy Alta",T104="Mayor")),"Alto",IF(OR(AND(P104="Muy Baja",T104="Catastrófico"),AND(P104="Baja",T104="Catastrófico"),AND(P104="Media",T104="Catastrófico"),AND(P104="Alta",T104="Catastrófico"),AND(P104="Muy Alta",T104="Catastrófico")),"Extremo",""))))</f>
        <v>Extremo</v>
      </c>
      <c r="W104" s="402">
        <v>1</v>
      </c>
      <c r="X104" s="411" t="s">
        <v>1056</v>
      </c>
      <c r="Y104" s="402" t="str">
        <f t="shared" si="19"/>
        <v>Probabilidad</v>
      </c>
      <c r="Z104" s="488" t="s">
        <v>111</v>
      </c>
      <c r="AA104" s="488" t="s">
        <v>112</v>
      </c>
      <c r="AB104" s="412" t="str">
        <f t="shared" si="20"/>
        <v>40%</v>
      </c>
      <c r="AC104" s="488" t="s">
        <v>113</v>
      </c>
      <c r="AD104" s="488" t="s">
        <v>114</v>
      </c>
      <c r="AE104" s="488" t="s">
        <v>115</v>
      </c>
      <c r="AF104" s="355">
        <f>IFERROR(IF(Y104="Probabilidad",(Q104-(+Q104*AB104)),IF(Y104="Impacto",Q104,"")),"")</f>
        <v>0.12</v>
      </c>
      <c r="AG104" s="356" t="str">
        <f t="shared" si="21"/>
        <v>Muy Baja</v>
      </c>
      <c r="AH104" s="412">
        <f t="shared" si="22"/>
        <v>0.12</v>
      </c>
      <c r="AI104" s="356" t="str">
        <f t="shared" si="23"/>
        <v>Catastrófico</v>
      </c>
      <c r="AJ104" s="357">
        <f>IFERROR(IF(Y104="Impacto",(U104-(+U104*AB104)),IF(Y104="Probabilidad",U104,"")),"")</f>
        <v>1</v>
      </c>
      <c r="AK104" s="358" t="str">
        <f t="shared" si="24"/>
        <v>Extremo</v>
      </c>
      <c r="AL104" s="488" t="s">
        <v>116</v>
      </c>
      <c r="AM104" s="1143"/>
      <c r="AN104" s="1143" t="s">
        <v>608</v>
      </c>
      <c r="AO104" s="1143" t="s">
        <v>609</v>
      </c>
      <c r="AP104" s="1138" t="s">
        <v>603</v>
      </c>
      <c r="AQ104" s="174"/>
      <c r="AR104" s="172"/>
      <c r="AS104" s="802"/>
      <c r="AT104" s="875"/>
      <c r="AU104" s="140"/>
      <c r="AV104" s="140"/>
      <c r="AW104" s="140"/>
      <c r="AX104" s="140"/>
      <c r="AY104" s="140"/>
      <c r="AZ104" s="140"/>
      <c r="BA104" s="140"/>
      <c r="BB104" s="140"/>
      <c r="BC104" s="140"/>
      <c r="BD104" s="140"/>
      <c r="BE104" s="140"/>
      <c r="BF104" s="140"/>
      <c r="BG104" s="140"/>
      <c r="BH104" s="140"/>
      <c r="BI104" s="140"/>
      <c r="BJ104" s="140"/>
      <c r="BK104" s="140"/>
      <c r="BL104" s="140"/>
      <c r="BM104" s="140"/>
    </row>
    <row r="105" spans="1:66" s="169" customFormat="1" ht="166.5" customHeight="1" thickTop="1" thickBot="1">
      <c r="A105" s="933"/>
      <c r="B105" s="1393"/>
      <c r="C105" s="1146"/>
      <c r="D105" s="1133"/>
      <c r="E105" s="1149"/>
      <c r="F105" s="1149"/>
      <c r="G105" s="1149"/>
      <c r="H105" s="1149"/>
      <c r="I105" s="1149"/>
      <c r="J105" s="1152"/>
      <c r="K105" s="1152"/>
      <c r="L105" s="1152"/>
      <c r="M105" s="1152"/>
      <c r="N105" s="1149"/>
      <c r="O105" s="1149"/>
      <c r="P105" s="1149"/>
      <c r="Q105" s="1149"/>
      <c r="R105" s="1149"/>
      <c r="S105" s="403"/>
      <c r="T105" s="1149"/>
      <c r="U105" s="1149"/>
      <c r="V105" s="1149"/>
      <c r="W105" s="403">
        <v>2</v>
      </c>
      <c r="X105" s="398" t="s">
        <v>610</v>
      </c>
      <c r="Y105" s="403" t="str">
        <f t="shared" si="19"/>
        <v>Probabilidad</v>
      </c>
      <c r="Z105" s="483" t="s">
        <v>111</v>
      </c>
      <c r="AA105" s="483" t="s">
        <v>112</v>
      </c>
      <c r="AB105" s="281" t="str">
        <f t="shared" si="20"/>
        <v>40%</v>
      </c>
      <c r="AC105" s="483" t="s">
        <v>113</v>
      </c>
      <c r="AD105" s="483" t="s">
        <v>114</v>
      </c>
      <c r="AE105" s="483" t="s">
        <v>115</v>
      </c>
      <c r="AF105" s="313">
        <f>IFERROR(IF(AND(Y104="Probabilidad",Y105="Probabilidad"),(AH104-(+AH104*AB105)),IF(Y105="Probabilidad",(Q104-(+Q104*AB105)),IF(Y105="Impacto",AH104,""))),"")</f>
        <v>7.1999999999999995E-2</v>
      </c>
      <c r="AG105" s="314" t="str">
        <f t="shared" si="21"/>
        <v>Muy Baja</v>
      </c>
      <c r="AH105" s="281">
        <f t="shared" si="22"/>
        <v>7.1999999999999995E-2</v>
      </c>
      <c r="AI105" s="314" t="str">
        <f t="shared" si="23"/>
        <v>Catastrófico</v>
      </c>
      <c r="AJ105" s="282">
        <f>IFERROR(IF(AND(Y104="Impacto",Y105="Impacto"),(AJ104-(+AJ104*AB105)),IF(Y105="Impacto",(U104-(+U104*AB105)),IF(Y105="Probabilidad",AJ104,""))),"")</f>
        <v>1</v>
      </c>
      <c r="AK105" s="315" t="str">
        <f t="shared" si="24"/>
        <v>Extremo</v>
      </c>
      <c r="AL105" s="483" t="s">
        <v>166</v>
      </c>
      <c r="AM105" s="1152"/>
      <c r="AN105" s="1152"/>
      <c r="AO105" s="1152"/>
      <c r="AP105" s="1139"/>
      <c r="AQ105" s="174"/>
      <c r="AR105" s="172"/>
      <c r="AS105" s="802"/>
      <c r="AT105" s="875"/>
      <c r="AU105" s="140"/>
      <c r="AV105" s="140"/>
      <c r="AW105" s="140"/>
      <c r="AX105" s="140"/>
      <c r="AY105" s="140"/>
      <c r="AZ105" s="140"/>
      <c r="BA105" s="140"/>
      <c r="BB105" s="140"/>
      <c r="BC105" s="140"/>
      <c r="BD105" s="140"/>
      <c r="BE105" s="140"/>
      <c r="BF105" s="140"/>
      <c r="BG105" s="140"/>
      <c r="BH105" s="140"/>
      <c r="BI105" s="140"/>
      <c r="BJ105" s="140"/>
      <c r="BK105" s="140"/>
      <c r="BL105" s="140"/>
      <c r="BM105" s="140"/>
    </row>
    <row r="106" spans="1:66" s="169" customFormat="1" ht="142.5" customHeight="1" thickTop="1" thickBot="1">
      <c r="A106" s="933"/>
      <c r="B106" s="1393"/>
      <c r="C106" s="1147"/>
      <c r="D106" s="1134"/>
      <c r="E106" s="1150"/>
      <c r="F106" s="1150"/>
      <c r="G106" s="1150"/>
      <c r="H106" s="1150"/>
      <c r="I106" s="1150"/>
      <c r="J106" s="1144"/>
      <c r="K106" s="1144"/>
      <c r="L106" s="1144"/>
      <c r="M106" s="1144"/>
      <c r="N106" s="1150"/>
      <c r="O106" s="1150"/>
      <c r="P106" s="1150"/>
      <c r="Q106" s="1150"/>
      <c r="R106" s="1150"/>
      <c r="S106" s="404"/>
      <c r="T106" s="1150"/>
      <c r="U106" s="1150"/>
      <c r="V106" s="1150"/>
      <c r="W106" s="404">
        <v>3</v>
      </c>
      <c r="X106" s="444" t="s">
        <v>611</v>
      </c>
      <c r="Y106" s="404" t="str">
        <f t="shared" si="19"/>
        <v>Probabilidad</v>
      </c>
      <c r="Z106" s="484" t="s">
        <v>111</v>
      </c>
      <c r="AA106" s="484" t="s">
        <v>112</v>
      </c>
      <c r="AB106" s="656" t="str">
        <f t="shared" si="20"/>
        <v>40%</v>
      </c>
      <c r="AC106" s="484" t="s">
        <v>113</v>
      </c>
      <c r="AD106" s="484" t="s">
        <v>114</v>
      </c>
      <c r="AE106" s="484" t="s">
        <v>115</v>
      </c>
      <c r="AF106" s="343">
        <f>IFERROR(IF(AND(Y105="Probabilidad",Y106="Probabilidad"),(AH105-(+AH105*AB106)),IF(AND(Y105="Impacto",Y106="Probabilidad"),(AH104-(+AH104*AB106)),IF(Y106="Impacto",AH105,""))),"")</f>
        <v>4.3199999999999995E-2</v>
      </c>
      <c r="AG106" s="359" t="str">
        <f t="shared" si="21"/>
        <v>Muy Baja</v>
      </c>
      <c r="AH106" s="656">
        <f t="shared" si="22"/>
        <v>4.3199999999999995E-2</v>
      </c>
      <c r="AI106" s="359" t="str">
        <f t="shared" si="23"/>
        <v>Catastrófico</v>
      </c>
      <c r="AJ106" s="354">
        <f>IFERROR(IF(AND(Y105="Impacto",Y106="Impacto"),(AJ105-(+AJ105*AB106)),IF(AND(Y105="Probabilidad",Y106="Impacto"),(AJ104-(+AJ104*AB106)),IF(Y106="Probabilidad",AJ105,""))),"")</f>
        <v>1</v>
      </c>
      <c r="AK106" s="360" t="str">
        <f t="shared" si="24"/>
        <v>Extremo</v>
      </c>
      <c r="AL106" s="484" t="s">
        <v>116</v>
      </c>
      <c r="AM106" s="1144"/>
      <c r="AN106" s="1144"/>
      <c r="AO106" s="1144"/>
      <c r="AP106" s="1140"/>
      <c r="AQ106" s="174"/>
      <c r="AR106" s="172"/>
      <c r="AS106" s="802"/>
      <c r="AT106" s="875"/>
      <c r="AU106" s="140"/>
      <c r="AV106" s="140"/>
      <c r="AW106" s="140"/>
      <c r="AX106" s="140"/>
      <c r="AY106" s="140"/>
      <c r="AZ106" s="140"/>
      <c r="BA106" s="140"/>
      <c r="BB106" s="140"/>
      <c r="BC106" s="140"/>
      <c r="BD106" s="140"/>
      <c r="BE106" s="140"/>
      <c r="BF106" s="140"/>
      <c r="BG106" s="140"/>
      <c r="BH106" s="140"/>
      <c r="BI106" s="140"/>
      <c r="BJ106" s="140"/>
      <c r="BK106" s="140"/>
      <c r="BL106" s="140"/>
      <c r="BM106" s="140"/>
    </row>
    <row r="107" spans="1:66" s="169" customFormat="1" ht="181.5" customHeight="1" thickTop="1" thickBot="1">
      <c r="A107" s="933"/>
      <c r="B107" s="1393"/>
      <c r="C107" s="1107">
        <v>5</v>
      </c>
      <c r="D107" s="1082"/>
      <c r="E107" s="1085" t="s">
        <v>612</v>
      </c>
      <c r="F107" s="1085" t="s">
        <v>134</v>
      </c>
      <c r="G107" s="1085" t="s">
        <v>613</v>
      </c>
      <c r="H107" s="1085" t="s">
        <v>1057</v>
      </c>
      <c r="I107" s="1085" t="s">
        <v>1058</v>
      </c>
      <c r="J107" s="1141" t="s">
        <v>108</v>
      </c>
      <c r="K107" s="1141" t="s">
        <v>108</v>
      </c>
      <c r="L107" s="1141"/>
      <c r="M107" s="1141" t="s">
        <v>108</v>
      </c>
      <c r="N107" s="1085" t="s">
        <v>168</v>
      </c>
      <c r="O107" s="1082">
        <v>500</v>
      </c>
      <c r="P107" s="1094" t="str">
        <f>IF(O107&lt;=0,"",IF(O107&lt;=2,"Muy Baja",IF(O107&lt;=24,"Baja",IF(O107&lt;=500,"Media",IF(O107&lt;=5000,"Alta","Muy Alta")))))</f>
        <v>Media</v>
      </c>
      <c r="Q107" s="1056">
        <f>IF(P107="","",IF(P107="Muy Baja",0.2,IF(P107="Baja",0.4,IF(P107="Media",0.6,IF(P107="Alta",0.8,IF(P107="Muy Alta",1,))))))</f>
        <v>0.6</v>
      </c>
      <c r="R107" s="1085" t="s">
        <v>374</v>
      </c>
      <c r="S107" s="1082" t="str">
        <f>IF(NOT(ISERROR(MATCH(R107,'[13]Tabla Impacto'!$B$221:$B$223,0))),'[13]Tabla Impacto'!$F$223&amp;"Por favor no seleccionar los criterios de impacto(Afectación Económica o presupuestal y Pérdida Reputacional)",R107)</f>
        <v xml:space="preserve">     El riesgo afecta la imagen de la entidad internamente, de conocimiento general, nivel interno, de junta directiva y accionistas y/o de proveedores</v>
      </c>
      <c r="T107" s="1115" t="s">
        <v>172</v>
      </c>
      <c r="U107" s="1056">
        <f>IF(T107="","",IF(T107="Leve",0.2,IF(T107="Menor",0.4,IF(T107="Moderado",0.6,IF(T107="Mayor",0.8,IF(T107="Catastrófico",1,))))))</f>
        <v>0.8</v>
      </c>
      <c r="V107" s="1097" t="str">
        <f>IF(OR(AND(P107="Muy Baja",T107="Leve"),AND(P107="Muy Baja",T107="Menor"),AND(P107="Baja",T107="Leve")),"Bajo",IF(OR(AND(P107="Muy baja",T107="Moderado"),AND(P107="Baja",T107="Menor"),AND(P107="Baja",T107="Moderado"),AND(P107="Media",T107="Leve"),AND(P107="Media",T107="Menor"),AND(P107="Media",T107="Moderado"),AND(P107="Alta",T107="Leve"),AND(P107="Alta",T107="Menor")),"Moderado",IF(OR(AND(P107="Muy Baja",T107="Mayor"),AND(P107="Baja",T107="Mayor"),AND(P107="Media",T107="Mayor"),AND(P107="Alta",T107="Moderado"),AND(P107="Alta",T107="Mayor"),AND(P107="Muy Alta",T107="Leve"),AND(P107="Muy Alta",T107="Menor"),AND(P107="Muy Alta",T107="Moderado"),AND(P107="Muy Alta",T107="Mayor")),"Alto",IF(OR(AND(P107="Muy Baja",T107="Catastrófico"),AND(P107="Baja",T107="Catastrófico"),AND(P107="Media",T107="Catastrófico"),AND(P107="Alta",T107="Catastrófico"),AND(P107="Muy Alta",T107="Catastrófico")),"Extremo",""))))</f>
        <v>Alto</v>
      </c>
      <c r="W107" s="405">
        <v>1</v>
      </c>
      <c r="X107" s="408" t="s">
        <v>614</v>
      </c>
      <c r="Y107" s="405" t="str">
        <f t="shared" si="19"/>
        <v>Probabilidad</v>
      </c>
      <c r="Z107" s="478" t="s">
        <v>111</v>
      </c>
      <c r="AA107" s="478" t="s">
        <v>112</v>
      </c>
      <c r="AB107" s="410" t="str">
        <f t="shared" si="20"/>
        <v>40%</v>
      </c>
      <c r="AC107" s="478" t="s">
        <v>113</v>
      </c>
      <c r="AD107" s="478" t="s">
        <v>114</v>
      </c>
      <c r="AE107" s="478" t="s">
        <v>115</v>
      </c>
      <c r="AF107" s="479">
        <f>IFERROR(IF(Y107="Probabilidad",(Q107-(+Q107*AB107)),IF(Y107="Impacto",Q107,"")),"")</f>
        <v>0.36</v>
      </c>
      <c r="AG107" s="480" t="str">
        <f t="shared" si="21"/>
        <v>Baja</v>
      </c>
      <c r="AH107" s="410">
        <f t="shared" si="22"/>
        <v>0.36</v>
      </c>
      <c r="AI107" s="480" t="str">
        <f t="shared" si="23"/>
        <v>Mayor</v>
      </c>
      <c r="AJ107" s="481">
        <f>IFERROR(IF(Y107="Impacto",(U107-(+U107*AB107)),IF(Y107="Probabilidad",U107,"")),"")</f>
        <v>0.8</v>
      </c>
      <c r="AK107" s="482" t="str">
        <f t="shared" si="24"/>
        <v>Alto</v>
      </c>
      <c r="AL107" s="478" t="s">
        <v>116</v>
      </c>
      <c r="AM107" s="409"/>
      <c r="AN107" s="409" t="s">
        <v>615</v>
      </c>
      <c r="AO107" s="1141" t="s">
        <v>616</v>
      </c>
      <c r="AP107" s="491">
        <v>45076</v>
      </c>
      <c r="AQ107" s="174"/>
      <c r="AR107" s="172"/>
      <c r="AS107" s="802"/>
      <c r="AT107" s="875"/>
      <c r="AU107" s="140"/>
      <c r="AV107" s="140"/>
      <c r="AW107" s="140"/>
      <c r="AX107" s="140"/>
      <c r="AY107" s="140"/>
      <c r="AZ107" s="140"/>
      <c r="BA107" s="140"/>
      <c r="BB107" s="140"/>
      <c r="BC107" s="140"/>
      <c r="BD107" s="140"/>
      <c r="BE107" s="140"/>
      <c r="BF107" s="140"/>
      <c r="BG107" s="140"/>
      <c r="BH107" s="140"/>
      <c r="BI107" s="140"/>
      <c r="BJ107" s="140"/>
      <c r="BK107" s="140"/>
      <c r="BL107" s="140"/>
      <c r="BM107" s="140"/>
    </row>
    <row r="108" spans="1:66" s="169" customFormat="1" ht="186" customHeight="1" thickTop="1" thickBot="1">
      <c r="A108" s="933"/>
      <c r="B108" s="1393"/>
      <c r="C108" s="1118"/>
      <c r="D108" s="1084"/>
      <c r="E108" s="1119"/>
      <c r="F108" s="1119"/>
      <c r="G108" s="1119"/>
      <c r="H108" s="1119"/>
      <c r="I108" s="1119"/>
      <c r="J108" s="1142"/>
      <c r="K108" s="1142"/>
      <c r="L108" s="1142"/>
      <c r="M108" s="1142"/>
      <c r="N108" s="1119"/>
      <c r="O108" s="1119"/>
      <c r="P108" s="1119"/>
      <c r="Q108" s="1119"/>
      <c r="R108" s="1119"/>
      <c r="S108" s="1119"/>
      <c r="T108" s="1096"/>
      <c r="U108" s="1119"/>
      <c r="V108" s="1119"/>
      <c r="W108" s="406">
        <v>2</v>
      </c>
      <c r="X108" s="422" t="s">
        <v>617</v>
      </c>
      <c r="Y108" s="406" t="str">
        <f t="shared" si="19"/>
        <v>Probabilidad</v>
      </c>
      <c r="Z108" s="435" t="s">
        <v>111</v>
      </c>
      <c r="AA108" s="435" t="s">
        <v>112</v>
      </c>
      <c r="AB108" s="434" t="str">
        <f t="shared" si="20"/>
        <v>40%</v>
      </c>
      <c r="AC108" s="435" t="s">
        <v>113</v>
      </c>
      <c r="AD108" s="435" t="s">
        <v>114</v>
      </c>
      <c r="AE108" s="435" t="s">
        <v>115</v>
      </c>
      <c r="AF108" s="437">
        <f>IFERROR(IF(AND(Y107="Probabilidad",Y108="Probabilidad"),(AH107-(+AH107*AB108)),IF(Y108="Probabilidad",(Q107-(+Q107*AB108)),IF(Y108="Impacto",AH107,""))),"")</f>
        <v>0.216</v>
      </c>
      <c r="AG108" s="438" t="str">
        <f t="shared" si="21"/>
        <v>Baja</v>
      </c>
      <c r="AH108" s="434">
        <f t="shared" si="22"/>
        <v>0.216</v>
      </c>
      <c r="AI108" s="438" t="str">
        <f t="shared" si="23"/>
        <v>Mayor</v>
      </c>
      <c r="AJ108" s="439">
        <f>IFERROR(IF(AND(Y107="Impacto",Y108="Impacto"),(AJ107-(+AJ107*AB108)),IF(Y108="Impacto",(U107-(+U107*AB108)),IF(Y108="Probabilidad",AJ107,""))),"")</f>
        <v>0.8</v>
      </c>
      <c r="AK108" s="440" t="str">
        <f t="shared" si="24"/>
        <v>Alto</v>
      </c>
      <c r="AL108" s="435" t="s">
        <v>116</v>
      </c>
      <c r="AM108" s="476"/>
      <c r="AN108" s="476" t="s">
        <v>618</v>
      </c>
      <c r="AO108" s="1142"/>
      <c r="AP108" s="344">
        <v>45260</v>
      </c>
      <c r="AQ108" s="803"/>
      <c r="AR108" s="804"/>
      <c r="AS108" s="805"/>
      <c r="AT108" s="875"/>
      <c r="AU108" s="140"/>
      <c r="AV108" s="140"/>
      <c r="AW108" s="140"/>
      <c r="AX108" s="140"/>
      <c r="AY108" s="140"/>
      <c r="AZ108" s="140"/>
      <c r="BA108" s="140"/>
      <c r="BB108" s="140"/>
      <c r="BC108" s="140"/>
      <c r="BD108" s="140"/>
      <c r="BE108" s="140"/>
      <c r="BF108" s="140"/>
      <c r="BG108" s="140"/>
      <c r="BH108" s="140"/>
      <c r="BI108" s="140"/>
      <c r="BJ108" s="140"/>
      <c r="BK108" s="140"/>
      <c r="BL108" s="140"/>
      <c r="BM108" s="140"/>
    </row>
    <row r="109" spans="1:66" s="371" customFormat="1" ht="137.25" customHeight="1" thickTop="1" thickBot="1">
      <c r="A109" s="933"/>
      <c r="B109" s="933" t="s">
        <v>925</v>
      </c>
      <c r="C109" s="1117">
        <v>1</v>
      </c>
      <c r="D109" s="1104" t="s">
        <v>623</v>
      </c>
      <c r="E109" s="1117" t="s">
        <v>103</v>
      </c>
      <c r="F109" s="1104" t="s">
        <v>624</v>
      </c>
      <c r="G109" s="1104" t="s">
        <v>625</v>
      </c>
      <c r="H109" s="1104" t="s">
        <v>634</v>
      </c>
      <c r="I109" s="1111" t="s">
        <v>626</v>
      </c>
      <c r="J109" s="1113" t="s">
        <v>160</v>
      </c>
      <c r="K109" s="1113" t="s">
        <v>160</v>
      </c>
      <c r="L109" s="1113"/>
      <c r="M109" s="1123" t="s">
        <v>160</v>
      </c>
      <c r="N109" s="1104" t="s">
        <v>162</v>
      </c>
      <c r="O109" s="1104">
        <v>5000</v>
      </c>
      <c r="P109" s="1115" t="str">
        <f>IF(O109&lt;=0,"",IF(O109&lt;=2,"Muy Baja",IF(O109&lt;=24,"Baja",IF(O109&lt;=500,"Media",IF(O109&lt;=5000,"Alta","Muy Alta")))))</f>
        <v>Alta</v>
      </c>
      <c r="Q109" s="1104">
        <f>IF(P109="","",IF(P109="Muy Baja",0.2,IF(P109="Baja",0.4,IF(P109="Media",0.6,IF(P109="Alta",0.8,IF(P109="Muy Alta",1,))))))</f>
        <v>0.8</v>
      </c>
      <c r="R109" s="1104" t="s">
        <v>379</v>
      </c>
      <c r="S109" s="420" t="str">
        <f>IF(NOT(ISERROR(MATCH(R109,'[14]Tabla Impacto'!$B$221:$B$223,0))),'[14]Tabla Impacto'!$F$223&amp;"Por favor no seleccionar los criterios de impacto(Afectación Económica o presupuestal y Pérdida Reputacional)",R109)</f>
        <v xml:space="preserve">     El riesgo afecta la imagen de  la entidad con efecto publicitario sostenido a nivel de sector administrativo, nivel departamental o municipal</v>
      </c>
      <c r="T109" s="1115" t="s">
        <v>172</v>
      </c>
      <c r="U109" s="1115">
        <v>0.8</v>
      </c>
      <c r="V109" s="1129" t="str">
        <f>IF(OR(AND(P109="Muy Baja",T109="Leve"),AND(P109="Muy Baja",T109="Menor"),AND(P109="Baja",T109="Leve")),"Bajo",IF(OR(AND(P109="Muy baja",T109="Moderado"),AND(P109="Baja",T109="Menor"),AND(P109="Baja",T109="Moderado"),AND(P109="Media",T109="Leve"),AND(P109="Media",T109="Menor"),AND(P109="Media",T109="Moderado"),AND(P109="Alta",T109="Leve"),AND(P109="Alta",T109="Menor")),"Moderado",IF(OR(AND(P109="Muy Baja",T109="Mayor"),AND(P109="Baja",T109="Mayor"),AND(P109="Media",T109="Mayor"),AND(P109="Alta",T109="Moderado"),AND(P109="Alta",T109="Mayor"),AND(P109="Muy Alta",T109="Leve"),AND(P109="Muy Alta",T109="Menor"),AND(P109="Muy Alta",T109="Moderado"),AND(P109="Muy Alta",T109="Mayor")),"Alto",IF(OR(AND(P109="Muy Baja",T109="Catastrófico"),AND(P109="Baja",T109="Catastrófico"),AND(P109="Media",T109="Catastrófico"),AND(P109="Alta",T109="Catastrófico"),AND(P109="Muy Alta",T109="Catastrófico")),"Extremo",""))))</f>
        <v>Alto</v>
      </c>
      <c r="W109" s="1110">
        <v>1</v>
      </c>
      <c r="X109" s="1104" t="s">
        <v>635</v>
      </c>
      <c r="Y109" s="1110" t="str">
        <f>IF(OR(Z109="Preventivo",Z109="Detectivo"),"Probabilidad",IF(Z109="Correctivo","Impacto",""))</f>
        <v>Probabilidad</v>
      </c>
      <c r="Z109" s="1103" t="s">
        <v>111</v>
      </c>
      <c r="AA109" s="1103" t="s">
        <v>112</v>
      </c>
      <c r="AB109" s="1103" t="str">
        <f>IF(AND(Z109="Preventivo",AA109="Automático"),"50%",IF(AND(Z109="Preventivo",AA109="Manual"),"40%",IF(AND(Z109="Detectivo",AA109="Automático"),"40%",IF(AND(Z109="Detectivo",AA109="Manual"),"30%",IF(AND(Z109="Correctivo",AA109="Automático"),"35%",IF(AND(Z109="Correctivo",AA109="Manual"),"25%",""))))))</f>
        <v>40%</v>
      </c>
      <c r="AC109" s="1103" t="s">
        <v>113</v>
      </c>
      <c r="AD109" s="1103" t="s">
        <v>114</v>
      </c>
      <c r="AE109" s="1103" t="s">
        <v>115</v>
      </c>
      <c r="AF109" s="1127">
        <f>IFERROR(IF(Y109="Probabilidad",(Q109-(+Q109*AB109)),IF(Y109="Impacto",Q109,"")),"")</f>
        <v>0.48</v>
      </c>
      <c r="AG109" s="1128" t="str">
        <f>IFERROR(IF(AF109="","",IF(AF109&lt;=0.2,"Muy Baja",IF(AF109&lt;=0.4,"Baja",IF(AF109&lt;=0.6,"Media",IF(AF109&lt;=0.8,"Alta","Muy Alta"))))),"")</f>
        <v>Media</v>
      </c>
      <c r="AH109" s="1116">
        <f>+AF109</f>
        <v>0.48</v>
      </c>
      <c r="AI109" s="1128" t="str">
        <f>IFERROR(IF(AJ109="","",IF(AJ109&lt;=0.2,"Leve",IF(AJ109&lt;=0.4,"Menor",IF(AJ109&lt;=0.6,"Moderado",IF(AJ109&lt;=0.8,"Mayor","Catastrófico"))))),"")</f>
        <v>Mayor</v>
      </c>
      <c r="AJ109" s="1100">
        <f>IFERROR(IF(Y109="Impacto",(U109-(+U109*AB109)),IF(Y109="Probabilidad",U109,"")),"")</f>
        <v>0.8</v>
      </c>
      <c r="AK109" s="1102" t="str">
        <f>IFERROR(IF(OR(AND(AG109="Muy Baja",AI109="Leve"),AND(AG109="Muy Baja",AI109="Menor"),AND(AG109="Baja",AI109="Leve")),"Bajo",IF(OR(AND(AG109="Muy baja",AI109="Moderado"),AND(AG109="Baja",AI109="Menor"),AND(AG109="Baja",AI109="Moderado"),AND(AG109="Media",AI109="Leve"),AND(AG109="Media",AI109="Menor"),AND(AG109="Media",AI109="Moderado"),AND(AG109="Alta",AI109="Leve"),AND(AG109="Alta",AI109="Menor")),"Moderado",IF(OR(AND(AG109="Muy Baja",AI109="Mayor"),AND(AG109="Baja",AI109="Mayor"),AND(AG109="Media",AI109="Mayor"),AND(AG109="Alta",AI109="Moderado"),AND(AG109="Alta",AI109="Mayor"),AND(AG109="Muy Alta",AI109="Leve"),AND(AG109="Muy Alta",AI109="Menor"),AND(AG109="Muy Alta",AI109="Moderado"),AND(AG109="Muy Alta",AI109="Mayor")),"Alto",IF(OR(AND(AG109="Muy Baja",AI109="Catastrófico"),AND(AG109="Baja",AI109="Catastrófico"),AND(AG109="Media",AI109="Catastrófico"),AND(AG109="Alta",AI109="Catastrófico"),AND(AG109="Muy Alta",AI109="Catastrófico")),"Extremo","")))),"")</f>
        <v>Alto</v>
      </c>
      <c r="AL109" s="1103" t="s">
        <v>116</v>
      </c>
      <c r="AM109" s="1104" t="s">
        <v>1059</v>
      </c>
      <c r="AN109" s="1104" t="s">
        <v>636</v>
      </c>
      <c r="AO109" s="1104" t="s">
        <v>637</v>
      </c>
      <c r="AP109" s="1105">
        <v>45138</v>
      </c>
      <c r="AQ109" s="370" t="s">
        <v>638</v>
      </c>
      <c r="AR109" s="806"/>
      <c r="AS109" s="807"/>
      <c r="AT109" s="875"/>
      <c r="AU109" s="139"/>
      <c r="AV109" s="139"/>
      <c r="AW109" s="139"/>
      <c r="AX109" s="139"/>
      <c r="AY109" s="139"/>
      <c r="AZ109" s="139"/>
      <c r="BA109" s="139"/>
      <c r="BB109" s="139"/>
      <c r="BC109" s="139"/>
      <c r="BD109" s="139"/>
      <c r="BE109" s="139"/>
      <c r="BF109" s="139"/>
      <c r="BG109" s="139"/>
      <c r="BH109" s="139"/>
      <c r="BI109" s="139"/>
      <c r="BJ109" s="139"/>
      <c r="BK109" s="139"/>
      <c r="BL109" s="139"/>
      <c r="BM109" s="139"/>
    </row>
    <row r="110" spans="1:66" s="371" customFormat="1" ht="180" customHeight="1" thickTop="1" thickBot="1">
      <c r="A110" s="933"/>
      <c r="B110" s="933"/>
      <c r="C110" s="1118"/>
      <c r="D110" s="1119"/>
      <c r="E110" s="1120"/>
      <c r="F110" s="1086"/>
      <c r="G110" s="1086"/>
      <c r="H110" s="1086"/>
      <c r="I110" s="1121"/>
      <c r="J110" s="1122"/>
      <c r="K110" s="1122"/>
      <c r="L110" s="1122"/>
      <c r="M110" s="1092"/>
      <c r="N110" s="1086"/>
      <c r="O110" s="1086"/>
      <c r="P110" s="1095"/>
      <c r="Q110" s="1086"/>
      <c r="R110" s="1086"/>
      <c r="S110" s="421"/>
      <c r="T110" s="1095"/>
      <c r="U110" s="1095"/>
      <c r="V110" s="1098"/>
      <c r="W110" s="1101"/>
      <c r="X110" s="1086"/>
      <c r="Y110" s="1101"/>
      <c r="Z110" s="1101"/>
      <c r="AA110" s="1101"/>
      <c r="AB110" s="1101"/>
      <c r="AC110" s="1101"/>
      <c r="AD110" s="1101"/>
      <c r="AE110" s="1101"/>
      <c r="AF110" s="1101"/>
      <c r="AG110" s="1101"/>
      <c r="AH110" s="1101"/>
      <c r="AI110" s="1101"/>
      <c r="AJ110" s="1101"/>
      <c r="AK110" s="1101"/>
      <c r="AL110" s="1089"/>
      <c r="AM110" s="1086"/>
      <c r="AN110" s="1086"/>
      <c r="AO110" s="1086"/>
      <c r="AP110" s="1106"/>
      <c r="AQ110" s="372" t="s">
        <v>639</v>
      </c>
      <c r="AR110" s="806"/>
      <c r="AS110" s="807"/>
      <c r="AT110" s="875"/>
      <c r="AU110" s="139"/>
      <c r="AV110" s="139"/>
      <c r="AW110" s="139"/>
      <c r="AX110" s="139"/>
      <c r="AY110" s="139"/>
      <c r="AZ110" s="139"/>
      <c r="BA110" s="139"/>
      <c r="BB110" s="139"/>
      <c r="BC110" s="139"/>
      <c r="BD110" s="139"/>
      <c r="BE110" s="139"/>
      <c r="BF110" s="139"/>
      <c r="BG110" s="139"/>
      <c r="BH110" s="139"/>
      <c r="BI110" s="139"/>
      <c r="BJ110" s="139"/>
      <c r="BK110" s="139"/>
      <c r="BL110" s="139"/>
      <c r="BM110" s="139"/>
    </row>
    <row r="111" spans="1:66" s="371" customFormat="1" ht="228.75" customHeight="1" thickTop="1" thickBot="1">
      <c r="A111" s="933"/>
      <c r="B111" s="933"/>
      <c r="C111" s="720">
        <v>2</v>
      </c>
      <c r="D111" s="444" t="s">
        <v>627</v>
      </c>
      <c r="E111" s="1087"/>
      <c r="F111" s="1087"/>
      <c r="G111" s="1087"/>
      <c r="H111" s="1087"/>
      <c r="I111" s="1112"/>
      <c r="J111" s="1114"/>
      <c r="K111" s="1114"/>
      <c r="L111" s="1114"/>
      <c r="M111" s="1093"/>
      <c r="N111" s="1087"/>
      <c r="O111" s="1087"/>
      <c r="P111" s="1096"/>
      <c r="Q111" s="1087"/>
      <c r="R111" s="1087"/>
      <c r="S111" s="406">
        <f>IF(NOT(ISERROR(MATCH(R111,'[14]Tabla Impacto'!$B$221:$B$223,0))),'[14]Tabla Impacto'!$F$223&amp;"Por favor no seleccionar los criterios de impacto(Afectación Económica o presupuestal y Pérdida Reputacional)",R111)</f>
        <v>0</v>
      </c>
      <c r="T111" s="1096"/>
      <c r="U111" s="1096"/>
      <c r="V111" s="1099"/>
      <c r="W111" s="406">
        <v>1</v>
      </c>
      <c r="X111" s="422" t="s">
        <v>640</v>
      </c>
      <c r="Y111" s="406" t="str">
        <f>IF(OR(Z111="Preventivo",Z111="Detectivo"),"Probabilidad",IF(Z111="Correctivo","Impacto",""))</f>
        <v>Probabilidad</v>
      </c>
      <c r="Z111" s="435" t="s">
        <v>111</v>
      </c>
      <c r="AA111" s="435" t="s">
        <v>112</v>
      </c>
      <c r="AB111" s="434" t="str">
        <f>IF(AND(Z111="Preventivo",AA111="Automático"),"50%",IF(AND(Z111="Preventivo",AA111="Manual"),"40%",IF(AND(Z111="Detectivo",AA111="Automático"),"40%",IF(AND(Z111="Detectivo",AA111="Manual"),"30%",IF(AND(Z111="Correctivo",AA111="Automático"),"35%",IF(AND(Z111="Correctivo",AA111="Manual"),"25%",""))))))</f>
        <v>40%</v>
      </c>
      <c r="AC111" s="435" t="s">
        <v>113</v>
      </c>
      <c r="AD111" s="435" t="s">
        <v>114</v>
      </c>
      <c r="AE111" s="435" t="s">
        <v>115</v>
      </c>
      <c r="AF111" s="437">
        <f>IFERROR(IF(Y111="Probabilidad",(Q111-(+Q111*AB111)),IF(Y111="Impacto",Q111,"")),"")</f>
        <v>0</v>
      </c>
      <c r="AG111" s="438" t="str">
        <f>IFERROR(IF(AF111="","",IF(AF111&lt;=0.2,"Muy Baja",IF(AF111&lt;=0.4,"Baja",IF(AF111&lt;=0.6,"Media",IF(AF111&lt;=0.8,"Alta","Muy Alta"))))),"")</f>
        <v>Muy Baja</v>
      </c>
      <c r="AH111" s="434">
        <f>+AF111</f>
        <v>0</v>
      </c>
      <c r="AI111" s="438" t="str">
        <f>IFERROR(IF(AJ111="","",IF(AJ111&lt;=0.2,"Leve",IF(AJ111&lt;=0.4,"Menor",IF(AJ111&lt;=0.6,"Moderado",IF(AJ111&lt;=0.8,"Mayor","Catastrófico"))))),"")</f>
        <v>Leve</v>
      </c>
      <c r="AJ111" s="439">
        <f>IFERROR(IF(Y111="Impacto",(U111-(+U111*AB111)),IF(Y111="Probabilidad",U111,"")),"")</f>
        <v>0</v>
      </c>
      <c r="AK111" s="440" t="str">
        <f>IFERROR(IF(OR(AND(AG111="Muy Baja",AI111="Leve"),AND(AG111="Muy Baja",AI111="Menor"),AND(AG111="Baja",AI111="Leve")),"Bajo",IF(OR(AND(AG111="Muy baja",AI111="Moderado"),AND(AG111="Baja",AI111="Menor"),AND(AG111="Baja",AI111="Moderado"),AND(AG111="Media",AI111="Leve"),AND(AG111="Media",AI111="Menor"),AND(AG111="Media",AI111="Moderado"),AND(AG111="Alta",AI111="Leve"),AND(AG111="Alta",AI111="Menor")),"Moderado",IF(OR(AND(AG111="Muy Baja",AI111="Mayor"),AND(AG111="Baja",AI111="Mayor"),AND(AG111="Media",AI111="Mayor"),AND(AG111="Alta",AI111="Moderado"),AND(AG111="Alta",AI111="Mayor"),AND(AG111="Muy Alta",AI111="Leve"),AND(AG111="Muy Alta",AI111="Menor"),AND(AG111="Muy Alta",AI111="Moderado"),AND(AG111="Muy Alta",AI111="Mayor")),"Alto",IF(OR(AND(AG111="Muy Baja",AI111="Catastrófico"),AND(AG111="Baja",AI111="Catastrófico"),AND(AG111="Media",AI111="Catastrófico"),AND(AG111="Alta",AI111="Catastrófico"),AND(AG111="Muy Alta",AI111="Catastrófico")),"Extremo","")))),"")</f>
        <v>Bajo</v>
      </c>
      <c r="AL111" s="435" t="s">
        <v>116</v>
      </c>
      <c r="AM111" s="422" t="s">
        <v>1060</v>
      </c>
      <c r="AN111" s="422" t="s">
        <v>641</v>
      </c>
      <c r="AO111" s="422" t="s">
        <v>642</v>
      </c>
      <c r="AP111" s="504" t="s">
        <v>1061</v>
      </c>
      <c r="AQ111" s="373">
        <v>44864</v>
      </c>
      <c r="AR111" s="806"/>
      <c r="AS111" s="807"/>
      <c r="AT111" s="875"/>
      <c r="AU111" s="140"/>
      <c r="AV111" s="140"/>
      <c r="AW111" s="140"/>
      <c r="AX111" s="140"/>
      <c r="AY111" s="140"/>
      <c r="AZ111" s="140"/>
      <c r="BA111" s="140"/>
      <c r="BB111" s="140"/>
      <c r="BC111" s="140"/>
      <c r="BD111" s="140"/>
      <c r="BE111" s="140"/>
      <c r="BF111" s="140"/>
      <c r="BG111" s="140"/>
      <c r="BH111" s="140"/>
      <c r="BI111" s="140"/>
      <c r="BJ111" s="140"/>
      <c r="BK111" s="140"/>
      <c r="BL111" s="140"/>
      <c r="BM111" s="140"/>
    </row>
    <row r="112" spans="1:66" s="371" customFormat="1" ht="193.5" customHeight="1" thickTop="1" thickBot="1">
      <c r="A112" s="933"/>
      <c r="B112" s="933"/>
      <c r="C112" s="1107">
        <v>3</v>
      </c>
      <c r="D112" s="1085" t="s">
        <v>643</v>
      </c>
      <c r="E112" s="1110" t="s">
        <v>103</v>
      </c>
      <c r="F112" s="1104" t="s">
        <v>628</v>
      </c>
      <c r="G112" s="1104" t="s">
        <v>629</v>
      </c>
      <c r="H112" s="1104" t="s">
        <v>106</v>
      </c>
      <c r="I112" s="1111" t="s">
        <v>644</v>
      </c>
      <c r="J112" s="1113" t="s">
        <v>108</v>
      </c>
      <c r="K112" s="1113" t="s">
        <v>108</v>
      </c>
      <c r="L112" s="1113"/>
      <c r="M112" s="1113"/>
      <c r="N112" s="1104" t="s">
        <v>162</v>
      </c>
      <c r="O112" s="1110">
        <v>12</v>
      </c>
      <c r="P112" s="1115" t="str">
        <f>IF(O112&lt;=0,"",IF(O112&lt;=2,"Muy Baja",IF(O112&lt;=24,"Baja",IF(O112&lt;=500,"Media",IF(O112&lt;=5000,"Alta","Muy Alta")))))</f>
        <v>Baja</v>
      </c>
      <c r="Q112" s="1116">
        <f>IF(P112="","",IF(P112="Muy Baja",0.2,IF(P112="Baja",0.4,IF(P112="Media",0.6,IF(P112="Alta",0.8,IF(P112="Muy Alta",1,))))))</f>
        <v>0.4</v>
      </c>
      <c r="R112" s="1104" t="s">
        <v>110</v>
      </c>
      <c r="S112" s="429"/>
      <c r="T112" s="1115" t="s">
        <v>172</v>
      </c>
      <c r="U112" s="1116">
        <f>IF(T112="","",IF(T112="Leve",0.2,IF(T112="Menor",0.4,IF(T112="Moderado",0.6,IF(T112="Mayor",0.8,IF(T112="Catastrófico",1,))))))</f>
        <v>0.8</v>
      </c>
      <c r="V112" s="1129" t="str">
        <f>IF(OR(AND(P112="Muy Baja",T112="Leve"),AND(P112="Muy Baja",T112="Menor"),AND(P112="Baja",T112="Leve")),"Bajo",IF(OR(AND(P112="Muy baja",T112="Moderado"),AND(P112="Baja",T112="Menor"),AND(P112="Baja",T112="Moderado"),AND(P112="Media",T112="Leve"),AND(P112="Media",T112="Menor"),AND(P112="Media",T112="Moderado"),AND(P112="Alta",T112="Leve"),AND(P112="Alta",T112="Menor")),"Moderado",IF(OR(AND(P112="Muy Baja",T112="Mayor"),AND(P112="Baja",T112="Mayor"),AND(P112="Media",T112="Mayor"),AND(P112="Alta",T112="Moderado"),AND(P112="Alta",T112="Mayor"),AND(P112="Muy Alta",T112="Leve"),AND(P112="Muy Alta",T112="Menor"),AND(P112="Muy Alta",T112="Moderado"),AND(P112="Muy Alta",T112="Mayor")),"Alto",IF(OR(AND(P112="Muy Baja",T112="Catastrófico"),AND(P112="Baja",T112="Catastrófico"),AND(P112="Media",T112="Catastrófico"),AND(P112="Alta",T112="Catastrófico"),AND(P112="Muy Alta",T112="Catastrófico")),"Extremo",""))))</f>
        <v>Alto</v>
      </c>
      <c r="W112" s="429"/>
      <c r="X112" s="420" t="s">
        <v>630</v>
      </c>
      <c r="Y112" s="429" t="str">
        <f>IF(OR(Z112="Preventivo",Z112="Detectivo"),"Probabilidad",IF(Z112="Correctivo","Impacto",""))</f>
        <v>Probabilidad</v>
      </c>
      <c r="Z112" s="423" t="s">
        <v>111</v>
      </c>
      <c r="AA112" s="423" t="s">
        <v>112</v>
      </c>
      <c r="AB112" s="426" t="str">
        <f>IF(AND(Z112="Preventivo",AA112="Automático"),"50%",IF(AND(Z112="Preventivo",AA112="Manual"),"40%",IF(AND(Z112="Detectivo",AA112="Automático"),"40%",IF(AND(Z112="Detectivo",AA112="Manual"),"30%",IF(AND(Z112="Correctivo",AA112="Automático"),"35%",IF(AND(Z112="Correctivo",AA112="Manual"),"25%",""))))))</f>
        <v>40%</v>
      </c>
      <c r="AC112" s="423" t="s">
        <v>113</v>
      </c>
      <c r="AD112" s="423" t="s">
        <v>114</v>
      </c>
      <c r="AE112" s="423" t="s">
        <v>115</v>
      </c>
      <c r="AF112" s="436">
        <f>IFERROR(IF(Y112="Probabilidad",(Q112-(+Q112*AB112)),IF(Y112="Impacto",Q112,"")),"")</f>
        <v>0.24</v>
      </c>
      <c r="AG112" s="425" t="str">
        <f>IFERROR(IF(AF112="","",IF(AF112&lt;=0.2,"Muy Baja",IF(AF112&lt;=0.4,"Baja",IF(AF112&lt;=0.6,"Media",IF(AF112&lt;=0.8,"Alta","Muy Alta"))))),"")</f>
        <v>Baja</v>
      </c>
      <c r="AH112" s="426">
        <f>+AF112</f>
        <v>0.24</v>
      </c>
      <c r="AI112" s="425" t="str">
        <f>IFERROR(IF(AJ112="","",IF(AJ112&lt;=0.2,"Leve",IF(AJ112&lt;=0.4,"Menor",IF(AJ112&lt;=0.6,"Moderado",IF(AJ112&lt;=0.8,"Mayor","Catastrófico"))))),"")</f>
        <v>Mayor</v>
      </c>
      <c r="AJ112" s="427">
        <f>IFERROR(IF(Y112="Impacto",(U112-(+U112*AB112)),IF(Y112="Probabilidad",U112,"")),"")</f>
        <v>0.8</v>
      </c>
      <c r="AK112" s="428" t="str">
        <f>IFERROR(IF(OR(AND(AG112="Muy Baja",AI112="Leve"),AND(AG112="Muy Baja",AI112="Menor"),AND(AG112="Baja",AI112="Leve")),"Bajo",IF(OR(AND(AG112="Muy baja",AI112="Moderado"),AND(AG112="Baja",AI112="Menor"),AND(AG112="Baja",AI112="Moderado"),AND(AG112="Media",AI112="Leve"),AND(AG112="Media",AI112="Menor"),AND(AG112="Media",AI112="Moderado"),AND(AG112="Alta",AI112="Leve"),AND(AG112="Alta",AI112="Menor")),"Moderado",IF(OR(AND(AG112="Muy Baja",AI112="Mayor"),AND(AG112="Baja",AI112="Mayor"),AND(AG112="Media",AI112="Mayor"),AND(AG112="Alta",AI112="Moderado"),AND(AG112="Alta",AI112="Mayor"),AND(AG112="Muy Alta",AI112="Leve"),AND(AG112="Muy Alta",AI112="Menor"),AND(AG112="Muy Alta",AI112="Moderado"),AND(AG112="Muy Alta",AI112="Mayor")),"Alto",IF(OR(AND(AG112="Muy Baja",AI112="Catastrófico"),AND(AG112="Baja",AI112="Catastrófico"),AND(AG112="Media",AI112="Catastrófico"),AND(AG112="Alta",AI112="Catastrófico"),AND(AG112="Muy Alta",AI112="Catastrófico")),"Extremo","")))),"")</f>
        <v>Alto</v>
      </c>
      <c r="AL112" s="423" t="s">
        <v>116</v>
      </c>
      <c r="AM112" s="420" t="s">
        <v>1062</v>
      </c>
      <c r="AN112" s="420" t="s">
        <v>641</v>
      </c>
      <c r="AO112" s="420" t="s">
        <v>631</v>
      </c>
      <c r="AP112" s="505" t="s">
        <v>541</v>
      </c>
      <c r="AQ112" s="788"/>
      <c r="AR112" s="806"/>
      <c r="AS112" s="807"/>
      <c r="AT112" s="875"/>
      <c r="AU112" s="140"/>
      <c r="AV112" s="140"/>
      <c r="AW112" s="140"/>
      <c r="AX112" s="140"/>
      <c r="AY112" s="140"/>
      <c r="AZ112" s="140"/>
      <c r="BA112" s="140"/>
      <c r="BB112" s="140"/>
      <c r="BC112" s="140"/>
      <c r="BD112" s="140"/>
      <c r="BE112" s="140"/>
      <c r="BF112" s="140"/>
      <c r="BG112" s="140"/>
      <c r="BH112" s="140"/>
      <c r="BI112" s="140"/>
      <c r="BJ112" s="140"/>
      <c r="BK112" s="140"/>
      <c r="BL112" s="140"/>
      <c r="BM112" s="140"/>
    </row>
    <row r="113" spans="1:65" s="371" customFormat="1" ht="193.5" customHeight="1" thickTop="1" thickBot="1">
      <c r="A113" s="933"/>
      <c r="B113" s="933"/>
      <c r="C113" s="1108"/>
      <c r="D113" s="1086"/>
      <c r="E113" s="1084"/>
      <c r="F113" s="1087"/>
      <c r="G113" s="1087"/>
      <c r="H113" s="1087"/>
      <c r="I113" s="1112"/>
      <c r="J113" s="1114"/>
      <c r="K113" s="1114"/>
      <c r="L113" s="1114"/>
      <c r="M113" s="1114"/>
      <c r="N113" s="1087"/>
      <c r="O113" s="1084"/>
      <c r="P113" s="1096"/>
      <c r="Q113" s="1058"/>
      <c r="R113" s="1087"/>
      <c r="S113" s="406"/>
      <c r="T113" s="1096"/>
      <c r="U113" s="1058"/>
      <c r="V113" s="1099"/>
      <c r="W113" s="406"/>
      <c r="X113" s="422" t="s">
        <v>645</v>
      </c>
      <c r="Y113" s="406" t="str">
        <f>IF(OR(Z113="Preventivo",Z113="Detectivo"),"Probabilidad",IF(Z113="Correctivo","Impacto",""))</f>
        <v>Impacto</v>
      </c>
      <c r="Z113" s="435" t="s">
        <v>133</v>
      </c>
      <c r="AA113" s="435" t="s">
        <v>112</v>
      </c>
      <c r="AB113" s="434" t="str">
        <f>IF(AND(Z113="Preventivo",AA113="Automático"),"50%",IF(AND(Z113="Preventivo",AA113="Manual"),"40%",IF(AND(Z113="Detectivo",AA113="Automático"),"40%",IF(AND(Z113="Detectivo",AA113="Manual"),"30%",IF(AND(Z113="Correctivo",AA113="Automático"),"35%",IF(AND(Z113="Correctivo",AA113="Manual"),"25%",""))))))</f>
        <v>25%</v>
      </c>
      <c r="AC113" s="435" t="s">
        <v>127</v>
      </c>
      <c r="AD113" s="435" t="s">
        <v>114</v>
      </c>
      <c r="AE113" s="435" t="s">
        <v>115</v>
      </c>
      <c r="AF113" s="437">
        <f>IFERROR(IF(Y113="Probabilidad",(Q113-(+Q113*AB113)),IF(Y113="Impacto",Q113,"")),"")</f>
        <v>0</v>
      </c>
      <c r="AG113" s="438" t="str">
        <f>IFERROR(IF(AF113="","",IF(AF113&lt;=0.2,"Muy Baja",IF(AF113&lt;=0.4,"Baja",IF(AF113&lt;=0.6,"Media",IF(AF113&lt;=0.8,"Alta","Muy Alta"))))),"")</f>
        <v>Muy Baja</v>
      </c>
      <c r="AH113" s="434">
        <f>+AF113</f>
        <v>0</v>
      </c>
      <c r="AI113" s="438" t="str">
        <f>IFERROR(IF(AJ113="","",IF(AJ113&lt;=0.2,"Leve",IF(AJ113&lt;=0.4,"Menor",IF(AJ113&lt;=0.6,"Moderado",IF(AJ113&lt;=0.8,"Mayor","Catastrófico"))))),"")</f>
        <v>Leve</v>
      </c>
      <c r="AJ113" s="439">
        <f>IFERROR(IF(Y113="Impacto",(U113-(+U113*AB113)),IF(Y113="Probabilidad",U113,"")),"")</f>
        <v>0</v>
      </c>
      <c r="AK113" s="440" t="str">
        <f>IFERROR(IF(OR(AND(AG113="Muy Baja",AI113="Leve"),AND(AG113="Muy Baja",AI113="Menor"),AND(AG113="Baja",AI113="Leve")),"Bajo",IF(OR(AND(AG113="Muy baja",AI113="Moderado"),AND(AG113="Baja",AI113="Menor"),AND(AG113="Baja",AI113="Moderado"),AND(AG113="Media",AI113="Leve"),AND(AG113="Media",AI113="Menor"),AND(AG113="Media",AI113="Moderado"),AND(AG113="Alta",AI113="Leve"),AND(AG113="Alta",AI113="Menor")),"Moderado",IF(OR(AND(AG113="Muy Baja",AI113="Mayor"),AND(AG113="Baja",AI113="Mayor"),AND(AG113="Media",AI113="Mayor"),AND(AG113="Alta",AI113="Moderado"),AND(AG113="Alta",AI113="Mayor"),AND(AG113="Muy Alta",AI113="Leve"),AND(AG113="Muy Alta",AI113="Menor"),AND(AG113="Muy Alta",AI113="Moderado"),AND(AG113="Muy Alta",AI113="Mayor")),"Alto",IF(OR(AND(AG113="Muy Baja",AI113="Catastrófico"),AND(AG113="Baja",AI113="Catastrófico"),AND(AG113="Media",AI113="Catastrófico"),AND(AG113="Alta",AI113="Catastrófico"),AND(AG113="Muy Alta",AI113="Catastrófico")),"Extremo","")))),"")</f>
        <v>Bajo</v>
      </c>
      <c r="AL113" s="435" t="s">
        <v>116</v>
      </c>
      <c r="AM113" s="422" t="s">
        <v>646</v>
      </c>
      <c r="AN113" s="422" t="s">
        <v>641</v>
      </c>
      <c r="AO113" s="422" t="s">
        <v>1063</v>
      </c>
      <c r="AP113" s="504" t="s">
        <v>541</v>
      </c>
      <c r="AQ113" s="788"/>
      <c r="AR113" s="806"/>
      <c r="AS113" s="807"/>
      <c r="AT113" s="875"/>
      <c r="AU113" s="140"/>
      <c r="AV113" s="140"/>
      <c r="AW113" s="140"/>
      <c r="AX113" s="140"/>
      <c r="AY113" s="140"/>
      <c r="AZ113" s="140"/>
      <c r="BA113" s="140"/>
      <c r="BB113" s="140"/>
      <c r="BC113" s="140"/>
      <c r="BD113" s="140"/>
      <c r="BE113" s="140"/>
      <c r="BF113" s="140"/>
      <c r="BG113" s="140"/>
      <c r="BH113" s="140"/>
      <c r="BI113" s="140"/>
      <c r="BJ113" s="140"/>
      <c r="BK113" s="140"/>
      <c r="BL113" s="140"/>
      <c r="BM113" s="140"/>
    </row>
    <row r="114" spans="1:65" s="371" customFormat="1" ht="151.5" customHeight="1" thickTop="1" thickBot="1">
      <c r="A114" s="933"/>
      <c r="B114" s="933"/>
      <c r="C114" s="1108"/>
      <c r="D114" s="1086"/>
      <c r="E114" s="1082" t="s">
        <v>134</v>
      </c>
      <c r="F114" s="1085" t="s">
        <v>647</v>
      </c>
      <c r="G114" s="1085" t="s">
        <v>632</v>
      </c>
      <c r="H114" s="1085" t="s">
        <v>106</v>
      </c>
      <c r="I114" s="1085" t="s">
        <v>633</v>
      </c>
      <c r="J114" s="1091" t="s">
        <v>160</v>
      </c>
      <c r="K114" s="1091" t="s">
        <v>160</v>
      </c>
      <c r="L114" s="1091"/>
      <c r="M114" s="1091"/>
      <c r="N114" s="1085" t="s">
        <v>162</v>
      </c>
      <c r="O114" s="1082">
        <v>500</v>
      </c>
      <c r="P114" s="1094" t="str">
        <f>IF(O114&lt;=0,"",IF(O114&lt;=2,"Muy Baja",IF(O114&lt;=24,"Baja",IF(O114&lt;=500,"Media",IF(O114&lt;=5000,"Alta","Muy Alta")))))</f>
        <v>Media</v>
      </c>
      <c r="Q114" s="1056">
        <f>IF(P114="","",IF(P114="Muy Baja",0.2,IF(P114="Baja",0.4,IF(P114="Media",0.6,IF(P114="Alta",0.8,IF(P114="Muy Alta",1,))))))</f>
        <v>0.6</v>
      </c>
      <c r="R114" s="1085" t="s">
        <v>110</v>
      </c>
      <c r="S114" s="405" t="str">
        <f>IF(NOT(ISERROR(MATCH(R114,'[14]Tabla Impacto'!$B$221:$B$223,0))),'[14]Tabla Impacto'!$F$223&amp;"Por favor no seleccionar los criterios de impacto(Afectación Económica o presupuestal y Pérdida Reputacional)",R114)</f>
        <v xml:space="preserve">     El riesgo afecta la imagen de la entidad con algunos usuarios de relevancia frente al logro de los objetivos</v>
      </c>
      <c r="T114" s="1094" t="str">
        <f>IF(OR(S114='[14]Tabla Impacto'!$C$11,S114='[14]Tabla Impacto'!$D$11),"Leve",IF(OR(S114='[14]Tabla Impacto'!$C$12,S114='[14]Tabla Impacto'!$D$12),"Menor",IF(OR(S114='[14]Tabla Impacto'!$C$13,S114='[14]Tabla Impacto'!$D$13),"Moderado",IF(OR(S114='[14]Tabla Impacto'!$C$14,S114='[14]Tabla Impacto'!$D$14),"Mayor",IF(OR(S114='[14]Tabla Impacto'!$C$15,S114='[14]Tabla Impacto'!$D$15),"Catastrófico","")))))</f>
        <v>Moderado</v>
      </c>
      <c r="U114" s="1056">
        <f>IF(T114="","",IF(T114="Leve",0.2,IF(T114="Menor",0.4,IF(T114="Moderado",0.6,IF(T114="Mayor",0.8,IF(T114="Catastrófico",1,))))))</f>
        <v>0.6</v>
      </c>
      <c r="V114" s="1097" t="str">
        <f>IF(OR(AND(P114="Muy Baja",T114="Leve"),AND(P114="Muy Baja",T114="Menor"),AND(P114="Baja",T114="Leve")),"Bajo",IF(OR(AND(P114="Muy baja",T114="Moderado"),AND(P114="Baja",T114="Menor"),AND(P114="Baja",T114="Moderado"),AND(P114="Media",T114="Leve"),AND(P114="Media",T114="Menor"),AND(P114="Media",T114="Moderado"),AND(P114="Alta",T114="Leve"),AND(P114="Alta",T114="Menor")),"Moderado",IF(OR(AND(P114="Muy Baja",T114="Mayor"),AND(P114="Baja",T114="Mayor"),AND(P114="Media",T114="Mayor"),AND(P114="Alta",T114="Moderado"),AND(P114="Alta",T114="Mayor"),AND(P114="Muy Alta",T114="Leve"),AND(P114="Muy Alta",T114="Menor"),AND(P114="Muy Alta",T114="Moderado"),AND(P114="Muy Alta",T114="Mayor")),"Alto",IF(OR(AND(P114="Muy Baja",T114="Catastrófico"),AND(P114="Baja",T114="Catastrófico"),AND(P114="Media",T114="Catastrófico"),AND(P114="Alta",T114="Catastrófico"),AND(P114="Muy Alta",T114="Catastrófico")),"Extremo",""))))</f>
        <v>Moderado</v>
      </c>
      <c r="W114" s="1082">
        <v>1</v>
      </c>
      <c r="X114" s="1085" t="s">
        <v>648</v>
      </c>
      <c r="Y114" s="1082" t="str">
        <f>IF(OR(Z114="Preventivo",Z114="Detectivo"),"Probabilidad",IF(Z114="Correctivo","Impacto",""))</f>
        <v>Probabilidad</v>
      </c>
      <c r="Z114" s="1088" t="s">
        <v>111</v>
      </c>
      <c r="AA114" s="1088" t="s">
        <v>112</v>
      </c>
      <c r="AB114" s="1056" t="str">
        <f>IF(AND(Z114="Preventivo",AA114="Automático"),"50%",IF(AND(Z114="Preventivo",AA114="Manual"),"40%",IF(AND(Z114="Detectivo",AA114="Automático"),"40%",IF(AND(Z114="Detectivo",AA114="Manual"),"30%",IF(AND(Z114="Correctivo",AA114="Automático"),"35%",IF(AND(Z114="Correctivo",AA114="Manual"),"25%",""))))))</f>
        <v>40%</v>
      </c>
      <c r="AC114" s="1088" t="s">
        <v>127</v>
      </c>
      <c r="AD114" s="1088" t="s">
        <v>114</v>
      </c>
      <c r="AE114" s="1088" t="s">
        <v>115</v>
      </c>
      <c r="AF114" s="1124">
        <f>IFERROR(IF(Y114="Probabilidad",(Q114-(+Q114*AB114)),IF(Y114="Impacto",Q114,"")),"")</f>
        <v>0.36</v>
      </c>
      <c r="AG114" s="1059" t="str">
        <f>IFERROR(IF(AF114="","",IF(AF114&lt;=0.2,"Muy Baja",IF(AF114&lt;=0.4,"Baja",IF(AF114&lt;=0.6,"Media",IF(AF114&lt;=0.8,"Alta","Muy Alta"))))),"")</f>
        <v>Baja</v>
      </c>
      <c r="AH114" s="1056">
        <f>+AF114</f>
        <v>0.36</v>
      </c>
      <c r="AI114" s="1059" t="str">
        <f>IFERROR(IF(AJ114="","",IF(AJ114&lt;=0.2,"Leve",IF(AJ114&lt;=0.4,"Menor",IF(AJ114&lt;=0.6,"Moderado",IF(AJ114&lt;=0.8,"Mayor","Catastrófico"))))),"")</f>
        <v>Moderado</v>
      </c>
      <c r="AJ114" s="1062">
        <f>IFERROR(IF(Y114="Impacto",(U114-(+U114*AB114)),IF(Y114="Probabilidad",U114,"")),"")</f>
        <v>0.6</v>
      </c>
      <c r="AK114" s="1065" t="str">
        <f>IFERROR(IF(OR(AND(AG114="Muy Baja",AI114="Leve"),AND(AG114="Muy Baja",AI114="Menor"),AND(AG114="Baja",AI114="Leve")),"Bajo",IF(OR(AND(AG114="Muy baja",AI114="Moderado"),AND(AG114="Baja",AI114="Menor"),AND(AG114="Baja",AI114="Moderado"),AND(AG114="Media",AI114="Leve"),AND(AG114="Media",AI114="Menor"),AND(AG114="Media",AI114="Moderado"),AND(AG114="Alta",AI114="Leve"),AND(AG114="Alta",AI114="Menor")),"Moderado",IF(OR(AND(AG114="Muy Baja",AI114="Mayor"),AND(AG114="Baja",AI114="Mayor"),AND(AG114="Media",AI114="Mayor"),AND(AG114="Alta",AI114="Moderado"),AND(AG114="Alta",AI114="Mayor"),AND(AG114="Muy Alta",AI114="Leve"),AND(AG114="Muy Alta",AI114="Menor"),AND(AG114="Muy Alta",AI114="Moderado"),AND(AG114="Muy Alta",AI114="Mayor")),"Alto",IF(OR(AND(AG114="Muy Baja",AI114="Catastrófico"),AND(AG114="Baja",AI114="Catastrófico"),AND(AG114="Media",AI114="Catastrófico"),AND(AG114="Alta",AI114="Catastrófico"),AND(AG114="Muy Alta",AI114="Catastrófico")),"Extremo","")))),"")</f>
        <v>Moderado</v>
      </c>
      <c r="AL114" s="478" t="s">
        <v>116</v>
      </c>
      <c r="AM114" s="408" t="s">
        <v>649</v>
      </c>
      <c r="AN114" s="408" t="s">
        <v>650</v>
      </c>
      <c r="AO114" s="408" t="s">
        <v>1064</v>
      </c>
      <c r="AP114" s="506">
        <v>45260</v>
      </c>
      <c r="AQ114" s="376" t="s">
        <v>1064</v>
      </c>
      <c r="AR114" s="374">
        <v>45260</v>
      </c>
      <c r="AS114" s="808"/>
      <c r="AT114" s="879"/>
      <c r="AU114" s="140"/>
      <c r="AV114" s="140"/>
      <c r="AW114" s="140"/>
      <c r="AX114" s="140"/>
      <c r="AY114" s="140"/>
      <c r="AZ114" s="140"/>
      <c r="BA114" s="140"/>
      <c r="BB114" s="140"/>
      <c r="BC114" s="140"/>
      <c r="BD114" s="140"/>
      <c r="BE114" s="140"/>
      <c r="BF114" s="140"/>
      <c r="BG114" s="140"/>
      <c r="BH114" s="140"/>
      <c r="BI114" s="140"/>
      <c r="BJ114" s="140"/>
      <c r="BK114" s="140"/>
      <c r="BL114" s="140"/>
      <c r="BM114" s="140"/>
    </row>
    <row r="115" spans="1:65" s="371" customFormat="1" ht="151.5" customHeight="1" thickTop="1" thickBot="1">
      <c r="A115" s="933"/>
      <c r="B115" s="933"/>
      <c r="C115" s="1108"/>
      <c r="D115" s="1086"/>
      <c r="E115" s="1083"/>
      <c r="F115" s="1086"/>
      <c r="G115" s="1086"/>
      <c r="H115" s="1086"/>
      <c r="I115" s="1086"/>
      <c r="J115" s="1092"/>
      <c r="K115" s="1092"/>
      <c r="L115" s="1092"/>
      <c r="M115" s="1092"/>
      <c r="N115" s="1086"/>
      <c r="O115" s="1083"/>
      <c r="P115" s="1095"/>
      <c r="Q115" s="1057"/>
      <c r="R115" s="1086"/>
      <c r="S115" s="443"/>
      <c r="T115" s="1095"/>
      <c r="U115" s="1057"/>
      <c r="V115" s="1098"/>
      <c r="W115" s="1083"/>
      <c r="X115" s="1086"/>
      <c r="Y115" s="1083"/>
      <c r="Z115" s="1089"/>
      <c r="AA115" s="1089"/>
      <c r="AB115" s="1057"/>
      <c r="AC115" s="1089"/>
      <c r="AD115" s="1089"/>
      <c r="AE115" s="1089"/>
      <c r="AF115" s="1125"/>
      <c r="AG115" s="1060"/>
      <c r="AH115" s="1057"/>
      <c r="AI115" s="1060"/>
      <c r="AJ115" s="1063"/>
      <c r="AK115" s="1066"/>
      <c r="AL115" s="430" t="s">
        <v>116</v>
      </c>
      <c r="AM115" s="421" t="s">
        <v>651</v>
      </c>
      <c r="AN115" s="421" t="s">
        <v>650</v>
      </c>
      <c r="AO115" s="421" t="s">
        <v>1064</v>
      </c>
      <c r="AP115" s="509">
        <v>45260</v>
      </c>
      <c r="AQ115" s="888" t="s">
        <v>1065</v>
      </c>
      <c r="AR115" s="374">
        <v>45260</v>
      </c>
      <c r="AS115" s="809"/>
      <c r="AT115" s="875"/>
      <c r="AU115" s="140"/>
      <c r="AV115" s="140"/>
      <c r="AW115" s="140"/>
      <c r="AX115" s="140"/>
      <c r="AY115" s="140"/>
      <c r="AZ115" s="140"/>
      <c r="BA115" s="140"/>
      <c r="BB115" s="140"/>
      <c r="BC115" s="140"/>
      <c r="BD115" s="140"/>
      <c r="BE115" s="140"/>
      <c r="BF115" s="140"/>
      <c r="BG115" s="140"/>
      <c r="BH115" s="140"/>
      <c r="BI115" s="140"/>
      <c r="BJ115" s="140"/>
      <c r="BK115" s="140"/>
      <c r="BL115" s="140"/>
      <c r="BM115" s="140"/>
    </row>
    <row r="116" spans="1:65" s="371" customFormat="1" ht="161.25" customHeight="1" thickTop="1" thickBot="1">
      <c r="A116" s="933"/>
      <c r="B116" s="933"/>
      <c r="C116" s="1109"/>
      <c r="D116" s="1087"/>
      <c r="E116" s="1084"/>
      <c r="F116" s="1087"/>
      <c r="G116" s="1087"/>
      <c r="H116" s="1087"/>
      <c r="I116" s="1087"/>
      <c r="J116" s="1093"/>
      <c r="K116" s="1093"/>
      <c r="L116" s="1093"/>
      <c r="M116" s="1093"/>
      <c r="N116" s="1087"/>
      <c r="O116" s="1084"/>
      <c r="P116" s="1096"/>
      <c r="Q116" s="1058"/>
      <c r="R116" s="1087"/>
      <c r="S116" s="406"/>
      <c r="T116" s="1096"/>
      <c r="U116" s="1058"/>
      <c r="V116" s="1099"/>
      <c r="W116" s="1084"/>
      <c r="X116" s="1087"/>
      <c r="Y116" s="1084"/>
      <c r="Z116" s="1090"/>
      <c r="AA116" s="1090"/>
      <c r="AB116" s="1058"/>
      <c r="AC116" s="1090"/>
      <c r="AD116" s="1090"/>
      <c r="AE116" s="1090"/>
      <c r="AF116" s="1126"/>
      <c r="AG116" s="1061"/>
      <c r="AH116" s="1058"/>
      <c r="AI116" s="1061"/>
      <c r="AJ116" s="1064"/>
      <c r="AK116" s="1067"/>
      <c r="AL116" s="435" t="s">
        <v>116</v>
      </c>
      <c r="AM116" s="422" t="s">
        <v>652</v>
      </c>
      <c r="AN116" s="422" t="s">
        <v>650</v>
      </c>
      <c r="AO116" s="422" t="s">
        <v>1064</v>
      </c>
      <c r="AP116" s="510">
        <v>45260</v>
      </c>
      <c r="AQ116" s="889" t="s">
        <v>1065</v>
      </c>
      <c r="AR116" s="375">
        <v>45260</v>
      </c>
      <c r="AS116" s="809"/>
      <c r="AT116" s="879"/>
      <c r="AU116" s="140"/>
      <c r="AV116" s="140"/>
      <c r="AW116" s="140"/>
      <c r="AX116" s="140"/>
      <c r="AY116" s="140"/>
      <c r="AZ116" s="140"/>
      <c r="BA116" s="140"/>
      <c r="BB116" s="140"/>
      <c r="BC116" s="140"/>
      <c r="BD116" s="140"/>
      <c r="BE116" s="140"/>
      <c r="BF116" s="140"/>
      <c r="BG116" s="140"/>
      <c r="BH116" s="140"/>
      <c r="BI116" s="140"/>
      <c r="BJ116" s="140"/>
      <c r="BK116" s="140"/>
      <c r="BL116" s="140"/>
      <c r="BM116" s="140"/>
    </row>
    <row r="117" spans="1:65" s="169" customFormat="1" ht="134.25" customHeight="1" thickTop="1" thickBot="1">
      <c r="A117" s="933"/>
      <c r="B117" s="933" t="s">
        <v>926</v>
      </c>
      <c r="C117" s="1068">
        <v>1</v>
      </c>
      <c r="D117" s="1045" t="s">
        <v>686</v>
      </c>
      <c r="E117" s="1045" t="s">
        <v>134</v>
      </c>
      <c r="F117" s="1045" t="s">
        <v>653</v>
      </c>
      <c r="G117" s="1045" t="s">
        <v>654</v>
      </c>
      <c r="H117" s="1045" t="s">
        <v>451</v>
      </c>
      <c r="I117" s="1045" t="s">
        <v>1066</v>
      </c>
      <c r="J117" s="1073" t="s">
        <v>108</v>
      </c>
      <c r="K117" s="1073"/>
      <c r="L117" s="1073"/>
      <c r="M117" s="1073"/>
      <c r="N117" s="1045" t="s">
        <v>162</v>
      </c>
      <c r="O117" s="1045">
        <v>2</v>
      </c>
      <c r="P117" s="1076" t="str">
        <f>IF(O117&lt;=0,"",IF(O117&lt;=2,"Muy Baja",IF(O117&lt;=24,"Baja",IF(O117&lt;=500,"Media",IF(O117&lt;=5000,"Alta","Muy Alta")))))</f>
        <v>Muy Baja</v>
      </c>
      <c r="Q117" s="1077">
        <f>IF(P117="","",IF(P117="Muy Baja",0.2,IF(P117="Baja",0.4,IF(P117="Media",0.6,IF(P117="Alta",0.8,IF(P117="Muy Alta",1,))))))</f>
        <v>0.2</v>
      </c>
      <c r="R117" s="1045" t="s">
        <v>110</v>
      </c>
      <c r="S117" s="511" t="str">
        <f>IF(NOT(ISERROR(MATCH(R117,'[15]Tabla Impacto'!$B$221:$B$223,0))),'[15]Tabla Impacto'!$F$223&amp;"Por favor no seleccionar los criterios de impacto(Afectación Económica o presupuestal y Pérdida Reputacional)",R117)</f>
        <v xml:space="preserve">     El riesgo afecta la imagen de la entidad con algunos usuarios de relevancia frente al logro de los objetivos</v>
      </c>
      <c r="T117" s="1076" t="str">
        <f>IF(OR(S117='[15]Tabla Impacto'!$C$11,S117='[15]Tabla Impacto'!$D$11),"Leve",IF(OR(S117='[15]Tabla Impacto'!$C$12,S117='[15]Tabla Impacto'!$D$12),"Menor",IF(OR(S117='[15]Tabla Impacto'!$C$13,S117='[15]Tabla Impacto'!$D$13),"Moderado",IF(OR(S117='[15]Tabla Impacto'!$C$14,S117='[15]Tabla Impacto'!$D$14),"Mayor",IF(OR(S117='[15]Tabla Impacto'!$C$15,S117='[15]Tabla Impacto'!$D$15),"Catastrófico","")))))</f>
        <v>Moderado</v>
      </c>
      <c r="U117" s="1078">
        <f>IF(T117="","",IF(T117="Leve",0.2,IF(T117="Menor",0.4,IF(T117="Moderado",0.6,IF(T117="Mayor",0.8,IF(T117="Catastrófico",1,))))))</f>
        <v>0.6</v>
      </c>
      <c r="V117" s="1079" t="str">
        <f>IF(OR(AND(P117="Muy Baja",T117="Leve"),AND(P117="Muy Baja",T117="Menor"),AND(P117="Baja",T117="Leve")),"Bajo",IF(OR(AND(P117="Muy baja",T117="Moderado"),AND(P117="Baja",T117="Menor"),AND(P117="Baja",T117="Moderado"),AND(P117="Media",T117="Leve"),AND(P117="Media",T117="Menor"),AND(P117="Media",T117="Moderado"),AND(P117="Alta",T117="Leve"),AND(P117="Alta",T117="Menor")),"Moderado",IF(OR(AND(P117="Muy Baja",T117="Mayor"),AND(P117="Baja",T117="Mayor"),AND(P117="Media",T117="Mayor"),AND(P117="Alta",T117="Moderado"),AND(P117="Alta",T117="Mayor"),AND(P117="Muy Alta",T117="Leve"),AND(P117="Muy Alta",T117="Menor"),AND(P117="Muy Alta",T117="Moderado"),AND(P117="Muy Alta",T117="Mayor")),"Alto",IF(OR(AND(P117="Muy Baja",T117="Catastrófico"),AND(P117="Baja",T117="Catastrófico"),AND(P117="Media",T117="Catastrófico"),AND(P117="Alta",T117="Catastrófico"),AND(P117="Muy Alta",T117="Catastrófico")),"Extremo",""))))</f>
        <v>Moderado</v>
      </c>
      <c r="W117" s="511">
        <v>1</v>
      </c>
      <c r="X117" s="512" t="s">
        <v>655</v>
      </c>
      <c r="Y117" s="511" t="str">
        <f t="shared" ref="Y117:Y145" si="25">IF(OR(Z117="Preventivo",Z117="Detectivo"),"Probabilidad",IF(Z117="Correctivo","Impacto",""))</f>
        <v>Probabilidad</v>
      </c>
      <c r="Z117" s="513" t="s">
        <v>111</v>
      </c>
      <c r="AA117" s="513" t="s">
        <v>112</v>
      </c>
      <c r="AB117" s="514" t="str">
        <f t="shared" ref="AB117:AB145" si="26">IF(AND(Z117="Preventivo",AA117="Automático"),"50%",IF(AND(Z117="Preventivo",AA117="Manual"),"40%",IF(AND(Z117="Detectivo",AA117="Automático"),"40%",IF(AND(Z117="Detectivo",AA117="Manual"),"30%",IF(AND(Z117="Correctivo",AA117="Automático"),"35%",IF(AND(Z117="Correctivo",AA117="Manual"),"25%",""))))))</f>
        <v>40%</v>
      </c>
      <c r="AC117" s="513" t="s">
        <v>113</v>
      </c>
      <c r="AD117" s="513" t="s">
        <v>114</v>
      </c>
      <c r="AE117" s="513" t="s">
        <v>115</v>
      </c>
      <c r="AF117" s="515">
        <f>IFERROR(IF(Y117="Probabilidad",(Q117-(+Q117*AB117)),IF(Y117="Impacto",Q117,"")),"")</f>
        <v>0.12</v>
      </c>
      <c r="AG117" s="516" t="str">
        <f t="shared" ref="AG117:AG145" si="27">IFERROR(IF(AF117="","",IF(AF117&lt;=0.2,"Muy Baja",IF(AF117&lt;=0.4,"Baja",IF(AF117&lt;=0.6,"Media",IF(AF117&lt;=0.8,"Alta","Muy Alta"))))),"")</f>
        <v>Muy Baja</v>
      </c>
      <c r="AH117" s="514">
        <f t="shared" ref="AH117:AH145" si="28">+AF117</f>
        <v>0.12</v>
      </c>
      <c r="AI117" s="516" t="str">
        <f>IFERROR(IF(AJ117="","",IF(AJ117&lt;=0.2,"Leve",IF(AJ117&lt;=0.4,"Menor",IF(AJ117&lt;=0.6,"Moderado",IF(AJ117&lt;=0.8,"Mayor","Catastrófico"))))),"")</f>
        <v>Moderado</v>
      </c>
      <c r="AJ117" s="517">
        <f>IFERROR(IF(Y117="Impacto",(U117-(+U117*AB117)),IF(Y117="Probabilidad",U117,"")),"")</f>
        <v>0.6</v>
      </c>
      <c r="AK117" s="518" t="str">
        <f>IFERROR(IF(OR(AND(AG117="Muy Baja",AI117="Leve"),AND(AG117="Muy Baja",AI117="Menor"),AND(AG117="Baja",AI117="Leve")),"Bajo",IF(OR(AND(AG117="Muy baja",AI117="Moderado"),AND(AG117="Baja",AI117="Menor"),AND(AG117="Baja",AI117="Moderado"),AND(AG117="Media",AI117="Leve"),AND(AG117="Media",AI117="Menor"),AND(AG117="Media",AI117="Moderado"),AND(AG117="Alta",AI117="Leve"),AND(AG117="Alta",AI117="Menor")),"Moderado",IF(OR(AND(AG117="Muy Baja",AI117="Mayor"),AND(AG117="Baja",AI117="Mayor"),AND(AG117="Media",AI117="Mayor"),AND(AG117="Alta",AI117="Moderado"),AND(AG117="Alta",AI117="Mayor"),AND(AG117="Muy Alta",AI117="Leve"),AND(AG117="Muy Alta",AI117="Menor"),AND(AG117="Muy Alta",AI117="Moderado"),AND(AG117="Muy Alta",AI117="Mayor")),"Alto",IF(OR(AND(AG117="Muy Baja",AI117="Catastrófico"),AND(AG117="Baja",AI117="Catastrófico"),AND(AG117="Media",AI117="Catastrófico"),AND(AG117="Alta",AI117="Catastrófico"),AND(AG117="Muy Alta",AI117="Catastrófico")),"Extremo","")))),"")</f>
        <v>Moderado</v>
      </c>
      <c r="AL117" s="513" t="s">
        <v>116</v>
      </c>
      <c r="AM117" s="519"/>
      <c r="AN117" s="512" t="s">
        <v>656</v>
      </c>
      <c r="AO117" s="512" t="s">
        <v>657</v>
      </c>
      <c r="AP117" s="520">
        <v>45260</v>
      </c>
      <c r="AQ117" s="810"/>
      <c r="AR117" s="811"/>
      <c r="AS117" s="812"/>
      <c r="AT117" s="877"/>
      <c r="AU117" s="196"/>
      <c r="AV117" s="196"/>
      <c r="AW117" s="196"/>
      <c r="AX117" s="196"/>
      <c r="AY117" s="196"/>
      <c r="AZ117" s="196"/>
      <c r="BA117" s="196"/>
      <c r="BB117" s="196"/>
      <c r="BC117" s="196"/>
      <c r="BD117" s="196"/>
      <c r="BE117" s="196"/>
      <c r="BF117" s="196"/>
      <c r="BG117" s="196"/>
      <c r="BH117" s="196"/>
      <c r="BI117" s="196"/>
      <c r="BJ117" s="196"/>
      <c r="BK117" s="196"/>
      <c r="BL117" s="196"/>
      <c r="BM117" s="196"/>
    </row>
    <row r="118" spans="1:65" s="169" customFormat="1" ht="216" customHeight="1" thickTop="1" thickBot="1">
      <c r="A118" s="933"/>
      <c r="B118" s="933"/>
      <c r="C118" s="1069"/>
      <c r="D118" s="1071"/>
      <c r="E118" s="1071"/>
      <c r="F118" s="1071"/>
      <c r="G118" s="1071"/>
      <c r="H118" s="1046"/>
      <c r="I118" s="1071"/>
      <c r="J118" s="1074"/>
      <c r="K118" s="1074"/>
      <c r="L118" s="1074"/>
      <c r="M118" s="1074"/>
      <c r="N118" s="1071"/>
      <c r="O118" s="1071"/>
      <c r="P118" s="1071"/>
      <c r="Q118" s="1071"/>
      <c r="R118" s="1071"/>
      <c r="S118" s="521"/>
      <c r="T118" s="1071"/>
      <c r="U118" s="1071"/>
      <c r="V118" s="1071"/>
      <c r="W118" s="521">
        <v>2</v>
      </c>
      <c r="X118" s="522" t="s">
        <v>658</v>
      </c>
      <c r="Y118" s="523" t="str">
        <f t="shared" si="25"/>
        <v>Probabilidad</v>
      </c>
      <c r="Z118" s="524" t="s">
        <v>111</v>
      </c>
      <c r="AA118" s="524" t="s">
        <v>112</v>
      </c>
      <c r="AB118" s="523" t="str">
        <f t="shared" si="26"/>
        <v>40%</v>
      </c>
      <c r="AC118" s="524" t="s">
        <v>127</v>
      </c>
      <c r="AD118" s="524" t="s">
        <v>114</v>
      </c>
      <c r="AE118" s="524" t="s">
        <v>115</v>
      </c>
      <c r="AF118" s="525">
        <f>IFERROR(IF(AND(Y117="Probabilidad",Y118="Probabilidad"),(AH117-(+AH117*AB118)),IF(Y118="Probabilidad",(Q117-(+Q117*AB118)),IF(Y118="Impacto",AH117,""))),"")</f>
        <v>7.1999999999999995E-2</v>
      </c>
      <c r="AG118" s="526" t="str">
        <f t="shared" si="27"/>
        <v>Muy Baja</v>
      </c>
      <c r="AH118" s="523">
        <f t="shared" si="28"/>
        <v>7.1999999999999995E-2</v>
      </c>
      <c r="AI118" s="1080" t="str">
        <f>IFERROR(IF(AJ118="","",IF(AJ118&lt;=0.2,"Leve",IF(AJ118&lt;=0.4,"Menor",IF(AJ118&lt;=0.6,"Moderado",IF(AJ118&lt;=0.8,"Mayor","Catastrófico"))))),"")</f>
        <v>Moderado</v>
      </c>
      <c r="AJ118" s="527">
        <f>IFERROR(IF(AND(Y117="Impacto",Y118="Impacto"),(AJ117-(+AJ117*AB118)),IF(Y118="Impacto",(U117-(+U117*AB118)),IF(Y118="Probabilidad",AJ117,""))),"")</f>
        <v>0.6</v>
      </c>
      <c r="AK118" s="1081" t="str">
        <f>IFERROR(IF(OR(AND(AG118="Muy Baja",AI118="Leve"),AND(AG118="Muy Baja",AI118="Menor"),AND(AG118="Baja",AI118="Leve")),"Bajo",IF(OR(AND(AG118="Muy baja",AI118="Moderado"),AND(AG118="Baja",AI118="Menor"),AND(AG118="Baja",AI118="Moderado"),AND(AG118="Media",AI118="Leve"),AND(AG118="Media",AI118="Menor"),AND(AG118="Media",AI118="Moderado"),AND(AG118="Alta",AI118="Leve"),AND(AG118="Alta",AI118="Menor")),"Moderado",IF(OR(AND(AG118="Muy Baja",AI118="Mayor"),AND(AG118="Baja",AI118="Mayor"),AND(AG118="Media",AI118="Mayor"),AND(AG118="Alta",AI118="Moderado"),AND(AG118="Alta",AI118="Mayor"),AND(AG118="Muy Alta",AI118="Leve"),AND(AG118="Muy Alta",AI118="Menor"),AND(AG118="Muy Alta",AI118="Moderado"),AND(AG118="Muy Alta",AI118="Mayor")),"Alto",IF(OR(AND(AG118="Muy Baja",AI118="Catastrófico"),AND(AG118="Baja",AI118="Catastrófico"),AND(AG118="Media",AI118="Catastrófico"),AND(AG118="Alta",AI118="Catastrófico"),AND(AG118="Muy Alta",AI118="Catastrófico")),"Extremo","")))),"")</f>
        <v>Moderado</v>
      </c>
      <c r="AL118" s="524" t="s">
        <v>116</v>
      </c>
      <c r="AM118" s="528"/>
      <c r="AN118" s="522" t="s">
        <v>659</v>
      </c>
      <c r="AO118" s="522" t="s">
        <v>657</v>
      </c>
      <c r="AP118" s="529">
        <v>45229</v>
      </c>
      <c r="AQ118" s="810"/>
      <c r="AR118" s="811"/>
      <c r="AS118" s="812"/>
      <c r="AT118" s="877"/>
      <c r="AU118" s="196"/>
      <c r="AV118" s="196"/>
      <c r="AW118" s="196"/>
      <c r="AX118" s="196"/>
      <c r="AY118" s="196"/>
      <c r="AZ118" s="196"/>
      <c r="BA118" s="196"/>
      <c r="BB118" s="196"/>
      <c r="BC118" s="196"/>
      <c r="BD118" s="196"/>
      <c r="BE118" s="196"/>
      <c r="BF118" s="196"/>
      <c r="BG118" s="196"/>
      <c r="BH118" s="196"/>
      <c r="BI118" s="196"/>
      <c r="BJ118" s="196"/>
      <c r="BK118" s="196"/>
      <c r="BL118" s="196"/>
      <c r="BM118" s="196"/>
    </row>
    <row r="119" spans="1:65" s="169" customFormat="1" ht="222" customHeight="1" thickTop="1" thickBot="1">
      <c r="A119" s="933"/>
      <c r="B119" s="933"/>
      <c r="C119" s="1070"/>
      <c r="D119" s="1072"/>
      <c r="E119" s="1072"/>
      <c r="F119" s="1072"/>
      <c r="G119" s="1072"/>
      <c r="H119" s="1047"/>
      <c r="I119" s="1072"/>
      <c r="J119" s="1075"/>
      <c r="K119" s="1075"/>
      <c r="L119" s="1075"/>
      <c r="M119" s="1075"/>
      <c r="N119" s="1072"/>
      <c r="O119" s="1072"/>
      <c r="P119" s="1072"/>
      <c r="Q119" s="1072"/>
      <c r="R119" s="1072"/>
      <c r="S119" s="530"/>
      <c r="T119" s="1072"/>
      <c r="U119" s="1072"/>
      <c r="V119" s="1072"/>
      <c r="W119" s="530">
        <v>3</v>
      </c>
      <c r="X119" s="531" t="s">
        <v>660</v>
      </c>
      <c r="Y119" s="532" t="str">
        <f t="shared" si="25"/>
        <v>Probabilidad</v>
      </c>
      <c r="Z119" s="533" t="s">
        <v>111</v>
      </c>
      <c r="AA119" s="533" t="s">
        <v>112</v>
      </c>
      <c r="AB119" s="532" t="str">
        <f t="shared" si="26"/>
        <v>40%</v>
      </c>
      <c r="AC119" s="533" t="s">
        <v>113</v>
      </c>
      <c r="AD119" s="533" t="s">
        <v>114</v>
      </c>
      <c r="AE119" s="533" t="s">
        <v>115</v>
      </c>
      <c r="AF119" s="534">
        <f>IFERROR(IF(AND(Y118="Probabilidad",Y119="Probabilidad"),(AH118-(+AH118*AB119)),IF(Y119="Probabilidad",(Q118-(+Q118*AB119)),IF(Y119="Impacto",AH118,""))),"")</f>
        <v>4.3199999999999995E-2</v>
      </c>
      <c r="AG119" s="535" t="str">
        <f t="shared" si="27"/>
        <v>Muy Baja</v>
      </c>
      <c r="AH119" s="532">
        <f t="shared" si="28"/>
        <v>4.3199999999999995E-2</v>
      </c>
      <c r="AI119" s="1072"/>
      <c r="AJ119" s="536">
        <f>IFERROR(IF(AND(Y118="Impacto",Y119="Impacto"),(AJ118-(+AJ118*AB119)),IF(Y119="Impacto",(U118-(+U118*AB119)),IF(Y119="Probabilidad",AJ118,""))),"")</f>
        <v>0.6</v>
      </c>
      <c r="AK119" s="1072"/>
      <c r="AL119" s="533" t="s">
        <v>116</v>
      </c>
      <c r="AM119" s="537"/>
      <c r="AN119" s="531"/>
      <c r="AO119" s="531"/>
      <c r="AP119" s="538"/>
      <c r="AQ119" s="810"/>
      <c r="AR119" s="811"/>
      <c r="AS119" s="812"/>
      <c r="AT119" s="877"/>
      <c r="AU119" s="196"/>
      <c r="AV119" s="196"/>
      <c r="AW119" s="196"/>
      <c r="AX119" s="196"/>
      <c r="AY119" s="196"/>
      <c r="AZ119" s="196"/>
      <c r="BA119" s="196"/>
      <c r="BB119" s="196"/>
      <c r="BC119" s="196"/>
      <c r="BD119" s="196"/>
      <c r="BE119" s="196"/>
      <c r="BF119" s="196"/>
      <c r="BG119" s="196"/>
      <c r="BH119" s="196"/>
      <c r="BI119" s="196"/>
      <c r="BJ119" s="196"/>
      <c r="BK119" s="196"/>
      <c r="BL119" s="196"/>
      <c r="BM119" s="196"/>
    </row>
    <row r="120" spans="1:65" s="169" customFormat="1" ht="242.25" customHeight="1" thickTop="1" thickBot="1">
      <c r="A120" s="933"/>
      <c r="B120" s="933"/>
      <c r="C120" s="1055">
        <v>2</v>
      </c>
      <c r="D120" s="1048" t="s">
        <v>1067</v>
      </c>
      <c r="E120" s="1048" t="s">
        <v>103</v>
      </c>
      <c r="F120" s="1048" t="s">
        <v>661</v>
      </c>
      <c r="G120" s="1048" t="s">
        <v>662</v>
      </c>
      <c r="H120" s="1048" t="s">
        <v>451</v>
      </c>
      <c r="I120" s="1048" t="s">
        <v>663</v>
      </c>
      <c r="J120" s="1049" t="s">
        <v>108</v>
      </c>
      <c r="K120" s="1049"/>
      <c r="L120" s="1049"/>
      <c r="M120" s="1049"/>
      <c r="N120" s="1048" t="s">
        <v>168</v>
      </c>
      <c r="O120" s="1048">
        <v>50</v>
      </c>
      <c r="P120" s="1050" t="str">
        <f>IF(O120&lt;=0,"",IF(O120&lt;=2,"Muy Baja",IF(O120&lt;=24,"Baja",IF(O120&lt;=500,"Media",IF(O120&lt;=5000,"Alta","Muy Alta")))))</f>
        <v>Media</v>
      </c>
      <c r="Q120" s="1051">
        <f>IF(P120="","",IF(P120="Muy Baja",0.2,IF(P120="Baja",0.4,IF(P120="Media",0.6,IF(P120="Alta",0.8,IF(P120="Muy Alta",1,))))))</f>
        <v>0.6</v>
      </c>
      <c r="R120" s="1052" t="s">
        <v>110</v>
      </c>
      <c r="S120" s="672" t="str">
        <f>IF(NOT(ISERROR(MATCH(R120,'[15]Tabla Impacto'!$B$221:$B$223,0))),'[15]Tabla Impacto'!$F$223&amp;"Por favor no seleccionar los criterios de impacto(Afectación Económica o presupuestal y Pérdida Reputacional)",R120)</f>
        <v xml:space="preserve">     El riesgo afecta la imagen de la entidad con algunos usuarios de relevancia frente al logro de los objetivos</v>
      </c>
      <c r="T120" s="1050" t="str">
        <f>IF(OR(S120='[15]Tabla Impacto'!$C$11,S120='[15]Tabla Impacto'!$D$11),"Leve",IF(OR(S120='[15]Tabla Impacto'!$C$12,S120='[15]Tabla Impacto'!$D$12),"Menor",IF(OR(S120='[15]Tabla Impacto'!$C$13,S120='[15]Tabla Impacto'!$D$13),"Moderado",IF(OR(S120='[15]Tabla Impacto'!$C$14,S120='[15]Tabla Impacto'!$D$14),"Mayor",IF(OR(S120='[15]Tabla Impacto'!$C$15,S120='[15]Tabla Impacto'!$D$15),"Catastrófico","")))))</f>
        <v>Moderado</v>
      </c>
      <c r="U120" s="1053">
        <f>IF(T120="","",IF(T120="Leve",0.2,IF(T120="Menor",0.4,IF(T120="Moderado",0.6,IF(T120="Mayor",0.8,IF(T120="Catastrófico",1,))))))</f>
        <v>0.6</v>
      </c>
      <c r="V120" s="1054" t="str">
        <f>IF(OR(AND(P120="Muy Baja",T120="Leve"),AND(P120="Muy Baja",T120="Menor"),AND(P120="Baja",T120="Leve")),"Bajo",IF(OR(AND(P120="Muy baja",T120="Moderado"),AND(P120="Baja",T120="Menor"),AND(P120="Baja",T120="Moderado"),AND(P120="Media",T120="Leve"),AND(P120="Media",T120="Menor"),AND(P120="Media",T120="Moderado"),AND(P120="Alta",T120="Leve"),AND(P120="Alta",T120="Menor")),"Moderado",IF(OR(AND(P120="Muy Baja",T120="Mayor"),AND(P120="Baja",T120="Mayor"),AND(P120="Media",T120="Mayor"),AND(P120="Alta",T120="Moderado"),AND(P120="Alta",T120="Mayor"),AND(P120="Muy Alta",T120="Leve"),AND(P120="Muy Alta",T120="Menor"),AND(P120="Muy Alta",T120="Moderado"),AND(P120="Muy Alta",T120="Mayor")),"Alto",IF(OR(AND(P120="Muy Baja",T120="Catastrófico"),AND(P120="Baja",T120="Catastrófico"),AND(P120="Media",T120="Catastrófico"),AND(P120="Alta",T120="Catastrófico"),AND(P120="Muy Alta",T120="Catastrófico")),"Extremo",""))))</f>
        <v>Moderado</v>
      </c>
      <c r="W120" s="672">
        <v>1</v>
      </c>
      <c r="X120" s="539" t="s">
        <v>664</v>
      </c>
      <c r="Y120" s="672" t="str">
        <f t="shared" si="25"/>
        <v>Probabilidad</v>
      </c>
      <c r="Z120" s="540" t="s">
        <v>111</v>
      </c>
      <c r="AA120" s="540" t="s">
        <v>175</v>
      </c>
      <c r="AB120" s="541" t="str">
        <f t="shared" si="26"/>
        <v>50%</v>
      </c>
      <c r="AC120" s="540" t="s">
        <v>113</v>
      </c>
      <c r="AD120" s="540" t="s">
        <v>114</v>
      </c>
      <c r="AE120" s="540" t="s">
        <v>115</v>
      </c>
      <c r="AF120" s="542">
        <f>IFERROR(IF(Y120="Probabilidad",(Q120-(+Q120*AB120)),IF(Y120="Impacto",Q120,"")),"")</f>
        <v>0.3</v>
      </c>
      <c r="AG120" s="543" t="str">
        <f t="shared" si="27"/>
        <v>Baja</v>
      </c>
      <c r="AH120" s="541">
        <f t="shared" si="28"/>
        <v>0.3</v>
      </c>
      <c r="AI120" s="543" t="str">
        <f t="shared" ref="AI120:AI145" si="29">IFERROR(IF(AJ120="","",IF(AJ120&lt;=0.2,"Leve",IF(AJ120&lt;=0.4,"Menor",IF(AJ120&lt;=0.6,"Moderado",IF(AJ120&lt;=0.8,"Mayor","Catastrófico"))))),"")</f>
        <v>Moderado</v>
      </c>
      <c r="AJ120" s="544">
        <f>IFERROR(IF(Y120="Impacto",(U120-(+U120*AB120)),IF(Y120="Probabilidad",U120,"")),"")</f>
        <v>0.6</v>
      </c>
      <c r="AK120" s="545" t="str">
        <f t="shared" ref="AK120:AK145" si="30">IFERROR(IF(OR(AND(AG120="Muy Baja",AI120="Leve"),AND(AG120="Muy Baja",AI120="Menor"),AND(AG120="Baja",AI120="Leve")),"Bajo",IF(OR(AND(AG120="Muy baja",AI120="Moderado"),AND(AG120="Baja",AI120="Menor"),AND(AG120="Baja",AI120="Moderado"),AND(AG120="Media",AI120="Leve"),AND(AG120="Media",AI120="Menor"),AND(AG120="Media",AI120="Moderado"),AND(AG120="Alta",AI120="Leve"),AND(AG120="Alta",AI120="Menor")),"Moderado",IF(OR(AND(AG120="Muy Baja",AI120="Mayor"),AND(AG120="Baja",AI120="Mayor"),AND(AG120="Media",AI120="Mayor"),AND(AG120="Alta",AI120="Moderado"),AND(AG120="Alta",AI120="Mayor"),AND(AG120="Muy Alta",AI120="Leve"),AND(AG120="Muy Alta",AI120="Menor"),AND(AG120="Muy Alta",AI120="Moderado"),AND(AG120="Muy Alta",AI120="Mayor")),"Alto",IF(OR(AND(AG120="Muy Baja",AI120="Catastrófico"),AND(AG120="Baja",AI120="Catastrófico"),AND(AG120="Media",AI120="Catastrófico"),AND(AG120="Alta",AI120="Catastrófico"),AND(AG120="Muy Alta",AI120="Catastrófico")),"Extremo","")))),"")</f>
        <v>Moderado</v>
      </c>
      <c r="AL120" s="540" t="s">
        <v>116</v>
      </c>
      <c r="AM120" s="449"/>
      <c r="AN120" s="1366" t="s">
        <v>1068</v>
      </c>
      <c r="AO120" s="1048" t="s">
        <v>657</v>
      </c>
      <c r="AP120" s="1368">
        <v>45107</v>
      </c>
      <c r="AQ120" s="810"/>
      <c r="AR120" s="811"/>
      <c r="AS120" s="812"/>
      <c r="AT120" s="877"/>
      <c r="AU120" s="197"/>
      <c r="AV120" s="197"/>
      <c r="AW120" s="197"/>
      <c r="AX120" s="197"/>
      <c r="AY120" s="197"/>
      <c r="AZ120" s="197"/>
      <c r="BA120" s="197"/>
      <c r="BB120" s="197"/>
      <c r="BC120" s="197"/>
      <c r="BD120" s="197"/>
      <c r="BE120" s="197"/>
      <c r="BF120" s="197"/>
      <c r="BG120" s="197"/>
      <c r="BH120" s="197"/>
      <c r="BI120" s="197"/>
      <c r="BJ120" s="197"/>
      <c r="BK120" s="197"/>
      <c r="BL120" s="197"/>
      <c r="BM120" s="197"/>
    </row>
    <row r="121" spans="1:65" s="169" customFormat="1" ht="242.25" customHeight="1" thickTop="1" thickBot="1">
      <c r="A121" s="933"/>
      <c r="B121" s="933"/>
      <c r="C121" s="973"/>
      <c r="D121" s="960"/>
      <c r="E121" s="960"/>
      <c r="F121" s="960"/>
      <c r="G121" s="960"/>
      <c r="H121" s="1023"/>
      <c r="I121" s="960"/>
      <c r="J121" s="1014"/>
      <c r="K121" s="1014"/>
      <c r="L121" s="1014"/>
      <c r="M121" s="1014"/>
      <c r="N121" s="960"/>
      <c r="O121" s="960"/>
      <c r="P121" s="960"/>
      <c r="Q121" s="960"/>
      <c r="R121" s="960"/>
      <c r="S121" s="570"/>
      <c r="T121" s="960"/>
      <c r="U121" s="960"/>
      <c r="V121" s="960"/>
      <c r="W121" s="570">
        <v>2</v>
      </c>
      <c r="X121" s="503" t="s">
        <v>665</v>
      </c>
      <c r="Y121" s="570" t="str">
        <f t="shared" si="25"/>
        <v>Probabilidad</v>
      </c>
      <c r="Z121" s="255" t="s">
        <v>111</v>
      </c>
      <c r="AA121" s="255" t="s">
        <v>175</v>
      </c>
      <c r="AB121" s="252" t="str">
        <f t="shared" si="26"/>
        <v>50%</v>
      </c>
      <c r="AC121" s="255" t="s">
        <v>113</v>
      </c>
      <c r="AD121" s="255" t="s">
        <v>114</v>
      </c>
      <c r="AE121" s="255" t="s">
        <v>115</v>
      </c>
      <c r="AF121" s="546">
        <f>IFERROR(IF(AND(Y120="Probabilidad",Y121="Probabilidad"),(AH120-(+AH120*AB121)),IF(Y121="Probabilidad",(Q120-(+Q120*AB121)),IF(Y121="Impacto",AH120,""))),"")</f>
        <v>0.15</v>
      </c>
      <c r="AG121" s="547" t="str">
        <f t="shared" si="27"/>
        <v>Muy Baja</v>
      </c>
      <c r="AH121" s="252">
        <f t="shared" si="28"/>
        <v>0.15</v>
      </c>
      <c r="AI121" s="547" t="str">
        <f t="shared" si="29"/>
        <v>Moderado</v>
      </c>
      <c r="AJ121" s="257">
        <f>IFERROR(IF(AND(Y120="Impacto",Y121="Impacto"),(AJ120-(+AJ120*AB121)),IF(Y121="Impacto",(U120-(+U120*AB121)),IF(Y121="Probabilidad",AJ120,""))),"")</f>
        <v>0.6</v>
      </c>
      <c r="AK121" s="548" t="str">
        <f t="shared" si="30"/>
        <v>Moderado</v>
      </c>
      <c r="AL121" s="255" t="s">
        <v>116</v>
      </c>
      <c r="AM121" s="258"/>
      <c r="AN121" s="1367"/>
      <c r="AO121" s="1023"/>
      <c r="AP121" s="1369"/>
      <c r="AQ121" s="813"/>
      <c r="AR121" s="814"/>
      <c r="AS121" s="815"/>
      <c r="AT121" s="877"/>
      <c r="AU121" s="197"/>
      <c r="AV121" s="197"/>
      <c r="AW121" s="197"/>
      <c r="AX121" s="197"/>
      <c r="AY121" s="197"/>
      <c r="AZ121" s="197"/>
      <c r="BA121" s="197"/>
      <c r="BB121" s="197"/>
      <c r="BC121" s="197"/>
      <c r="BD121" s="197"/>
      <c r="BE121" s="197"/>
      <c r="BF121" s="197"/>
      <c r="BG121" s="197"/>
      <c r="BH121" s="197"/>
      <c r="BI121" s="197"/>
      <c r="BJ121" s="197"/>
      <c r="BK121" s="197"/>
      <c r="BL121" s="197"/>
      <c r="BM121" s="197"/>
    </row>
    <row r="122" spans="1:65" s="169" customFormat="1" ht="192" customHeight="1" thickTop="1" thickBot="1">
      <c r="A122" s="933"/>
      <c r="B122" s="933"/>
      <c r="C122" s="1019">
        <v>3</v>
      </c>
      <c r="D122" s="1008" t="s">
        <v>1067</v>
      </c>
      <c r="E122" s="961" t="s">
        <v>134</v>
      </c>
      <c r="F122" s="961" t="s">
        <v>666</v>
      </c>
      <c r="G122" s="961" t="s">
        <v>667</v>
      </c>
      <c r="H122" s="961" t="s">
        <v>451</v>
      </c>
      <c r="I122" s="961" t="s">
        <v>668</v>
      </c>
      <c r="J122" s="1032" t="s">
        <v>108</v>
      </c>
      <c r="K122" s="1032"/>
      <c r="L122" s="1032"/>
      <c r="M122" s="1032"/>
      <c r="N122" s="961" t="s">
        <v>168</v>
      </c>
      <c r="O122" s="961">
        <v>24</v>
      </c>
      <c r="P122" s="980" t="str">
        <f>IF(O122&lt;=0,"",IF(O122&lt;=2,"Muy Baja",IF(O122&lt;=24,"Baja",IF(O122&lt;=500,"Media",IF(O122&lt;=5000,"Alta","Muy Alta")))))</f>
        <v>Baja</v>
      </c>
      <c r="Q122" s="981">
        <f>IF(P122="","",IF(P122="Muy Baja",0.2,IF(P122="Baja",0.4,IF(P122="Media",0.6,IF(P122="Alta",0.8,IF(P122="Muy Alta",1,))))))</f>
        <v>0.4</v>
      </c>
      <c r="R122" s="961" t="s">
        <v>110</v>
      </c>
      <c r="S122" s="554" t="str">
        <f>IF(NOT(ISERROR(MATCH(R122,'[15]Tabla Impacto'!$B$221:$B$223,0))),'[15]Tabla Impacto'!$F$223&amp;"Por favor no seleccionar los criterios de impacto(Afectación Económica o presupuestal y Pérdida Reputacional)",R122)</f>
        <v xml:space="preserve">     El riesgo afecta la imagen de la entidad con algunos usuarios de relevancia frente al logro de los objetivos</v>
      </c>
      <c r="T122" s="980" t="str">
        <f>IF(OR(S122='[15]Tabla Impacto'!$C$11,S122='[15]Tabla Impacto'!$D$11),"Leve",IF(OR(S122='[15]Tabla Impacto'!$C$12,S122='[15]Tabla Impacto'!$D$12),"Menor",IF(OR(S122='[15]Tabla Impacto'!$C$13,S122='[15]Tabla Impacto'!$D$13),"Moderado",IF(OR(S122='[15]Tabla Impacto'!$C$14,S122='[15]Tabla Impacto'!$D$14),"Mayor",IF(OR(S122='[15]Tabla Impacto'!$C$15,S122='[15]Tabla Impacto'!$D$15),"Catastrófico","")))))</f>
        <v>Moderado</v>
      </c>
      <c r="U122" s="981">
        <f>IF(T122="","",IF(T122="Leve",0.2,IF(T122="Menor",0.4,IF(T122="Moderado",0.6,IF(T122="Mayor",0.8,IF(T122="Catastrófico",1,))))))</f>
        <v>0.6</v>
      </c>
      <c r="V122" s="982" t="str">
        <f>IF(OR(AND(P122="Muy Baja",T122="Leve"),AND(P122="Muy Baja",T122="Menor"),AND(P122="Baja",T122="Leve")),"Bajo",IF(OR(AND(P122="Muy baja",T122="Moderado"),AND(P122="Baja",T122="Menor"),AND(P122="Baja",T122="Moderado"),AND(P122="Media",T122="Leve"),AND(P122="Media",T122="Menor"),AND(P122="Media",T122="Moderado"),AND(P122="Alta",T122="Leve"),AND(P122="Alta",T122="Menor")),"Moderado",IF(OR(AND(P122="Muy Baja",T122="Mayor"),AND(P122="Baja",T122="Mayor"),AND(P122="Media",T122="Mayor"),AND(P122="Alta",T122="Moderado"),AND(P122="Alta",T122="Mayor"),AND(P122="Muy Alta",T122="Leve"),AND(P122="Muy Alta",T122="Menor"),AND(P122="Muy Alta",T122="Moderado"),AND(P122="Muy Alta",T122="Mayor")),"Alto",IF(OR(AND(P122="Muy Baja",T122="Catastrófico"),AND(P122="Baja",T122="Catastrófico"),AND(P122="Media",T122="Catastrófico"),AND(P122="Alta",T122="Catastrófico"),AND(P122="Muy Alta",T122="Catastrófico")),"Extremo",""))))</f>
        <v>Moderado</v>
      </c>
      <c r="W122" s="554">
        <v>1</v>
      </c>
      <c r="X122" s="549" t="s">
        <v>669</v>
      </c>
      <c r="Y122" s="554" t="str">
        <f t="shared" si="25"/>
        <v>Probabilidad</v>
      </c>
      <c r="Z122" s="574" t="s">
        <v>111</v>
      </c>
      <c r="AA122" s="574" t="s">
        <v>175</v>
      </c>
      <c r="AB122" s="553" t="str">
        <f t="shared" si="26"/>
        <v>50%</v>
      </c>
      <c r="AC122" s="574" t="s">
        <v>113</v>
      </c>
      <c r="AD122" s="574" t="s">
        <v>114</v>
      </c>
      <c r="AE122" s="574" t="s">
        <v>115</v>
      </c>
      <c r="AF122" s="567">
        <f>IFERROR(IF(Y122="Probabilidad",(Q122-(+Q122*AB122)),IF(Y122="Impacto",Q122,"")),"")</f>
        <v>0.2</v>
      </c>
      <c r="AG122" s="568" t="str">
        <f t="shared" si="27"/>
        <v>Muy Baja</v>
      </c>
      <c r="AH122" s="553">
        <f t="shared" si="28"/>
        <v>0.2</v>
      </c>
      <c r="AI122" s="568" t="str">
        <f t="shared" si="29"/>
        <v>Moderado</v>
      </c>
      <c r="AJ122" s="550">
        <f>IFERROR(IF(Y122="Impacto",(U122-(+U122*AB122)),IF(Y122="Probabilidad",U122,"")),"")</f>
        <v>0.6</v>
      </c>
      <c r="AK122" s="569" t="str">
        <f t="shared" si="30"/>
        <v>Moderado</v>
      </c>
      <c r="AL122" s="574" t="s">
        <v>116</v>
      </c>
      <c r="AM122" s="450"/>
      <c r="AN122" s="961" t="s">
        <v>1068</v>
      </c>
      <c r="AO122" s="961" t="s">
        <v>657</v>
      </c>
      <c r="AP122" s="998">
        <v>45107</v>
      </c>
      <c r="AQ122" s="813"/>
      <c r="AR122" s="814"/>
      <c r="AS122" s="815"/>
      <c r="AT122" s="877"/>
      <c r="AU122" s="197"/>
      <c r="AV122" s="197"/>
      <c r="AW122" s="197"/>
      <c r="AX122" s="197"/>
      <c r="AY122" s="197"/>
      <c r="AZ122" s="197"/>
      <c r="BA122" s="197"/>
      <c r="BB122" s="197"/>
      <c r="BC122" s="197"/>
      <c r="BD122" s="197"/>
      <c r="BE122" s="197"/>
      <c r="BF122" s="197"/>
      <c r="BG122" s="197"/>
      <c r="BH122" s="197"/>
      <c r="BI122" s="197"/>
      <c r="BJ122" s="197"/>
      <c r="BK122" s="197"/>
      <c r="BL122" s="197"/>
      <c r="BM122" s="197"/>
    </row>
    <row r="123" spans="1:65" s="169" customFormat="1" ht="191.25" customHeight="1" thickTop="1" thickBot="1">
      <c r="A123" s="933"/>
      <c r="B123" s="933"/>
      <c r="C123" s="972"/>
      <c r="D123" s="959"/>
      <c r="E123" s="959"/>
      <c r="F123" s="959"/>
      <c r="G123" s="959"/>
      <c r="H123" s="961"/>
      <c r="I123" s="959"/>
      <c r="J123" s="1013"/>
      <c r="K123" s="1013"/>
      <c r="L123" s="1013"/>
      <c r="M123" s="1013"/>
      <c r="N123" s="959"/>
      <c r="O123" s="959"/>
      <c r="P123" s="959"/>
      <c r="Q123" s="959"/>
      <c r="R123" s="959"/>
      <c r="S123" s="554"/>
      <c r="T123" s="959"/>
      <c r="U123" s="959"/>
      <c r="V123" s="959"/>
      <c r="W123" s="554">
        <v>2</v>
      </c>
      <c r="X123" s="549" t="s">
        <v>670</v>
      </c>
      <c r="Y123" s="554" t="str">
        <f t="shared" si="25"/>
        <v>Probabilidad</v>
      </c>
      <c r="Z123" s="574" t="s">
        <v>111</v>
      </c>
      <c r="AA123" s="574" t="s">
        <v>112</v>
      </c>
      <c r="AB123" s="553" t="str">
        <f t="shared" si="26"/>
        <v>40%</v>
      </c>
      <c r="AC123" s="574" t="s">
        <v>113</v>
      </c>
      <c r="AD123" s="574" t="s">
        <v>114</v>
      </c>
      <c r="AE123" s="574" t="s">
        <v>115</v>
      </c>
      <c r="AF123" s="567">
        <f>IFERROR(IF(AND(Y122="Probabilidad",Y123="Probabilidad"),(AH122-(+AH122*AB123)),IF(Y123="Probabilidad",(Q122-(+Q122*AB123)),IF(Y123="Impacto",AH122,""))),"")</f>
        <v>0.12</v>
      </c>
      <c r="AG123" s="568" t="str">
        <f t="shared" si="27"/>
        <v>Muy Baja</v>
      </c>
      <c r="AH123" s="553">
        <f t="shared" si="28"/>
        <v>0.12</v>
      </c>
      <c r="AI123" s="568" t="str">
        <f t="shared" si="29"/>
        <v>Moderado</v>
      </c>
      <c r="AJ123" s="550">
        <f>IFERROR(IF(AND(Y122="Impacto",Y123="Impacto"),(AJ122-(+AJ122*AB123)),IF(Y123="Impacto",(U122-(+U122*AB123)),IF(Y123="Probabilidad",AJ122,""))),"")</f>
        <v>0.6</v>
      </c>
      <c r="AK123" s="569" t="str">
        <f t="shared" si="30"/>
        <v>Moderado</v>
      </c>
      <c r="AL123" s="574" t="s">
        <v>116</v>
      </c>
      <c r="AM123" s="450"/>
      <c r="AN123" s="959"/>
      <c r="AO123" s="959"/>
      <c r="AP123" s="970"/>
      <c r="AQ123" s="813"/>
      <c r="AR123" s="814"/>
      <c r="AS123" s="815"/>
      <c r="AT123" s="877"/>
      <c r="AU123" s="197"/>
      <c r="AV123" s="197"/>
      <c r="AW123" s="197"/>
      <c r="AX123" s="197"/>
      <c r="AY123" s="197"/>
      <c r="AZ123" s="197"/>
      <c r="BA123" s="197"/>
      <c r="BB123" s="197"/>
      <c r="BC123" s="197"/>
      <c r="BD123" s="197"/>
      <c r="BE123" s="197"/>
      <c r="BF123" s="197"/>
      <c r="BG123" s="197"/>
      <c r="BH123" s="197"/>
      <c r="BI123" s="197"/>
      <c r="BJ123" s="197"/>
      <c r="BK123" s="197"/>
      <c r="BL123" s="197"/>
      <c r="BM123" s="197"/>
    </row>
    <row r="124" spans="1:65" s="169" customFormat="1" ht="183" customHeight="1" thickTop="1" thickBot="1">
      <c r="A124" s="933"/>
      <c r="B124" s="933"/>
      <c r="C124" s="973"/>
      <c r="D124" s="960"/>
      <c r="E124" s="960"/>
      <c r="F124" s="960"/>
      <c r="G124" s="960"/>
      <c r="H124" s="1023"/>
      <c r="I124" s="960"/>
      <c r="J124" s="1014"/>
      <c r="K124" s="1014"/>
      <c r="L124" s="1014"/>
      <c r="M124" s="1014"/>
      <c r="N124" s="960"/>
      <c r="O124" s="960"/>
      <c r="P124" s="960"/>
      <c r="Q124" s="960"/>
      <c r="R124" s="960"/>
      <c r="S124" s="570"/>
      <c r="T124" s="960"/>
      <c r="U124" s="960"/>
      <c r="V124" s="960"/>
      <c r="W124" s="570">
        <v>3</v>
      </c>
      <c r="X124" s="503" t="s">
        <v>1069</v>
      </c>
      <c r="Y124" s="570" t="str">
        <f t="shared" si="25"/>
        <v>Probabilidad</v>
      </c>
      <c r="Z124" s="255" t="s">
        <v>111</v>
      </c>
      <c r="AA124" s="255" t="s">
        <v>112</v>
      </c>
      <c r="AB124" s="252" t="str">
        <f t="shared" si="26"/>
        <v>40%</v>
      </c>
      <c r="AC124" s="255" t="s">
        <v>113</v>
      </c>
      <c r="AD124" s="255" t="s">
        <v>114</v>
      </c>
      <c r="AE124" s="255" t="s">
        <v>115</v>
      </c>
      <c r="AF124" s="546">
        <f>IFERROR(IF(AND(Y123="Probabilidad",Y124="Probabilidad"),(AH123-(+AH123*AB124)),IF(AND(Y123="Impacto",Y124="Probabilidad"),(AH122-(+AH122*AB124)),IF(Y124="Impacto",AH123,""))),"")</f>
        <v>7.1999999999999995E-2</v>
      </c>
      <c r="AG124" s="547" t="str">
        <f t="shared" si="27"/>
        <v>Muy Baja</v>
      </c>
      <c r="AH124" s="252">
        <f t="shared" si="28"/>
        <v>7.1999999999999995E-2</v>
      </c>
      <c r="AI124" s="547" t="str">
        <f t="shared" si="29"/>
        <v>Moderado</v>
      </c>
      <c r="AJ124" s="257">
        <f>IFERROR(IF(AND(Y123="Impacto",Y124="Impacto"),(AJ123-(+AJ123*AB124)),IF(AND(Y123="Probabilidad",Y124="Impacto"),(AJ122-(+AJ122*AB124)),IF(Y124="Probabilidad",AJ123,""))),"")</f>
        <v>0.6</v>
      </c>
      <c r="AK124" s="548" t="str">
        <f t="shared" si="30"/>
        <v>Moderado</v>
      </c>
      <c r="AL124" s="255" t="s">
        <v>116</v>
      </c>
      <c r="AM124" s="258"/>
      <c r="AN124" s="960"/>
      <c r="AO124" s="960"/>
      <c r="AP124" s="984"/>
      <c r="AQ124" s="813"/>
      <c r="AR124" s="814"/>
      <c r="AS124" s="815"/>
      <c r="AT124" s="877"/>
      <c r="AU124" s="197"/>
      <c r="AV124" s="197"/>
      <c r="AW124" s="197"/>
      <c r="AX124" s="197"/>
      <c r="AY124" s="197"/>
      <c r="AZ124" s="197"/>
      <c r="BA124" s="197"/>
      <c r="BB124" s="197"/>
      <c r="BC124" s="197"/>
      <c r="BD124" s="197"/>
      <c r="BE124" s="197"/>
      <c r="BF124" s="197"/>
      <c r="BG124" s="197"/>
      <c r="BH124" s="197"/>
      <c r="BI124" s="197"/>
      <c r="BJ124" s="197"/>
      <c r="BK124" s="197"/>
      <c r="BL124" s="197"/>
      <c r="BM124" s="197"/>
    </row>
    <row r="125" spans="1:65" s="169" customFormat="1" ht="251.25" customHeight="1" thickTop="1" thickBot="1">
      <c r="A125" s="933"/>
      <c r="B125" s="933"/>
      <c r="C125" s="721">
        <v>4</v>
      </c>
      <c r="D125" s="503" t="s">
        <v>687</v>
      </c>
      <c r="E125" s="503" t="s">
        <v>134</v>
      </c>
      <c r="F125" s="503" t="s">
        <v>671</v>
      </c>
      <c r="G125" s="503" t="s">
        <v>672</v>
      </c>
      <c r="H125" s="503" t="s">
        <v>451</v>
      </c>
      <c r="I125" s="503" t="s">
        <v>673</v>
      </c>
      <c r="J125" s="258" t="s">
        <v>108</v>
      </c>
      <c r="K125" s="258"/>
      <c r="L125" s="258"/>
      <c r="M125" s="258"/>
      <c r="N125" s="503" t="s">
        <v>168</v>
      </c>
      <c r="O125" s="570">
        <v>20</v>
      </c>
      <c r="P125" s="251" t="str">
        <f>IF(O125&lt;=0,"",IF(O125&lt;=2,"Muy Baja",IF(O125&lt;=24,"Baja",IF(O125&lt;=500,"Media",IF(O125&lt;=5000,"Alta","Muy Alta")))))</f>
        <v>Baja</v>
      </c>
      <c r="Q125" s="252">
        <f>IF(P125="","",IF(P125="Muy Baja",0.2,IF(P125="Baja",0.4,IF(P125="Media",0.6,IF(P125="Alta",0.8,IF(P125="Muy Alta",1,))))))</f>
        <v>0.4</v>
      </c>
      <c r="R125" s="503" t="s">
        <v>110</v>
      </c>
      <c r="S125" s="570" t="str">
        <f>IF(NOT(ISERROR(MATCH(R125,'[15]Tabla Impacto'!$B$221:$B$223,0))),'[15]Tabla Impacto'!$F$223&amp;"Por favor no seleccionar los criterios de impacto(Afectación Económica o presupuestal y Pérdida Reputacional)",R125)</f>
        <v xml:space="preserve">     El riesgo afecta la imagen de la entidad con algunos usuarios de relevancia frente al logro de los objetivos</v>
      </c>
      <c r="T125" s="251" t="str">
        <f>IF(OR(S125='[15]Tabla Impacto'!$C$11,S125='[15]Tabla Impacto'!$D$11),"Leve",IF(OR(S125='[15]Tabla Impacto'!$C$12,S125='[15]Tabla Impacto'!$D$12),"Menor",IF(OR(S125='[15]Tabla Impacto'!$C$13,S125='[15]Tabla Impacto'!$D$13),"Moderado",IF(OR(S125='[15]Tabla Impacto'!$C$14,S125='[15]Tabla Impacto'!$D$14),"Mayor",IF(OR(S125='[15]Tabla Impacto'!$C$15,S125='[15]Tabla Impacto'!$D$15),"Catastrófico","")))))</f>
        <v>Moderado</v>
      </c>
      <c r="U125" s="253">
        <f>IF(T125="","",IF(T125="Leve",0.2,IF(T125="Menor",0.4,IF(T125="Moderado",0.6,IF(T125="Mayor",0.8,IF(T125="Catastrófico",1,))))))</f>
        <v>0.6</v>
      </c>
      <c r="V125" s="254" t="str">
        <f>IF(OR(AND(P125="Muy Baja",T125="Leve"),AND(P125="Muy Baja",T125="Menor"),AND(P125="Baja",T125="Leve")),"Bajo",IF(OR(AND(P125="Muy baja",T125="Moderado"),AND(P125="Baja",T125="Menor"),AND(P125="Baja",T125="Moderado"),AND(P125="Media",T125="Leve"),AND(P125="Media",T125="Menor"),AND(P125="Media",T125="Moderado"),AND(P125="Alta",T125="Leve"),AND(P125="Alta",T125="Menor")),"Moderado",IF(OR(AND(P125="Muy Baja",T125="Mayor"),AND(P125="Baja",T125="Mayor"),AND(P125="Media",T125="Mayor"),AND(P125="Alta",T125="Moderado"),AND(P125="Alta",T125="Mayor"),AND(P125="Muy Alta",T125="Leve"),AND(P125="Muy Alta",T125="Menor"),AND(P125="Muy Alta",T125="Moderado"),AND(P125="Muy Alta",T125="Mayor")),"Alto",IF(OR(AND(P125="Muy Baja",T125="Catastrófico"),AND(P125="Baja",T125="Catastrófico"),AND(P125="Media",T125="Catastrófico"),AND(P125="Alta",T125="Catastrófico"),AND(P125="Muy Alta",T125="Catastrófico")),"Extremo",""))))</f>
        <v>Moderado</v>
      </c>
      <c r="W125" s="570">
        <v>1</v>
      </c>
      <c r="X125" s="503" t="s">
        <v>674</v>
      </c>
      <c r="Y125" s="570" t="str">
        <f t="shared" si="25"/>
        <v>Probabilidad</v>
      </c>
      <c r="Z125" s="255" t="s">
        <v>111</v>
      </c>
      <c r="AA125" s="255" t="s">
        <v>175</v>
      </c>
      <c r="AB125" s="252" t="str">
        <f t="shared" si="26"/>
        <v>50%</v>
      </c>
      <c r="AC125" s="255" t="s">
        <v>113</v>
      </c>
      <c r="AD125" s="255" t="s">
        <v>114</v>
      </c>
      <c r="AE125" s="255" t="s">
        <v>115</v>
      </c>
      <c r="AF125" s="546">
        <f>IFERROR(IF(Y125="Probabilidad",(Q125-(+Q125*AB125)),IF(Y125="Impacto",Q125,"")),"")</f>
        <v>0.2</v>
      </c>
      <c r="AG125" s="547" t="str">
        <f t="shared" si="27"/>
        <v>Muy Baja</v>
      </c>
      <c r="AH125" s="252">
        <f t="shared" si="28"/>
        <v>0.2</v>
      </c>
      <c r="AI125" s="547" t="str">
        <f t="shared" si="29"/>
        <v>Moderado</v>
      </c>
      <c r="AJ125" s="257">
        <f>IFERROR(IF(Y125="Impacto",(U125-(+U125*AB125)),IF(Y125="Probabilidad",U125,"")),"")</f>
        <v>0.6</v>
      </c>
      <c r="AK125" s="548" t="str">
        <f t="shared" si="30"/>
        <v>Moderado</v>
      </c>
      <c r="AL125" s="255" t="s">
        <v>116</v>
      </c>
      <c r="AM125" s="258"/>
      <c r="AN125" s="503" t="s">
        <v>675</v>
      </c>
      <c r="AO125" s="503" t="s">
        <v>657</v>
      </c>
      <c r="AP125" s="551" t="s">
        <v>561</v>
      </c>
      <c r="AQ125" s="810"/>
      <c r="AR125" s="811"/>
      <c r="AS125" s="812"/>
      <c r="AT125" s="877"/>
      <c r="AU125" s="197"/>
      <c r="AV125" s="197"/>
      <c r="AW125" s="197"/>
      <c r="AX125" s="197"/>
      <c r="AY125" s="197"/>
      <c r="AZ125" s="197"/>
      <c r="BA125" s="197"/>
      <c r="BB125" s="197"/>
      <c r="BC125" s="197"/>
      <c r="BD125" s="197"/>
      <c r="BE125" s="197"/>
      <c r="BF125" s="197"/>
      <c r="BG125" s="197"/>
      <c r="BH125" s="197"/>
      <c r="BI125" s="197"/>
      <c r="BJ125" s="197"/>
      <c r="BK125" s="197"/>
      <c r="BL125" s="197"/>
      <c r="BM125" s="197"/>
    </row>
    <row r="126" spans="1:65" s="169" customFormat="1" ht="151.5" customHeight="1" thickTop="1" thickBot="1">
      <c r="A126" s="933"/>
      <c r="B126" s="933"/>
      <c r="C126" s="721">
        <v>5</v>
      </c>
      <c r="D126" s="503" t="s">
        <v>688</v>
      </c>
      <c r="E126" s="503" t="s">
        <v>103</v>
      </c>
      <c r="F126" s="503" t="s">
        <v>676</v>
      </c>
      <c r="G126" s="503" t="s">
        <v>677</v>
      </c>
      <c r="H126" s="503" t="s">
        <v>451</v>
      </c>
      <c r="I126" s="503" t="s">
        <v>678</v>
      </c>
      <c r="J126" s="258" t="s">
        <v>108</v>
      </c>
      <c r="K126" s="258"/>
      <c r="L126" s="258"/>
      <c r="M126" s="258"/>
      <c r="N126" s="503" t="s">
        <v>168</v>
      </c>
      <c r="O126" s="570">
        <v>5</v>
      </c>
      <c r="P126" s="251" t="str">
        <f>IF(O126&lt;=0,"",IF(O126&lt;=2,"Muy Baja",IF(O126&lt;=24,"Baja",IF(O126&lt;=500,"Media",IF(O126&lt;=5000,"Alta","Muy Alta")))))</f>
        <v>Baja</v>
      </c>
      <c r="Q126" s="253">
        <f>IF(P126="","",IF(P126="Muy Baja",0.2,IF(P126="Baja",0.4,IF(P126="Media",0.6,IF(P126="Alta",0.8,IF(P126="Muy Alta",1,))))))</f>
        <v>0.4</v>
      </c>
      <c r="R126" s="503" t="s">
        <v>164</v>
      </c>
      <c r="S126" s="503" t="str">
        <f>IF(NOT(ISERROR(MATCH(R126,'[15]Tabla Impacto'!$B$221:$B$223,0))),'[15]Tabla Impacto'!$F$223&amp;"Por favor no seleccionar los criterios de impacto(Afectación Económica o presupuestal y Pérdida Reputacional)",R126)</f>
        <v xml:space="preserve">     Entre 50 y 100 SMLMV </v>
      </c>
      <c r="T126" s="251" t="str">
        <f>IF(OR(S126='[15]Tabla Impacto'!$C$11,S126='[15]Tabla Impacto'!$D$11),"Leve",IF(OR(S126='[15]Tabla Impacto'!$C$12,S126='[15]Tabla Impacto'!$D$12),"Menor",IF(OR(S126='[15]Tabla Impacto'!$C$13,S126='[15]Tabla Impacto'!$D$13),"Moderado",IF(OR(S126='[15]Tabla Impacto'!$C$14,S126='[15]Tabla Impacto'!$D$14),"Mayor",IF(OR(S126='[15]Tabla Impacto'!$C$15,S126='[15]Tabla Impacto'!$D$15),"Catastrófico","")))))</f>
        <v>Moderado</v>
      </c>
      <c r="U126" s="253">
        <f>IF(T126="","",IF(T126="Leve",0.2,IF(T126="Menor",0.4,IF(T126="Moderado",0.6,IF(T126="Mayor",0.8,IF(T126="Catastrófico",1,))))))</f>
        <v>0.6</v>
      </c>
      <c r="V126" s="254" t="str">
        <f>IF(OR(AND(P126="Muy Baja",T126="Leve"),AND(P126="Muy Baja",T126="Menor"),AND(P126="Baja",T126="Leve")),"Bajo",IF(OR(AND(P126="Muy baja",T126="Moderado"),AND(P126="Baja",T126="Menor"),AND(P126="Baja",T126="Moderado"),AND(P126="Media",T126="Leve"),AND(P126="Media",T126="Menor"),AND(P126="Media",T126="Moderado"),AND(P126="Alta",T126="Leve"),AND(P126="Alta",T126="Menor")),"Moderado",IF(OR(AND(P126="Muy Baja",T126="Mayor"),AND(P126="Baja",T126="Mayor"),AND(P126="Media",T126="Mayor"),AND(P126="Alta",T126="Moderado"),AND(P126="Alta",T126="Mayor"),AND(P126="Muy Alta",T126="Leve"),AND(P126="Muy Alta",T126="Menor"),AND(P126="Muy Alta",T126="Moderado"),AND(P126="Muy Alta",T126="Mayor")),"Alto",IF(OR(AND(P126="Muy Baja",T126="Catastrófico"),AND(P126="Baja",T126="Catastrófico"),AND(P126="Media",T126="Catastrófico"),AND(P126="Alta",T126="Catastrófico"),AND(P126="Muy Alta",T126="Catastrófico")),"Extremo",""))))</f>
        <v>Moderado</v>
      </c>
      <c r="W126" s="570">
        <v>1</v>
      </c>
      <c r="X126" s="503" t="s">
        <v>679</v>
      </c>
      <c r="Y126" s="570" t="str">
        <f t="shared" si="25"/>
        <v>Probabilidad</v>
      </c>
      <c r="Z126" s="255" t="s">
        <v>138</v>
      </c>
      <c r="AA126" s="255" t="s">
        <v>175</v>
      </c>
      <c r="AB126" s="252" t="str">
        <f t="shared" si="26"/>
        <v>40%</v>
      </c>
      <c r="AC126" s="255" t="s">
        <v>113</v>
      </c>
      <c r="AD126" s="255" t="s">
        <v>114</v>
      </c>
      <c r="AE126" s="255" t="s">
        <v>115</v>
      </c>
      <c r="AF126" s="546">
        <f>IFERROR(IF(Y126="Probabilidad",(Q126-(+Q126*AB126)),IF(Y126="Impacto",Q126,"")),"")</f>
        <v>0.24</v>
      </c>
      <c r="AG126" s="547" t="str">
        <f t="shared" si="27"/>
        <v>Baja</v>
      </c>
      <c r="AH126" s="252">
        <f t="shared" si="28"/>
        <v>0.24</v>
      </c>
      <c r="AI126" s="547" t="str">
        <f t="shared" si="29"/>
        <v>Moderado</v>
      </c>
      <c r="AJ126" s="257">
        <f>IFERROR(IF(Y126="Impacto",(U126-(+U126*AB126)),IF(Y126="Probabilidad",U126,"")),"")</f>
        <v>0.6</v>
      </c>
      <c r="AK126" s="548" t="str">
        <f t="shared" si="30"/>
        <v>Moderado</v>
      </c>
      <c r="AL126" s="255" t="s">
        <v>137</v>
      </c>
      <c r="AM126" s="258"/>
      <c r="AN126" s="503"/>
      <c r="AO126" s="570"/>
      <c r="AP126" s="552"/>
      <c r="AQ126" s="810"/>
      <c r="AR126" s="811"/>
      <c r="AS126" s="812"/>
      <c r="AT126" s="877"/>
      <c r="AU126" s="197"/>
      <c r="AV126" s="197"/>
      <c r="AW126" s="197"/>
      <c r="AX126" s="197"/>
      <c r="AY126" s="197"/>
      <c r="AZ126" s="197"/>
      <c r="BA126" s="197"/>
      <c r="BB126" s="197"/>
      <c r="BC126" s="197"/>
      <c r="BD126" s="197"/>
      <c r="BE126" s="197"/>
      <c r="BF126" s="197"/>
      <c r="BG126" s="197"/>
      <c r="BH126" s="197"/>
      <c r="BI126" s="197"/>
      <c r="BJ126" s="197"/>
      <c r="BK126" s="197"/>
      <c r="BL126" s="197"/>
      <c r="BM126" s="197"/>
    </row>
    <row r="127" spans="1:65" s="169" customFormat="1" ht="186" customHeight="1" thickTop="1" thickBot="1">
      <c r="A127" s="933"/>
      <c r="B127" s="933"/>
      <c r="C127" s="997">
        <v>6</v>
      </c>
      <c r="D127" s="961" t="s">
        <v>689</v>
      </c>
      <c r="E127" s="961" t="s">
        <v>134</v>
      </c>
      <c r="F127" s="961" t="s">
        <v>680</v>
      </c>
      <c r="G127" s="961" t="s">
        <v>681</v>
      </c>
      <c r="H127" s="961" t="s">
        <v>451</v>
      </c>
      <c r="I127" s="999" t="s">
        <v>682</v>
      </c>
      <c r="J127" s="1032" t="s">
        <v>108</v>
      </c>
      <c r="K127" s="1032"/>
      <c r="L127" s="1032"/>
      <c r="M127" s="1032"/>
      <c r="N127" s="961" t="s">
        <v>168</v>
      </c>
      <c r="O127" s="961">
        <v>300</v>
      </c>
      <c r="P127" s="980" t="str">
        <f>IF(O127&lt;=0,"",IF(O127&lt;=2,"Muy Baja",IF(O127&lt;=24,"Baja",IF(O127&lt;=500,"Media",IF(O127&lt;=5000,"Alta","Muy Alta")))))</f>
        <v>Media</v>
      </c>
      <c r="Q127" s="958">
        <f>IF(P127="","",IF(P127="Muy Baja",0.2,IF(P127="Baja",0.4,IF(P127="Media",0.6,IF(P127="Alta",0.8,IF(P127="Muy Alta",1,))))))</f>
        <v>0.6</v>
      </c>
      <c r="R127" s="961" t="s">
        <v>379</v>
      </c>
      <c r="S127" s="1002" t="str">
        <f>IF(NOT(ISERROR(MATCH(R127,'[15]Tabla Impacto'!$B$221:$B$223,0))),'[15]Tabla Impacto'!$F$223&amp;"Por favor no seleccionar los criterios de impacto(Afectación Económica o presupuestal y Pérdida Reputacional)",R127)</f>
        <v xml:space="preserve">     El riesgo afecta la imagen de  la entidad con efecto publicitario sostenido a nivel de sector administrativo, nivel departamental o municipal</v>
      </c>
      <c r="T127" s="980" t="s">
        <v>173</v>
      </c>
      <c r="U127" s="981">
        <f>IF(T127="","",IF(T127="Leve",0.2,IF(T127="Menor",0.4,IF(T127="Moderado",0.6,IF(T127="Mayor",0.8,IF(T127="Catastrófico",1,))))))</f>
        <v>0.4</v>
      </c>
      <c r="V127" s="982" t="str">
        <f>IF(OR(AND(P127="Muy Baja",T127="Leve"),AND(P127="Muy Baja",T127="Menor"),AND(P127="Baja",T127="Leve")),"Bajo",IF(OR(AND(P127="Muy baja",T127="Moderado"),AND(P127="Baja",T127="Menor"),AND(P127="Baja",T127="Moderado"),AND(P127="Media",T127="Leve"),AND(P127="Media",T127="Menor"),AND(P127="Media",T127="Moderado"),AND(P127="Alta",T127="Leve"),AND(P127="Alta",T127="Menor")),"Moderado",IF(OR(AND(P127="Muy Baja",T127="Mayor"),AND(P127="Baja",T127="Mayor"),AND(P127="Media",T127="Mayor"),AND(P127="Alta",T127="Moderado"),AND(P127="Alta",T127="Mayor"),AND(P127="Muy Alta",T127="Leve"),AND(P127="Muy Alta",T127="Menor"),AND(P127="Muy Alta",T127="Moderado"),AND(P127="Muy Alta",T127="Mayor")),"Alto",IF(OR(AND(P127="Muy Baja",T127="Catastrófico"),AND(P127="Baja",T127="Catastrófico"),AND(P127="Media",T127="Catastrófico"),AND(P127="Alta",T127="Catastrófico"),AND(P127="Muy Alta",T127="Catastrófico")),"Extremo",""))))</f>
        <v>Moderado</v>
      </c>
      <c r="W127" s="554">
        <v>1</v>
      </c>
      <c r="X127" s="549" t="s">
        <v>1070</v>
      </c>
      <c r="Y127" s="554" t="str">
        <f t="shared" si="25"/>
        <v>Probabilidad</v>
      </c>
      <c r="Z127" s="574" t="s">
        <v>111</v>
      </c>
      <c r="AA127" s="574" t="s">
        <v>112</v>
      </c>
      <c r="AB127" s="553" t="str">
        <f t="shared" si="26"/>
        <v>40%</v>
      </c>
      <c r="AC127" s="574" t="s">
        <v>113</v>
      </c>
      <c r="AD127" s="574" t="s">
        <v>114</v>
      </c>
      <c r="AE127" s="574" t="s">
        <v>115</v>
      </c>
      <c r="AF127" s="567">
        <f>IFERROR(IF(Y127="Probabilidad",(Q127-(+Q127*AB127)),IF(Y127="Impacto",Q127,"")),"")</f>
        <v>0.36</v>
      </c>
      <c r="AG127" s="568" t="str">
        <f t="shared" si="27"/>
        <v>Baja</v>
      </c>
      <c r="AH127" s="553">
        <f t="shared" si="28"/>
        <v>0.36</v>
      </c>
      <c r="AI127" s="568" t="str">
        <f t="shared" si="29"/>
        <v>Menor</v>
      </c>
      <c r="AJ127" s="550">
        <f>IFERROR(IF(Y127="Impacto",(U127-(+U127*AB127)),IF(Y127="Probabilidad",U127,"")),"")</f>
        <v>0.4</v>
      </c>
      <c r="AK127" s="569" t="str">
        <f t="shared" si="30"/>
        <v>Moderado</v>
      </c>
      <c r="AL127" s="574" t="s">
        <v>116</v>
      </c>
      <c r="AM127" s="450"/>
      <c r="AN127" s="549"/>
      <c r="AO127" s="554"/>
      <c r="AP127" s="555"/>
      <c r="AQ127" s="810"/>
      <c r="AR127" s="811"/>
      <c r="AS127" s="812"/>
      <c r="AT127" s="877"/>
      <c r="AU127" s="197"/>
      <c r="AV127" s="197"/>
      <c r="AW127" s="197"/>
      <c r="AX127" s="197"/>
      <c r="AY127" s="197"/>
      <c r="AZ127" s="197"/>
      <c r="BA127" s="197"/>
      <c r="BB127" s="197"/>
      <c r="BC127" s="197"/>
      <c r="BD127" s="197"/>
      <c r="BE127" s="197"/>
      <c r="BF127" s="197"/>
      <c r="BG127" s="197"/>
      <c r="BH127" s="197"/>
      <c r="BI127" s="197"/>
      <c r="BJ127" s="197"/>
      <c r="BK127" s="197"/>
      <c r="BL127" s="197"/>
      <c r="BM127" s="197"/>
    </row>
    <row r="128" spans="1:65" s="169" customFormat="1" ht="163.5" customHeight="1" thickTop="1" thickBot="1">
      <c r="A128" s="933"/>
      <c r="B128" s="933"/>
      <c r="C128" s="972"/>
      <c r="D128" s="959"/>
      <c r="E128" s="959"/>
      <c r="F128" s="959"/>
      <c r="G128" s="959"/>
      <c r="H128" s="961"/>
      <c r="I128" s="959"/>
      <c r="J128" s="1013"/>
      <c r="K128" s="1013"/>
      <c r="L128" s="1013"/>
      <c r="M128" s="1013"/>
      <c r="N128" s="959"/>
      <c r="O128" s="959"/>
      <c r="P128" s="959"/>
      <c r="Q128" s="959"/>
      <c r="R128" s="959"/>
      <c r="S128" s="959"/>
      <c r="T128" s="959"/>
      <c r="U128" s="959"/>
      <c r="V128" s="959"/>
      <c r="W128" s="554">
        <v>2</v>
      </c>
      <c r="X128" s="549" t="s">
        <v>1071</v>
      </c>
      <c r="Y128" s="554" t="str">
        <f t="shared" si="25"/>
        <v>Probabilidad</v>
      </c>
      <c r="Z128" s="574" t="s">
        <v>111</v>
      </c>
      <c r="AA128" s="574" t="s">
        <v>112</v>
      </c>
      <c r="AB128" s="553" t="str">
        <f t="shared" si="26"/>
        <v>40%</v>
      </c>
      <c r="AC128" s="574" t="s">
        <v>113</v>
      </c>
      <c r="AD128" s="574" t="s">
        <v>114</v>
      </c>
      <c r="AE128" s="574" t="s">
        <v>115</v>
      </c>
      <c r="AF128" s="567">
        <f>IFERROR(IF(AND(Y127="Probabilidad",Y128="Probabilidad"),(AH127-(+AH127*AB128)),IF(Y128="Probabilidad",(Q127-(+Q127*AB128)),IF(Y128="Impacto",AH127,""))),"")</f>
        <v>0.216</v>
      </c>
      <c r="AG128" s="568" t="str">
        <f t="shared" si="27"/>
        <v>Baja</v>
      </c>
      <c r="AH128" s="553">
        <f t="shared" si="28"/>
        <v>0.216</v>
      </c>
      <c r="AI128" s="568" t="str">
        <f t="shared" si="29"/>
        <v>Menor</v>
      </c>
      <c r="AJ128" s="550">
        <f>IFERROR(IF(AND(Y127="Impacto",Y128="Impacto"),(AJ127-(+AJ127*AB128)),IF(Y128="Impacto",(U127-(+U127*AB128)),IF(Y128="Probabilidad",AJ127,""))),"")</f>
        <v>0.4</v>
      </c>
      <c r="AK128" s="569" t="str">
        <f t="shared" si="30"/>
        <v>Moderado</v>
      </c>
      <c r="AL128" s="574" t="s">
        <v>116</v>
      </c>
      <c r="AM128" s="450"/>
      <c r="AN128" s="549" t="s">
        <v>683</v>
      </c>
      <c r="AO128" s="549" t="s">
        <v>684</v>
      </c>
      <c r="AP128" s="588" t="s">
        <v>685</v>
      </c>
      <c r="AQ128" s="810"/>
      <c r="AR128" s="811"/>
      <c r="AS128" s="812"/>
      <c r="AT128" s="877"/>
      <c r="AU128" s="197"/>
      <c r="AV128" s="197"/>
      <c r="AW128" s="197"/>
      <c r="AX128" s="197"/>
      <c r="AY128" s="197"/>
      <c r="AZ128" s="197"/>
      <c r="BA128" s="197"/>
      <c r="BB128" s="197"/>
      <c r="BC128" s="197"/>
      <c r="BD128" s="197"/>
      <c r="BE128" s="197"/>
      <c r="BF128" s="197"/>
      <c r="BG128" s="197"/>
      <c r="BH128" s="197"/>
      <c r="BI128" s="197"/>
      <c r="BJ128" s="197"/>
      <c r="BK128" s="197"/>
      <c r="BL128" s="197"/>
      <c r="BM128" s="197"/>
    </row>
    <row r="129" spans="1:66" s="169" customFormat="1" ht="169.5" customHeight="1" thickTop="1" thickBot="1">
      <c r="A129" s="933"/>
      <c r="B129" s="933"/>
      <c r="C129" s="972"/>
      <c r="D129" s="959"/>
      <c r="E129" s="959"/>
      <c r="F129" s="959"/>
      <c r="G129" s="959"/>
      <c r="H129" s="961"/>
      <c r="I129" s="959"/>
      <c r="J129" s="1013"/>
      <c r="K129" s="1013"/>
      <c r="L129" s="1013"/>
      <c r="M129" s="1013"/>
      <c r="N129" s="959"/>
      <c r="O129" s="959"/>
      <c r="P129" s="959"/>
      <c r="Q129" s="959"/>
      <c r="R129" s="959"/>
      <c r="S129" s="959"/>
      <c r="T129" s="959"/>
      <c r="U129" s="959"/>
      <c r="V129" s="959"/>
      <c r="W129" s="554">
        <v>3</v>
      </c>
      <c r="X129" s="549" t="s">
        <v>1072</v>
      </c>
      <c r="Y129" s="554" t="str">
        <f t="shared" si="25"/>
        <v>Probabilidad</v>
      </c>
      <c r="Z129" s="574" t="s">
        <v>138</v>
      </c>
      <c r="AA129" s="574" t="s">
        <v>112</v>
      </c>
      <c r="AB129" s="553" t="str">
        <f t="shared" si="26"/>
        <v>30%</v>
      </c>
      <c r="AC129" s="574" t="s">
        <v>113</v>
      </c>
      <c r="AD129" s="574" t="s">
        <v>114</v>
      </c>
      <c r="AE129" s="574" t="s">
        <v>115</v>
      </c>
      <c r="AF129" s="567">
        <f>IFERROR(IF(AND(Y128="Probabilidad",Y129="Probabilidad"),(AH128-(+AH128*AB129)),IF(AND(Y128="Impacto",Y129="Probabilidad"),(AH127-(+AH127*AB129)),IF(Y129="Impacto",AH128,""))),"")</f>
        <v>0.1512</v>
      </c>
      <c r="AG129" s="568" t="str">
        <f t="shared" si="27"/>
        <v>Muy Baja</v>
      </c>
      <c r="AH129" s="553">
        <f t="shared" si="28"/>
        <v>0.1512</v>
      </c>
      <c r="AI129" s="568" t="str">
        <f t="shared" si="29"/>
        <v>Menor</v>
      </c>
      <c r="AJ129" s="550">
        <f>IFERROR(IF(AND(Y128="Impacto",Y129="Impacto"),(AJ128-(+AJ128*AB129)),IF(AND(Y128="Probabilidad",Y129="Impacto"),(AJ127-(+AJ127*AB129)),IF(Y129="Probabilidad",AJ128,""))),"")</f>
        <v>0.4</v>
      </c>
      <c r="AK129" s="569" t="str">
        <f t="shared" si="30"/>
        <v>Bajo</v>
      </c>
      <c r="AL129" s="574" t="s">
        <v>116</v>
      </c>
      <c r="AM129" s="450"/>
      <c r="AN129" s="549" t="s">
        <v>1073</v>
      </c>
      <c r="AO129" s="549" t="s">
        <v>684</v>
      </c>
      <c r="AP129" s="555">
        <v>45229</v>
      </c>
      <c r="AQ129" s="810"/>
      <c r="AR129" s="811"/>
      <c r="AS129" s="812"/>
      <c r="AT129" s="877"/>
      <c r="AU129" s="197"/>
      <c r="AV129" s="197"/>
      <c r="AW129" s="197"/>
      <c r="AX129" s="197"/>
      <c r="AY129" s="197"/>
      <c r="AZ129" s="197"/>
      <c r="BA129" s="197"/>
      <c r="BB129" s="197"/>
      <c r="BC129" s="197"/>
      <c r="BD129" s="197"/>
      <c r="BE129" s="197"/>
      <c r="BF129" s="197"/>
      <c r="BG129" s="197"/>
      <c r="BH129" s="197"/>
      <c r="BI129" s="197"/>
      <c r="BJ129" s="197"/>
      <c r="BK129" s="197"/>
      <c r="BL129" s="197"/>
      <c r="BM129" s="197"/>
    </row>
    <row r="130" spans="1:66" s="371" customFormat="1" ht="173.25" customHeight="1" thickTop="1" thickBot="1">
      <c r="A130" s="933"/>
      <c r="B130" s="933" t="s">
        <v>927</v>
      </c>
      <c r="C130" s="949">
        <v>1</v>
      </c>
      <c r="D130" s="944" t="s">
        <v>929</v>
      </c>
      <c r="E130" s="944" t="s">
        <v>103</v>
      </c>
      <c r="F130" s="944" t="s">
        <v>930</v>
      </c>
      <c r="G130" s="945"/>
      <c r="H130" s="944" t="s">
        <v>931</v>
      </c>
      <c r="I130" s="944" t="s">
        <v>932</v>
      </c>
      <c r="J130" s="945"/>
      <c r="K130" s="945"/>
      <c r="L130" s="945"/>
      <c r="M130" s="945"/>
      <c r="N130" s="944" t="s">
        <v>168</v>
      </c>
      <c r="O130" s="945">
        <v>24</v>
      </c>
      <c r="P130" s="946" t="str">
        <f>IF(O130&lt;=0,"",IF(O130&lt;=2,"Muy Baja",IF(O130&lt;=24,"Baja",IF(O130&lt;=500,"Media",IF(O130&lt;=5000,"Alta","Muy Alta")))))</f>
        <v>Baja</v>
      </c>
      <c r="Q130" s="947">
        <f>IF(P130="","",IF(P130="Muy Baja",0.2,IF(P130="Baja",0.4,IF(P130="Media",0.6,IF(P130="Alta",0.8,IF(P130="Muy Alta",1,))))))</f>
        <v>0.4</v>
      </c>
      <c r="R130" s="944" t="s">
        <v>374</v>
      </c>
      <c r="S130" s="944" t="str">
        <f>IF(NOT(ISERROR(MATCH(R130,'[16]Tabla Impacto'!$B$221:$B$223,0))),'[16]Tabla Impacto'!$F$223&amp;"Por favor no seleccionar los criterios de impacto(Afectación Económica o presupuestal y Pérdida Reputacional)",R130)</f>
        <v xml:space="preserve">     El riesgo afecta la imagen de la entidad internamente, de conocimiento general, nivel interno, de junta directiva y accionistas y/o de proveedores</v>
      </c>
      <c r="T130" s="946" t="str">
        <f>IF(OR(S130='[16]Tabla Impacto'!$C$11,S130='[16]Tabla Impacto'!$D$11),"Leve",IF(OR(S130='[16]Tabla Impacto'!$C$12,S130='[16]Tabla Impacto'!$D$12),"Menor",IF(OR(S130='[16]Tabla Impacto'!$C$13,S130='[16]Tabla Impacto'!$D$13),"Moderado",IF(OR(S130='[16]Tabla Impacto'!$C$14,S130='[16]Tabla Impacto'!$D$14),"Mayor",IF(OR(S130='[16]Tabla Impacto'!$C$15,S130='[16]Tabla Impacto'!$D$15),"Catastrófico","")))))</f>
        <v>Menor</v>
      </c>
      <c r="U130" s="930">
        <f>IF(T130="","",IF(T130="Leve",0.2,IF(T130="Menor",0.4,IF(T130="Moderado",0.6,IF(T130="Mayor",0.8,IF(T130="Catastrófico",1,))))))</f>
        <v>0.4</v>
      </c>
      <c r="V130" s="932" t="str">
        <f>IF(OR(AND(P130="Muy Baja",T130="Leve"),AND(P130="Muy Baja",T130="Menor"),AND(P130="Baja",T130="Leve")),"Bajo",IF(OR(AND(P130="Muy baja",T130="Moderado"),AND(P130="Baja",T130="Menor"),AND(P130="Baja",T130="Moderado"),AND(P130="Media",T130="Leve"),AND(P130="Media",T130="Menor"),AND(P130="Media",T130="Moderado"),AND(P130="Alta",T130="Leve"),AND(P130="Alta",T130="Menor")),"Moderado",IF(OR(AND(P130="Muy Baja",T130="Mayor"),AND(P130="Baja",T130="Mayor"),AND(P130="Media",T130="Mayor"),AND(P130="Alta",T130="Moderado"),AND(P130="Alta",T130="Mayor"),AND(P130="Muy Alta",T130="Leve"),AND(P130="Muy Alta",T130="Menor"),AND(P130="Muy Alta",T130="Moderado"),AND(P130="Muy Alta",T130="Mayor")),"Alto",IF(OR(AND(P130="Muy Baja",T130="Catastrófico"),AND(P130="Baja",T130="Catastrófico"),AND(P130="Media",T130="Catastrófico"),AND(P130="Alta",T130="Catastrófico"),AND(P130="Muy Alta",T130="Catastrófico")),"Extremo",""))))</f>
        <v>Moderado</v>
      </c>
      <c r="W130" s="681">
        <v>1</v>
      </c>
      <c r="X130" s="890" t="s">
        <v>1074</v>
      </c>
      <c r="Y130" s="681" t="str">
        <f t="shared" si="25"/>
        <v>Probabilidad</v>
      </c>
      <c r="Z130" s="816" t="s">
        <v>111</v>
      </c>
      <c r="AA130" s="816" t="s">
        <v>112</v>
      </c>
      <c r="AB130" s="817" t="str">
        <f t="shared" si="26"/>
        <v>40%</v>
      </c>
      <c r="AC130" s="816" t="s">
        <v>113</v>
      </c>
      <c r="AD130" s="816" t="s">
        <v>142</v>
      </c>
      <c r="AE130" s="816" t="s">
        <v>115</v>
      </c>
      <c r="AF130" s="818">
        <f>IFERROR(IF(Y130="Probabilidad",(Q130-(+Q130*AB130)),IF(Y130="Impacto",Q130,"")),"")</f>
        <v>0.24</v>
      </c>
      <c r="AG130" s="819" t="str">
        <f t="shared" si="27"/>
        <v>Baja</v>
      </c>
      <c r="AH130" s="817">
        <f t="shared" si="28"/>
        <v>0.24</v>
      </c>
      <c r="AI130" s="819" t="str">
        <f t="shared" si="29"/>
        <v>Menor</v>
      </c>
      <c r="AJ130" s="817">
        <f>IFERROR(IF(Y130="Impacto",(U130-(+U130*AB130)),IF(Y130="Probabilidad",U130,"")),"")</f>
        <v>0.4</v>
      </c>
      <c r="AK130" s="820" t="str">
        <f t="shared" si="30"/>
        <v>Moderado</v>
      </c>
      <c r="AL130" s="816" t="s">
        <v>116</v>
      </c>
      <c r="AM130" s="682"/>
      <c r="AN130" s="944" t="s">
        <v>933</v>
      </c>
      <c r="AO130" s="944" t="s">
        <v>657</v>
      </c>
      <c r="AP130" s="962" t="s">
        <v>934</v>
      </c>
      <c r="AQ130" s="821"/>
      <c r="AR130" s="822"/>
      <c r="AS130" s="823"/>
      <c r="AT130" s="873"/>
      <c r="AU130" s="500"/>
      <c r="AV130" s="500"/>
      <c r="AW130" s="500"/>
      <c r="AX130" s="500"/>
      <c r="AY130" s="500"/>
      <c r="AZ130" s="500"/>
      <c r="BA130" s="500"/>
      <c r="BB130" s="500"/>
      <c r="BC130" s="500"/>
      <c r="BD130" s="500"/>
      <c r="BE130" s="500"/>
      <c r="BF130" s="500"/>
      <c r="BG130" s="500"/>
      <c r="BH130" s="500"/>
      <c r="BI130" s="500"/>
      <c r="BJ130" s="500"/>
      <c r="BK130" s="500"/>
      <c r="BL130" s="500"/>
      <c r="BM130" s="500"/>
    </row>
    <row r="131" spans="1:66" s="371" customFormat="1" ht="189" customHeight="1" thickTop="1" thickBot="1">
      <c r="A131" s="933"/>
      <c r="B131" s="933"/>
      <c r="C131" s="951"/>
      <c r="D131" s="931"/>
      <c r="E131" s="931"/>
      <c r="F131" s="931"/>
      <c r="G131" s="931"/>
      <c r="H131" s="931"/>
      <c r="I131" s="931"/>
      <c r="J131" s="931"/>
      <c r="K131" s="931"/>
      <c r="L131" s="931"/>
      <c r="M131" s="931"/>
      <c r="N131" s="931"/>
      <c r="O131" s="931"/>
      <c r="P131" s="931"/>
      <c r="Q131" s="931"/>
      <c r="R131" s="931"/>
      <c r="S131" s="931"/>
      <c r="T131" s="931"/>
      <c r="U131" s="931"/>
      <c r="V131" s="931"/>
      <c r="W131" s="688">
        <v>2</v>
      </c>
      <c r="X131" s="687" t="s">
        <v>935</v>
      </c>
      <c r="Y131" s="688" t="str">
        <f t="shared" si="25"/>
        <v>Probabilidad</v>
      </c>
      <c r="Z131" s="690" t="s">
        <v>111</v>
      </c>
      <c r="AA131" s="690" t="s">
        <v>175</v>
      </c>
      <c r="AB131" s="824" t="str">
        <f t="shared" si="26"/>
        <v>50%</v>
      </c>
      <c r="AC131" s="690" t="s">
        <v>113</v>
      </c>
      <c r="AD131" s="690" t="s">
        <v>114</v>
      </c>
      <c r="AE131" s="690" t="s">
        <v>115</v>
      </c>
      <c r="AF131" s="825">
        <f>IFERROR(IF(AND(Y130="Probabilidad",Y131="Probabilidad"),(AH130-(+AH130*AB131)),IF(Y131="Probabilidad",(Q130-(+Q130*AB131)),IF(Y131="Impacto",AH130,""))),"")</f>
        <v>0.12</v>
      </c>
      <c r="AG131" s="826" t="str">
        <f t="shared" si="27"/>
        <v>Muy Baja</v>
      </c>
      <c r="AH131" s="824">
        <f t="shared" si="28"/>
        <v>0.12</v>
      </c>
      <c r="AI131" s="826" t="str">
        <f t="shared" si="29"/>
        <v>Menor</v>
      </c>
      <c r="AJ131" s="824">
        <f>IFERROR(IF(AND(Y130="Impacto",Y131="Impacto"),(AJ130-(+AJ130*AB131)),IF(Y131="Impacto",(U130-(+U130*AB131)),IF(Y131="Probabilidad",AJ130,""))),"")</f>
        <v>0.4</v>
      </c>
      <c r="AK131" s="827" t="str">
        <f t="shared" si="30"/>
        <v>Bajo</v>
      </c>
      <c r="AL131" s="690" t="s">
        <v>116</v>
      </c>
      <c r="AM131" s="687"/>
      <c r="AN131" s="931"/>
      <c r="AO131" s="931"/>
      <c r="AP131" s="963"/>
      <c r="AQ131" s="828"/>
      <c r="AR131" s="829"/>
      <c r="AS131" s="830"/>
      <c r="AT131" s="873"/>
      <c r="AU131" s="500"/>
      <c r="AV131" s="500"/>
      <c r="AW131" s="500"/>
      <c r="AX131" s="500"/>
      <c r="AY131" s="500"/>
      <c r="AZ131" s="500"/>
      <c r="BA131" s="500"/>
      <c r="BB131" s="500"/>
      <c r="BC131" s="500"/>
      <c r="BD131" s="500"/>
      <c r="BE131" s="500"/>
      <c r="BF131" s="500"/>
      <c r="BG131" s="500"/>
      <c r="BH131" s="500"/>
      <c r="BI131" s="500"/>
      <c r="BJ131" s="500"/>
      <c r="BK131" s="500"/>
      <c r="BL131" s="500"/>
      <c r="BM131" s="500"/>
    </row>
    <row r="132" spans="1:66" s="371" customFormat="1" ht="151.5" customHeight="1" thickTop="1" thickBot="1">
      <c r="A132" s="933"/>
      <c r="B132" s="933"/>
      <c r="C132" s="949">
        <v>2</v>
      </c>
      <c r="D132" s="944" t="s">
        <v>929</v>
      </c>
      <c r="E132" s="944" t="s">
        <v>103</v>
      </c>
      <c r="F132" s="944" t="s">
        <v>936</v>
      </c>
      <c r="G132" s="945"/>
      <c r="H132" s="944" t="s">
        <v>931</v>
      </c>
      <c r="I132" s="944" t="s">
        <v>937</v>
      </c>
      <c r="J132" s="945"/>
      <c r="K132" s="945"/>
      <c r="L132" s="945"/>
      <c r="M132" s="945"/>
      <c r="N132" s="944" t="s">
        <v>168</v>
      </c>
      <c r="O132" s="945">
        <v>24</v>
      </c>
      <c r="P132" s="946" t="str">
        <f>IF(O132&lt;=0,"",IF(O132&lt;=2,"Muy Baja",IF(O132&lt;=24,"Baja",IF(O132&lt;=500,"Media",IF(O132&lt;=5000,"Alta","Muy Alta")))))</f>
        <v>Baja</v>
      </c>
      <c r="Q132" s="947">
        <f>IF(P132="","",IF(P132="Muy Baja",0.2,IF(P132="Baja",0.4,IF(P132="Media",0.6,IF(P132="Alta",0.8,IF(P132="Muy Alta",1,))))))</f>
        <v>0.4</v>
      </c>
      <c r="R132" s="944" t="s">
        <v>374</v>
      </c>
      <c r="S132" s="944" t="str">
        <f>IF(NOT(ISERROR(MATCH(R132,'[16]Tabla Impacto'!$B$221:$B$223,0))),'[16]Tabla Impacto'!$F$223&amp;"Por favor no seleccionar los criterios de impacto(Afectación Económica o presupuestal y Pérdida Reputacional)",R132)</f>
        <v xml:space="preserve">     El riesgo afecta la imagen de la entidad internamente, de conocimiento general, nivel interno, de junta directiva y accionistas y/o de proveedores</v>
      </c>
      <c r="T132" s="946" t="str">
        <f>IF(OR(S132='[16]Tabla Impacto'!$C$11,S132='[16]Tabla Impacto'!$D$11),"Leve",IF(OR(S132='[16]Tabla Impacto'!$C$12,S132='[16]Tabla Impacto'!$D$12),"Menor",IF(OR(S132='[16]Tabla Impacto'!$C$13,S132='[16]Tabla Impacto'!$D$13),"Moderado",IF(OR(S132='[16]Tabla Impacto'!$C$14,S132='[16]Tabla Impacto'!$D$14),"Mayor",IF(OR(S132='[16]Tabla Impacto'!$C$15,S132='[16]Tabla Impacto'!$D$15),"Catastrófico","")))))</f>
        <v>Menor</v>
      </c>
      <c r="U132" s="930">
        <f>IF(T132="","",IF(T132="Leve",0.2,IF(T132="Menor",0.4,IF(T132="Moderado",0.6,IF(T132="Mayor",0.8,IF(T132="Catastrófico",1,))))))</f>
        <v>0.4</v>
      </c>
      <c r="V132" s="932" t="str">
        <f>IF(OR(AND(P132="Muy Baja",T132="Leve"),AND(P132="Muy Baja",T132="Menor"),AND(P132="Baja",T132="Leve")),"Bajo",IF(OR(AND(P132="Muy baja",T132="Moderado"),AND(P132="Baja",T132="Menor"),AND(P132="Baja",T132="Moderado"),AND(P132="Media",T132="Leve"),AND(P132="Media",T132="Menor"),AND(P132="Media",T132="Moderado"),AND(P132="Alta",T132="Leve"),AND(P132="Alta",T132="Menor")),"Moderado",IF(OR(AND(P132="Muy Baja",T132="Mayor"),AND(P132="Baja",T132="Mayor"),AND(P132="Media",T132="Mayor"),AND(P132="Alta",T132="Moderado"),AND(P132="Alta",T132="Mayor"),AND(P132="Muy Alta",T132="Leve"),AND(P132="Muy Alta",T132="Menor"),AND(P132="Muy Alta",T132="Moderado"),AND(P132="Muy Alta",T132="Mayor")),"Alto",IF(OR(AND(P132="Muy Baja",T132="Catastrófico"),AND(P132="Baja",T132="Catastrófico"),AND(P132="Media",T132="Catastrófico"),AND(P132="Alta",T132="Catastrófico"),AND(P132="Muy Alta",T132="Catastrófico")),"Extremo",""))))</f>
        <v>Moderado</v>
      </c>
      <c r="W132" s="681">
        <v>1</v>
      </c>
      <c r="X132" s="890" t="s">
        <v>1074</v>
      </c>
      <c r="Y132" s="681" t="str">
        <f t="shared" si="25"/>
        <v>Probabilidad</v>
      </c>
      <c r="Z132" s="816" t="s">
        <v>111</v>
      </c>
      <c r="AA132" s="816" t="s">
        <v>112</v>
      </c>
      <c r="AB132" s="817" t="str">
        <f t="shared" si="26"/>
        <v>40%</v>
      </c>
      <c r="AC132" s="816" t="s">
        <v>113</v>
      </c>
      <c r="AD132" s="816" t="s">
        <v>142</v>
      </c>
      <c r="AE132" s="816" t="s">
        <v>115</v>
      </c>
      <c r="AF132" s="818">
        <f>IFERROR(IF(Y132="Probabilidad",(Q132-(+Q132*AB132)),IF(Y132="Impacto",Q132,"")),"")</f>
        <v>0.24</v>
      </c>
      <c r="AG132" s="819" t="str">
        <f t="shared" si="27"/>
        <v>Baja</v>
      </c>
      <c r="AH132" s="817">
        <f t="shared" si="28"/>
        <v>0.24</v>
      </c>
      <c r="AI132" s="819" t="str">
        <f t="shared" si="29"/>
        <v>Menor</v>
      </c>
      <c r="AJ132" s="817">
        <f>IFERROR(IF(Y132="Impacto",(U132-(+U132*AB132)),IF(Y132="Probabilidad",U132,"")),"")</f>
        <v>0.4</v>
      </c>
      <c r="AK132" s="820" t="str">
        <f t="shared" si="30"/>
        <v>Moderado</v>
      </c>
      <c r="AL132" s="816" t="s">
        <v>116</v>
      </c>
      <c r="AM132" s="682"/>
      <c r="AN132" s="944" t="s">
        <v>933</v>
      </c>
      <c r="AO132" s="944" t="s">
        <v>657</v>
      </c>
      <c r="AP132" s="962" t="s">
        <v>934</v>
      </c>
      <c r="AQ132" s="828"/>
      <c r="AR132" s="829"/>
      <c r="AS132" s="830"/>
      <c r="AT132" s="873"/>
      <c r="AU132" s="500"/>
      <c r="AV132" s="500"/>
      <c r="AW132" s="500"/>
      <c r="AX132" s="500"/>
      <c r="AY132" s="500"/>
      <c r="AZ132" s="500"/>
      <c r="BA132" s="500"/>
      <c r="BB132" s="500"/>
      <c r="BC132" s="500"/>
      <c r="BD132" s="500"/>
      <c r="BE132" s="500"/>
      <c r="BF132" s="500"/>
      <c r="BG132" s="500"/>
      <c r="BH132" s="500"/>
      <c r="BI132" s="500"/>
      <c r="BJ132" s="500"/>
      <c r="BK132" s="500"/>
      <c r="BL132" s="500"/>
      <c r="BM132" s="500"/>
    </row>
    <row r="133" spans="1:66" s="371" customFormat="1" ht="151.5" customHeight="1" thickTop="1" thickBot="1">
      <c r="A133" s="933"/>
      <c r="B133" s="933"/>
      <c r="C133" s="951"/>
      <c r="D133" s="931"/>
      <c r="E133" s="931"/>
      <c r="F133" s="931"/>
      <c r="G133" s="931"/>
      <c r="H133" s="931"/>
      <c r="I133" s="931"/>
      <c r="J133" s="931"/>
      <c r="K133" s="931"/>
      <c r="L133" s="931"/>
      <c r="M133" s="931"/>
      <c r="N133" s="931"/>
      <c r="O133" s="931"/>
      <c r="P133" s="931"/>
      <c r="Q133" s="931"/>
      <c r="R133" s="931"/>
      <c r="S133" s="931"/>
      <c r="T133" s="931"/>
      <c r="U133" s="931"/>
      <c r="V133" s="931"/>
      <c r="W133" s="688">
        <v>2</v>
      </c>
      <c r="X133" s="687" t="s">
        <v>935</v>
      </c>
      <c r="Y133" s="688" t="str">
        <f t="shared" si="25"/>
        <v>Probabilidad</v>
      </c>
      <c r="Z133" s="690" t="s">
        <v>111</v>
      </c>
      <c r="AA133" s="690" t="s">
        <v>175</v>
      </c>
      <c r="AB133" s="824" t="str">
        <f t="shared" si="26"/>
        <v>50%</v>
      </c>
      <c r="AC133" s="690" t="s">
        <v>113</v>
      </c>
      <c r="AD133" s="690" t="s">
        <v>114</v>
      </c>
      <c r="AE133" s="690" t="s">
        <v>115</v>
      </c>
      <c r="AF133" s="825">
        <f>IFERROR(IF(AND(Y132="Probabilidad",Y133="Probabilidad"),(AH132-(+AH132*AB133)),IF(Y133="Probabilidad",(Q132-(+Q132*AB133)),IF(Y133="Impacto",AH132,""))),"")</f>
        <v>0.12</v>
      </c>
      <c r="AG133" s="826" t="str">
        <f t="shared" si="27"/>
        <v>Muy Baja</v>
      </c>
      <c r="AH133" s="824">
        <f t="shared" si="28"/>
        <v>0.12</v>
      </c>
      <c r="AI133" s="826" t="str">
        <f t="shared" si="29"/>
        <v>Menor</v>
      </c>
      <c r="AJ133" s="824">
        <f>IFERROR(IF(AND(Y132="Impacto",Y133="Impacto"),(AJ132-(+AJ132*AB133)),IF(Y133="Impacto",(U132-(+U132*AB133)),IF(Y133="Probabilidad",AJ132,""))),"")</f>
        <v>0.4</v>
      </c>
      <c r="AK133" s="827" t="str">
        <f t="shared" si="30"/>
        <v>Bajo</v>
      </c>
      <c r="AL133" s="690" t="s">
        <v>116</v>
      </c>
      <c r="AM133" s="687"/>
      <c r="AN133" s="931"/>
      <c r="AO133" s="931"/>
      <c r="AP133" s="963"/>
      <c r="AQ133" s="828"/>
      <c r="AR133" s="829"/>
      <c r="AS133" s="830"/>
      <c r="AT133" s="873"/>
      <c r="AU133" s="500"/>
      <c r="AV133" s="500"/>
      <c r="AW133" s="500"/>
      <c r="AX133" s="500"/>
      <c r="AY133" s="500"/>
      <c r="AZ133" s="500"/>
      <c r="BA133" s="500"/>
      <c r="BB133" s="500"/>
      <c r="BC133" s="500"/>
      <c r="BD133" s="500"/>
      <c r="BE133" s="500"/>
      <c r="BF133" s="500"/>
      <c r="BG133" s="500"/>
      <c r="BH133" s="500"/>
      <c r="BI133" s="500"/>
      <c r="BJ133" s="500"/>
      <c r="BK133" s="500"/>
      <c r="BL133" s="500"/>
      <c r="BM133" s="500"/>
    </row>
    <row r="134" spans="1:66" s="371" customFormat="1" ht="151.5" customHeight="1" thickTop="1" thickBot="1">
      <c r="A134" s="933"/>
      <c r="B134" s="933"/>
      <c r="C134" s="949">
        <v>3</v>
      </c>
      <c r="D134" s="944" t="s">
        <v>938</v>
      </c>
      <c r="E134" s="944" t="s">
        <v>103</v>
      </c>
      <c r="F134" s="944" t="s">
        <v>939</v>
      </c>
      <c r="G134" s="944"/>
      <c r="H134" s="944" t="s">
        <v>940</v>
      </c>
      <c r="I134" s="944" t="s">
        <v>941</v>
      </c>
      <c r="J134" s="944"/>
      <c r="K134" s="944"/>
      <c r="L134" s="944"/>
      <c r="M134" s="944"/>
      <c r="N134" s="944" t="s">
        <v>558</v>
      </c>
      <c r="O134" s="945">
        <v>24</v>
      </c>
      <c r="P134" s="946" t="str">
        <f>IF(O134&lt;=0,"",IF(O134&lt;=2,"Muy Baja",IF(O134&lt;=24,"Baja",IF(O134&lt;=500,"Media",IF(O134&lt;=5000,"Alta","Muy Alta")))))</f>
        <v>Baja</v>
      </c>
      <c r="Q134" s="947">
        <f>IF(P134="","",IF(P134="Muy Baja",0.2,IF(P134="Baja",0.4,IF(P134="Media",0.6,IF(P134="Alta",0.8,IF(P134="Muy Alta",1,))))))</f>
        <v>0.4</v>
      </c>
      <c r="R134" s="944" t="s">
        <v>159</v>
      </c>
      <c r="S134" s="945" t="str">
        <f>IF(NOT(ISERROR(MATCH(R134,'[16]Tabla Impacto'!$B$221:$B$223,0))),'[16]Tabla Impacto'!$F$223&amp;"Por favor no seleccionar los criterios de impacto(Afectación Económica o presupuestal y Pérdida Reputacional)",R134)</f>
        <v xml:space="preserve">     El riesgo afecta la imagen de alguna área de la organización</v>
      </c>
      <c r="T134" s="946" t="str">
        <f>IF(OR(S134='[16]Tabla Impacto'!$C$11,S134='[16]Tabla Impacto'!$D$11),"Leve",IF(OR(S134='[16]Tabla Impacto'!$C$12,S134='[16]Tabla Impacto'!$D$12),"Menor",IF(OR(S134='[16]Tabla Impacto'!$C$13,S134='[16]Tabla Impacto'!$D$13),"Moderado",IF(OR(S134='[16]Tabla Impacto'!$C$14,S134='[16]Tabla Impacto'!$D$14),"Mayor",IF(OR(S134='[16]Tabla Impacto'!$C$15,S134='[16]Tabla Impacto'!$D$15),"Catastrófico","")))))</f>
        <v>Leve</v>
      </c>
      <c r="U134" s="930">
        <f>IF(T134="","",IF(T134="Leve",0.2,IF(T134="Menor",0.4,IF(T134="Moderado",0.6,IF(T134="Mayor",0.8,IF(T134="Catastrófico",1,))))))</f>
        <v>0.2</v>
      </c>
      <c r="V134" s="932" t="str">
        <f>IF(OR(AND(P134="Muy Baja",T134="Leve"),AND(P134="Muy Baja",T134="Menor"),AND(P134="Baja",T134="Leve")),"Bajo",IF(OR(AND(P134="Muy baja",T134="Moderado"),AND(P134="Baja",T134="Menor"),AND(P134="Baja",T134="Moderado"),AND(P134="Media",T134="Leve"),AND(P134="Media",T134="Menor"),AND(P134="Media",T134="Moderado"),AND(P134="Alta",T134="Leve"),AND(P134="Alta",T134="Menor")),"Moderado",IF(OR(AND(P134="Muy Baja",T134="Mayor"),AND(P134="Baja",T134="Mayor"),AND(P134="Media",T134="Mayor"),AND(P134="Alta",T134="Moderado"),AND(P134="Alta",T134="Mayor"),AND(P134="Muy Alta",T134="Leve"),AND(P134="Muy Alta",T134="Menor"),AND(P134="Muy Alta",T134="Moderado"),AND(P134="Muy Alta",T134="Mayor")),"Alto",IF(OR(AND(P134="Muy Baja",T134="Catastrófico"),AND(P134="Baja",T134="Catastrófico"),AND(P134="Media",T134="Catastrófico"),AND(P134="Alta",T134="Catastrófico"),AND(P134="Muy Alta",T134="Catastrófico")),"Extremo",""))))</f>
        <v>Bajo</v>
      </c>
      <c r="W134" s="681">
        <v>1</v>
      </c>
      <c r="X134" s="682" t="s">
        <v>942</v>
      </c>
      <c r="Y134" s="681" t="str">
        <f t="shared" si="25"/>
        <v>Probabilidad</v>
      </c>
      <c r="Z134" s="816" t="s">
        <v>111</v>
      </c>
      <c r="AA134" s="816" t="s">
        <v>112</v>
      </c>
      <c r="AB134" s="817" t="str">
        <f t="shared" si="26"/>
        <v>40%</v>
      </c>
      <c r="AC134" s="816" t="s">
        <v>113</v>
      </c>
      <c r="AD134" s="816" t="s">
        <v>114</v>
      </c>
      <c r="AE134" s="816" t="s">
        <v>115</v>
      </c>
      <c r="AF134" s="818">
        <f>IFERROR(IF(Y134="Probabilidad",(Q134-(+Q134*AB134)),IF(Y134="Impacto",Q134,"")),"")</f>
        <v>0.24</v>
      </c>
      <c r="AG134" s="819" t="str">
        <f t="shared" si="27"/>
        <v>Baja</v>
      </c>
      <c r="AH134" s="817">
        <f t="shared" si="28"/>
        <v>0.24</v>
      </c>
      <c r="AI134" s="819" t="str">
        <f t="shared" si="29"/>
        <v>Leve</v>
      </c>
      <c r="AJ134" s="817">
        <f>IFERROR(IF(Y134="Impacto",(U134-(+U134*AB134)),IF(Y134="Probabilidad",U134,"")),"")</f>
        <v>0.2</v>
      </c>
      <c r="AK134" s="820" t="str">
        <f t="shared" si="30"/>
        <v>Bajo</v>
      </c>
      <c r="AL134" s="816" t="s">
        <v>137</v>
      </c>
      <c r="AM134" s="682"/>
      <c r="AN134" s="682"/>
      <c r="AO134" s="682"/>
      <c r="AP134" s="693"/>
      <c r="AQ134" s="828"/>
      <c r="AR134" s="829"/>
      <c r="AS134" s="830"/>
      <c r="AT134" s="873"/>
      <c r="AU134" s="500"/>
      <c r="AV134" s="500"/>
      <c r="AW134" s="500"/>
      <c r="AX134" s="500"/>
      <c r="AY134" s="500"/>
      <c r="AZ134" s="500"/>
      <c r="BA134" s="500"/>
      <c r="BB134" s="500"/>
      <c r="BC134" s="500"/>
      <c r="BD134" s="500"/>
      <c r="BE134" s="500"/>
      <c r="BF134" s="500"/>
      <c r="BG134" s="500"/>
      <c r="BH134" s="500"/>
      <c r="BI134" s="500"/>
      <c r="BJ134" s="500"/>
      <c r="BK134" s="500"/>
      <c r="BL134" s="500"/>
      <c r="BM134" s="500"/>
    </row>
    <row r="135" spans="1:66" s="371" customFormat="1" ht="151.5" customHeight="1" thickTop="1" thickBot="1">
      <c r="A135" s="933"/>
      <c r="B135" s="933"/>
      <c r="C135" s="951"/>
      <c r="D135" s="931"/>
      <c r="E135" s="931"/>
      <c r="F135" s="931"/>
      <c r="G135" s="931"/>
      <c r="H135" s="931"/>
      <c r="I135" s="931"/>
      <c r="J135" s="931"/>
      <c r="K135" s="931"/>
      <c r="L135" s="931"/>
      <c r="M135" s="931"/>
      <c r="N135" s="931"/>
      <c r="O135" s="931"/>
      <c r="P135" s="931"/>
      <c r="Q135" s="931"/>
      <c r="R135" s="931"/>
      <c r="S135" s="931"/>
      <c r="T135" s="931"/>
      <c r="U135" s="931"/>
      <c r="V135" s="931"/>
      <c r="W135" s="688">
        <v>2</v>
      </c>
      <c r="X135" s="687" t="s">
        <v>943</v>
      </c>
      <c r="Y135" s="688" t="str">
        <f t="shared" si="25"/>
        <v>Probabilidad</v>
      </c>
      <c r="Z135" s="690" t="s">
        <v>111</v>
      </c>
      <c r="AA135" s="690" t="s">
        <v>112</v>
      </c>
      <c r="AB135" s="824" t="str">
        <f t="shared" si="26"/>
        <v>40%</v>
      </c>
      <c r="AC135" s="690" t="s">
        <v>113</v>
      </c>
      <c r="AD135" s="690" t="s">
        <v>114</v>
      </c>
      <c r="AE135" s="690" t="s">
        <v>115</v>
      </c>
      <c r="AF135" s="825">
        <f>IFERROR(IF(AND(Y134="Probabilidad",Y135="Probabilidad"),(AH134-(+AH134*AB135)),IF(Y135="Probabilidad",(Q134-(+Q134*AB135)),IF(Y135="Impacto",AH134,""))),"")</f>
        <v>0.14399999999999999</v>
      </c>
      <c r="AG135" s="826" t="str">
        <f t="shared" si="27"/>
        <v>Muy Baja</v>
      </c>
      <c r="AH135" s="824">
        <f t="shared" si="28"/>
        <v>0.14399999999999999</v>
      </c>
      <c r="AI135" s="826" t="str">
        <f t="shared" si="29"/>
        <v>Leve</v>
      </c>
      <c r="AJ135" s="824">
        <f>IFERROR(IF(AND(Y134="Impacto",Y135="Impacto"),(AJ134-(+AJ134*AB135)),IF(Y135="Impacto",(U134-(+U134*AB135)),IF(Y135="Probabilidad",AJ134,""))),"")</f>
        <v>0.2</v>
      </c>
      <c r="AK135" s="827" t="str">
        <f t="shared" si="30"/>
        <v>Bajo</v>
      </c>
      <c r="AL135" s="690" t="s">
        <v>137</v>
      </c>
      <c r="AM135" s="687"/>
      <c r="AN135" s="687"/>
      <c r="AO135" s="687"/>
      <c r="AP135" s="692"/>
      <c r="AQ135" s="828"/>
      <c r="AR135" s="829"/>
      <c r="AS135" s="830"/>
      <c r="AT135" s="873"/>
      <c r="AU135" s="500"/>
      <c r="AV135" s="500"/>
      <c r="AW135" s="500"/>
      <c r="AX135" s="500"/>
      <c r="AY135" s="500"/>
      <c r="AZ135" s="500"/>
      <c r="BA135" s="500"/>
      <c r="BB135" s="500"/>
      <c r="BC135" s="500"/>
      <c r="BD135" s="500"/>
      <c r="BE135" s="500"/>
      <c r="BF135" s="500"/>
      <c r="BG135" s="500"/>
      <c r="BH135" s="500"/>
      <c r="BI135" s="500"/>
      <c r="BJ135" s="500"/>
      <c r="BK135" s="500"/>
      <c r="BL135" s="500"/>
      <c r="BM135" s="500"/>
    </row>
    <row r="136" spans="1:66" s="371" customFormat="1" ht="151.5" customHeight="1" thickTop="1" thickBot="1">
      <c r="A136" s="933"/>
      <c r="B136" s="933"/>
      <c r="C136" s="949">
        <v>4</v>
      </c>
      <c r="D136" s="944" t="s">
        <v>944</v>
      </c>
      <c r="E136" s="944" t="s">
        <v>103</v>
      </c>
      <c r="F136" s="944" t="s">
        <v>945</v>
      </c>
      <c r="G136" s="944"/>
      <c r="H136" s="944" t="s">
        <v>946</v>
      </c>
      <c r="I136" s="944" t="s">
        <v>947</v>
      </c>
      <c r="J136" s="944"/>
      <c r="K136" s="944"/>
      <c r="L136" s="944"/>
      <c r="M136" s="944"/>
      <c r="N136" s="944" t="s">
        <v>168</v>
      </c>
      <c r="O136" s="944">
        <v>2</v>
      </c>
      <c r="P136" s="946" t="str">
        <f>IF(O136&lt;=0,"",IF(O136&lt;=2,"Muy Baja",IF(O136&lt;=24,"Baja",IF(O136&lt;=500,"Media",IF(O136&lt;=5000,"Alta","Muy Alta")))))</f>
        <v>Muy Baja</v>
      </c>
      <c r="Q136" s="930">
        <f>IF(P136="","",IF(P136="Muy Baja",0.2,IF(P136="Baja",0.4,IF(P136="Media",0.6,IF(P136="Alta",0.8,IF(P136="Muy Alta",1,))))))</f>
        <v>0.2</v>
      </c>
      <c r="R136" s="944" t="s">
        <v>176</v>
      </c>
      <c r="S136" s="944" t="str">
        <f>IF(NOT(ISERROR(MATCH(R136,'[16]Tabla Impacto'!$B$221:$B$223,0))),'[16]Tabla Impacto'!$F$223&amp;"Por favor no seleccionar los criterios de impacto(Afectación Económica o presupuestal y Pérdida Reputacional)",R136)</f>
        <v xml:space="preserve">     Afectación menor a 10 SMLMV .</v>
      </c>
      <c r="T136" s="946" t="str">
        <f>IF(OR(S136='[16]Tabla Impacto'!$C$11,S136='[16]Tabla Impacto'!$D$11),"Leve",IF(OR(S136='[16]Tabla Impacto'!$C$12,S136='[16]Tabla Impacto'!$D$12),"Menor",IF(OR(S136='[16]Tabla Impacto'!$C$13,S136='[16]Tabla Impacto'!$D$13),"Moderado",IF(OR(S136='[16]Tabla Impacto'!$C$14,S136='[16]Tabla Impacto'!$D$14),"Mayor",IF(OR(S136='[16]Tabla Impacto'!$C$15,S136='[16]Tabla Impacto'!$D$15),"Catastrófico","")))))</f>
        <v>Leve</v>
      </c>
      <c r="U136" s="930">
        <f>IF(T136="","",IF(T136="Leve",0.2,IF(T136="Menor",0.4,IF(T136="Moderado",0.6,IF(T136="Mayor",0.8,IF(T136="Catastrófico",1,))))))</f>
        <v>0.2</v>
      </c>
      <c r="V136" s="932" t="str">
        <f>IF(OR(AND(P136="Muy Baja",T136="Leve"),AND(P136="Muy Baja",T136="Menor"),AND(P136="Baja",T136="Leve")),"Bajo",IF(OR(AND(P136="Muy baja",T136="Moderado"),AND(P136="Baja",T136="Menor"),AND(P136="Baja",T136="Moderado"),AND(P136="Media",T136="Leve"),AND(P136="Media",T136="Menor"),AND(P136="Media",T136="Moderado"),AND(P136="Alta",T136="Leve"),AND(P136="Alta",T136="Menor")),"Moderado",IF(OR(AND(P136="Muy Baja",T136="Mayor"),AND(P136="Baja",T136="Mayor"),AND(P136="Media",T136="Mayor"),AND(P136="Alta",T136="Moderado"),AND(P136="Alta",T136="Mayor"),AND(P136="Muy Alta",T136="Leve"),AND(P136="Muy Alta",T136="Menor"),AND(P136="Muy Alta",T136="Moderado"),AND(P136="Muy Alta",T136="Mayor")),"Alto",IF(OR(AND(P136="Muy Baja",T136="Catastrófico"),AND(P136="Baja",T136="Catastrófico"),AND(P136="Media",T136="Catastrófico"),AND(P136="Alta",T136="Catastrófico"),AND(P136="Muy Alta",T136="Catastrófico")),"Extremo",""))))</f>
        <v>Bajo</v>
      </c>
      <c r="W136" s="681">
        <v>1</v>
      </c>
      <c r="X136" s="682" t="s">
        <v>948</v>
      </c>
      <c r="Y136" s="681" t="str">
        <f t="shared" si="25"/>
        <v>Probabilidad</v>
      </c>
      <c r="Z136" s="816" t="s">
        <v>111</v>
      </c>
      <c r="AA136" s="816" t="s">
        <v>112</v>
      </c>
      <c r="AB136" s="817" t="str">
        <f t="shared" si="26"/>
        <v>40%</v>
      </c>
      <c r="AC136" s="816" t="s">
        <v>113</v>
      </c>
      <c r="AD136" s="816" t="s">
        <v>114</v>
      </c>
      <c r="AE136" s="816" t="s">
        <v>115</v>
      </c>
      <c r="AF136" s="818">
        <f>IFERROR(IF(Y136="Probabilidad",(Q136-(+Q136*AB136)),IF(Y136="Impacto",Q136,"")),"")</f>
        <v>0.12</v>
      </c>
      <c r="AG136" s="819" t="str">
        <f t="shared" si="27"/>
        <v>Muy Baja</v>
      </c>
      <c r="AH136" s="817">
        <f t="shared" si="28"/>
        <v>0.12</v>
      </c>
      <c r="AI136" s="819" t="str">
        <f t="shared" si="29"/>
        <v>Leve</v>
      </c>
      <c r="AJ136" s="817">
        <f>IFERROR(IF(Y136="Impacto",(U136-(+U136*AB136)),IF(Y136="Probabilidad",U136,"")),"")</f>
        <v>0.2</v>
      </c>
      <c r="AK136" s="820" t="str">
        <f t="shared" si="30"/>
        <v>Bajo</v>
      </c>
      <c r="AL136" s="816" t="s">
        <v>137</v>
      </c>
      <c r="AM136" s="682"/>
      <c r="AN136" s="682"/>
      <c r="AO136" s="682"/>
      <c r="AP136" s="693"/>
      <c r="AQ136" s="828"/>
      <c r="AR136" s="829"/>
      <c r="AS136" s="830"/>
      <c r="AT136" s="873"/>
      <c r="AU136" s="500"/>
      <c r="AV136" s="500"/>
      <c r="AW136" s="500"/>
      <c r="AX136" s="500"/>
      <c r="AY136" s="500"/>
      <c r="AZ136" s="500"/>
      <c r="BA136" s="500"/>
      <c r="BB136" s="500"/>
      <c r="BC136" s="500"/>
      <c r="BD136" s="500"/>
      <c r="BE136" s="500"/>
      <c r="BF136" s="500"/>
      <c r="BG136" s="500"/>
      <c r="BH136" s="500"/>
      <c r="BI136" s="500"/>
      <c r="BJ136" s="500"/>
      <c r="BK136" s="500"/>
      <c r="BL136" s="500"/>
      <c r="BM136" s="500"/>
    </row>
    <row r="137" spans="1:66" s="371" customFormat="1" ht="151.5" customHeight="1" thickTop="1" thickBot="1">
      <c r="A137" s="933"/>
      <c r="B137" s="933"/>
      <c r="C137" s="950"/>
      <c r="D137" s="948"/>
      <c r="E137" s="948"/>
      <c r="F137" s="948"/>
      <c r="G137" s="948"/>
      <c r="H137" s="948"/>
      <c r="I137" s="948"/>
      <c r="J137" s="948"/>
      <c r="K137" s="948"/>
      <c r="L137" s="948"/>
      <c r="M137" s="948"/>
      <c r="N137" s="948"/>
      <c r="O137" s="948"/>
      <c r="P137" s="948"/>
      <c r="Q137" s="948"/>
      <c r="R137" s="948"/>
      <c r="S137" s="948"/>
      <c r="T137" s="948"/>
      <c r="U137" s="948"/>
      <c r="V137" s="948"/>
      <c r="W137" s="683">
        <v>2</v>
      </c>
      <c r="X137" s="684" t="s">
        <v>949</v>
      </c>
      <c r="Y137" s="683" t="str">
        <f t="shared" si="25"/>
        <v>Probabilidad</v>
      </c>
      <c r="Z137" s="831" t="s">
        <v>111</v>
      </c>
      <c r="AA137" s="831" t="s">
        <v>112</v>
      </c>
      <c r="AB137" s="832" t="str">
        <f t="shared" si="26"/>
        <v>40%</v>
      </c>
      <c r="AC137" s="831" t="s">
        <v>113</v>
      </c>
      <c r="AD137" s="831" t="s">
        <v>114</v>
      </c>
      <c r="AE137" s="831" t="s">
        <v>115</v>
      </c>
      <c r="AF137" s="833">
        <f>IFERROR(IF(AND(Y136="Probabilidad",Y137="Probabilidad"),(AH136-(+AH136*AB137)),IF(Y137="Probabilidad",(Q136-(+Q136*AB137)),IF(Y137="Impacto",AH136,""))),"")</f>
        <v>7.1999999999999995E-2</v>
      </c>
      <c r="AG137" s="834" t="str">
        <f t="shared" si="27"/>
        <v>Muy Baja</v>
      </c>
      <c r="AH137" s="832">
        <f t="shared" si="28"/>
        <v>7.1999999999999995E-2</v>
      </c>
      <c r="AI137" s="834" t="str">
        <f t="shared" si="29"/>
        <v>Leve</v>
      </c>
      <c r="AJ137" s="832">
        <f>IFERROR(IF(AND(Y136="Impacto",Y137="Impacto"),(AJ136-(+AJ136*AB137)),IF(Y137="Impacto",(U136-(+U136*AB137)),IF(Y137="Probabilidad",AJ136,""))),"")</f>
        <v>0.2</v>
      </c>
      <c r="AK137" s="835" t="str">
        <f t="shared" si="30"/>
        <v>Bajo</v>
      </c>
      <c r="AL137" s="831" t="s">
        <v>137</v>
      </c>
      <c r="AM137" s="684"/>
      <c r="AN137" s="684"/>
      <c r="AO137" s="684"/>
      <c r="AP137" s="685"/>
      <c r="AQ137" s="828"/>
      <c r="AR137" s="829"/>
      <c r="AS137" s="830"/>
      <c r="AT137" s="873"/>
      <c r="AU137" s="500"/>
      <c r="AV137" s="500"/>
      <c r="AW137" s="500"/>
      <c r="AX137" s="500"/>
      <c r="AY137" s="500"/>
      <c r="AZ137" s="500"/>
      <c r="BA137" s="500"/>
      <c r="BB137" s="500"/>
      <c r="BC137" s="500"/>
      <c r="BD137" s="500"/>
      <c r="BE137" s="500"/>
      <c r="BF137" s="500"/>
      <c r="BG137" s="500"/>
      <c r="BH137" s="500"/>
      <c r="BI137" s="500"/>
      <c r="BJ137" s="500"/>
      <c r="BK137" s="500"/>
      <c r="BL137" s="500"/>
      <c r="BM137" s="500"/>
    </row>
    <row r="138" spans="1:66" s="371" customFormat="1" ht="151.5" customHeight="1" thickTop="1" thickBot="1">
      <c r="A138" s="933"/>
      <c r="B138" s="933"/>
      <c r="C138" s="951"/>
      <c r="D138" s="931"/>
      <c r="E138" s="931"/>
      <c r="F138" s="931"/>
      <c r="G138" s="931"/>
      <c r="H138" s="931"/>
      <c r="I138" s="931"/>
      <c r="J138" s="931"/>
      <c r="K138" s="931"/>
      <c r="L138" s="931"/>
      <c r="M138" s="931"/>
      <c r="N138" s="931"/>
      <c r="O138" s="931"/>
      <c r="P138" s="931"/>
      <c r="Q138" s="931"/>
      <c r="R138" s="931"/>
      <c r="S138" s="931"/>
      <c r="T138" s="931"/>
      <c r="U138" s="689" t="str">
        <f t="shared" ref="U138:U141" si="31">IF(T138="","",IF(T138="Leve",0.2,IF(T138="Menor",0.4,IF(T138="Moderado",0.6,IF(T138="Mayor",0.8,IF(T138="Catastrófico",1,))))))</f>
        <v/>
      </c>
      <c r="V138" s="931"/>
      <c r="W138" s="688">
        <v>3</v>
      </c>
      <c r="X138" s="891" t="s">
        <v>1075</v>
      </c>
      <c r="Y138" s="688" t="str">
        <f t="shared" si="25"/>
        <v>Probabilidad</v>
      </c>
      <c r="Z138" s="690" t="s">
        <v>111</v>
      </c>
      <c r="AA138" s="690" t="s">
        <v>112</v>
      </c>
      <c r="AB138" s="824" t="str">
        <f t="shared" si="26"/>
        <v>40%</v>
      </c>
      <c r="AC138" s="690" t="s">
        <v>113</v>
      </c>
      <c r="AD138" s="690" t="s">
        <v>114</v>
      </c>
      <c r="AE138" s="690" t="s">
        <v>115</v>
      </c>
      <c r="AF138" s="825">
        <f>IFERROR(IF(AND(Y137="Probabilidad",Y138="Probabilidad"),(AH137-(+AH137*AB138)),IF(AND(Y137="Impacto",Y138="Probabilidad"),(AH136-(+AH136*AB138)),IF(Y138="Impacto",AH137,""))),"")</f>
        <v>4.3199999999999995E-2</v>
      </c>
      <c r="AG138" s="826" t="str">
        <f t="shared" si="27"/>
        <v>Muy Baja</v>
      </c>
      <c r="AH138" s="824">
        <f t="shared" si="28"/>
        <v>4.3199999999999995E-2</v>
      </c>
      <c r="AI138" s="826" t="str">
        <f t="shared" si="29"/>
        <v>Leve</v>
      </c>
      <c r="AJ138" s="824">
        <f>IFERROR(IF(AND(Y137="Impacto",Y138="Impacto"),(AJ137-(+AJ137*AB138)),IF(AND(Y137="Probabilidad",Y138="Impacto"),(AJ136-(+AJ136*AB138)),IF(Y138="Probabilidad",AJ137,""))),"")</f>
        <v>0.2</v>
      </c>
      <c r="AK138" s="827" t="str">
        <f t="shared" si="30"/>
        <v>Bajo</v>
      </c>
      <c r="AL138" s="690" t="s">
        <v>137</v>
      </c>
      <c r="AM138" s="687"/>
      <c r="AN138" s="687"/>
      <c r="AO138" s="687"/>
      <c r="AP138" s="694"/>
      <c r="AQ138" s="828"/>
      <c r="AR138" s="829"/>
      <c r="AS138" s="830"/>
      <c r="AT138" s="873"/>
      <c r="AU138" s="500"/>
      <c r="AV138" s="500"/>
      <c r="AW138" s="500"/>
      <c r="AX138" s="500"/>
      <c r="AY138" s="500"/>
      <c r="AZ138" s="500"/>
      <c r="BA138" s="500"/>
      <c r="BB138" s="500"/>
      <c r="BC138" s="500"/>
      <c r="BD138" s="500"/>
      <c r="BE138" s="500"/>
      <c r="BF138" s="500"/>
      <c r="BG138" s="500"/>
      <c r="BH138" s="500"/>
      <c r="BI138" s="500"/>
      <c r="BJ138" s="500"/>
      <c r="BK138" s="500"/>
      <c r="BL138" s="500"/>
      <c r="BM138" s="500"/>
    </row>
    <row r="139" spans="1:66" s="371" customFormat="1" ht="151.5" customHeight="1" thickTop="1" thickBot="1">
      <c r="A139" s="933"/>
      <c r="B139" s="933"/>
      <c r="C139" s="722">
        <v>5</v>
      </c>
      <c r="D139" s="695" t="s">
        <v>944</v>
      </c>
      <c r="E139" s="695" t="s">
        <v>134</v>
      </c>
      <c r="F139" s="695" t="s">
        <v>950</v>
      </c>
      <c r="G139" s="695"/>
      <c r="H139" s="695" t="s">
        <v>951</v>
      </c>
      <c r="I139" s="695" t="s">
        <v>952</v>
      </c>
      <c r="J139" s="695"/>
      <c r="K139" s="695"/>
      <c r="L139" s="695"/>
      <c r="M139" s="695"/>
      <c r="N139" s="695" t="s">
        <v>168</v>
      </c>
      <c r="O139" s="695">
        <v>2</v>
      </c>
      <c r="P139" s="699" t="str">
        <f t="shared" ref="P139:P141" si="32">IF(O139&lt;=0,"",IF(O139&lt;=2,"Muy Baja",IF(O139&lt;=24,"Baja",IF(O139&lt;=500,"Media",IF(O139&lt;=5000,"Alta","Muy Alta")))))</f>
        <v>Muy Baja</v>
      </c>
      <c r="Q139" s="837">
        <f t="shared" ref="Q139:Q141" si="33">IF(P139="","",IF(P139="Muy Baja",0.2,IF(P139="Baja",0.4,IF(P139="Media",0.6,IF(P139="Alta",0.8,IF(P139="Muy Alta",1,))))))</f>
        <v>0.2</v>
      </c>
      <c r="R139" s="695" t="s">
        <v>176</v>
      </c>
      <c r="S139" s="697" t="str">
        <f>IF(NOT(ISERROR(MATCH(R139,'[16]Tabla Impacto'!$B$221:$B$223,0))),'[16]Tabla Impacto'!$F$223&amp;"Por favor no seleccionar los criterios de impacto(Afectación Económica o presupuestal y Pérdida Reputacional)",R139)</f>
        <v xml:space="preserve">     Afectación menor a 10 SMLMV .</v>
      </c>
      <c r="T139" s="699" t="str">
        <f>IF(OR(S139='[16]Tabla Impacto'!$C$11,S139='[16]Tabla Impacto'!$D$11),"Leve",IF(OR(S139='[16]Tabla Impacto'!$C$12,S139='[16]Tabla Impacto'!$D$12),"Menor",IF(OR(S139='[16]Tabla Impacto'!$C$13,S139='[16]Tabla Impacto'!$D$13),"Moderado",IF(OR(S139='[16]Tabla Impacto'!$C$14,S139='[16]Tabla Impacto'!$D$14),"Mayor",IF(OR(S139='[16]Tabla Impacto'!$C$15,S139='[16]Tabla Impacto'!$D$15),"Catastrófico","")))))</f>
        <v>Leve</v>
      </c>
      <c r="U139" s="700">
        <f t="shared" si="31"/>
        <v>0.2</v>
      </c>
      <c r="V139" s="696" t="str">
        <f t="shared" ref="V139:V141" si="34">IF(OR(AND(P139="Muy Baja",T139="Leve"),AND(P139="Muy Baja",T139="Menor"),AND(P139="Baja",T139="Leve")),"Bajo",IF(OR(AND(P139="Muy baja",T139="Moderado"),AND(P139="Baja",T139="Menor"),AND(P139="Baja",T139="Moderado"),AND(P139="Media",T139="Leve"),AND(P139="Media",T139="Menor"),AND(P139="Media",T139="Moderado"),AND(P139="Alta",T139="Leve"),AND(P139="Alta",T139="Menor")),"Moderado",IF(OR(AND(P139="Muy Baja",T139="Mayor"),AND(P139="Baja",T139="Mayor"),AND(P139="Media",T139="Mayor"),AND(P139="Alta",T139="Moderado"),AND(P139="Alta",T139="Mayor"),AND(P139="Muy Alta",T139="Leve"),AND(P139="Muy Alta",T139="Menor"),AND(P139="Muy Alta",T139="Moderado"),AND(P139="Muy Alta",T139="Mayor")),"Alto",IF(OR(AND(P139="Muy Baja",T139="Catastrófico"),AND(P139="Baja",T139="Catastrófico"),AND(P139="Media",T139="Catastrófico"),AND(P139="Alta",T139="Catastrófico"),AND(P139="Muy Alta",T139="Catastrófico")),"Extremo",""))))</f>
        <v>Bajo</v>
      </c>
      <c r="W139" s="697">
        <v>1</v>
      </c>
      <c r="X139" s="695" t="s">
        <v>948</v>
      </c>
      <c r="Y139" s="697" t="str">
        <f t="shared" si="25"/>
        <v>Probabilidad</v>
      </c>
      <c r="Z139" s="836" t="s">
        <v>111</v>
      </c>
      <c r="AA139" s="836" t="s">
        <v>112</v>
      </c>
      <c r="AB139" s="837" t="str">
        <f t="shared" si="26"/>
        <v>40%</v>
      </c>
      <c r="AC139" s="836" t="s">
        <v>113</v>
      </c>
      <c r="AD139" s="836" t="s">
        <v>114</v>
      </c>
      <c r="AE139" s="836" t="s">
        <v>115</v>
      </c>
      <c r="AF139" s="838">
        <f t="shared" ref="AF139:AF140" si="35">IFERROR(IF(Y139="Probabilidad",(Q139-(+Q139*AB139)),IF(Y139="Impacto",Q139,"")),"")</f>
        <v>0.12</v>
      </c>
      <c r="AG139" s="839" t="str">
        <f t="shared" si="27"/>
        <v>Muy Baja</v>
      </c>
      <c r="AH139" s="837">
        <f t="shared" si="28"/>
        <v>0.12</v>
      </c>
      <c r="AI139" s="839" t="str">
        <f t="shared" si="29"/>
        <v>Leve</v>
      </c>
      <c r="AJ139" s="837">
        <f t="shared" ref="AJ139:AJ140" si="36">IFERROR(IF(Y139="Impacto",(U139-(+U139*AB139)),IF(Y139="Probabilidad",U139,"")),"")</f>
        <v>0.2</v>
      </c>
      <c r="AK139" s="840" t="str">
        <f t="shared" si="30"/>
        <v>Bajo</v>
      </c>
      <c r="AL139" s="836" t="s">
        <v>137</v>
      </c>
      <c r="AM139" s="695"/>
      <c r="AN139" s="695"/>
      <c r="AO139" s="695"/>
      <c r="AP139" s="698"/>
      <c r="AQ139" s="828"/>
      <c r="AR139" s="829"/>
      <c r="AS139" s="830"/>
      <c r="AT139" s="880"/>
      <c r="AU139" s="391"/>
      <c r="AV139" s="391"/>
      <c r="AW139" s="391"/>
      <c r="AX139" s="391"/>
      <c r="AY139" s="391"/>
      <c r="AZ139" s="391"/>
      <c r="BA139" s="391"/>
      <c r="BB139" s="391"/>
      <c r="BC139" s="391"/>
      <c r="BD139" s="391"/>
      <c r="BE139" s="391"/>
      <c r="BF139" s="391"/>
      <c r="BG139" s="391"/>
      <c r="BH139" s="391"/>
      <c r="BI139" s="391"/>
      <c r="BJ139" s="391"/>
      <c r="BK139" s="391"/>
      <c r="BL139" s="391"/>
      <c r="BM139" s="391"/>
    </row>
    <row r="140" spans="1:66" s="371" customFormat="1" ht="151.5" customHeight="1" thickTop="1" thickBot="1">
      <c r="A140" s="933"/>
      <c r="B140" s="933"/>
      <c r="C140" s="723">
        <v>6</v>
      </c>
      <c r="D140" s="695" t="s">
        <v>953</v>
      </c>
      <c r="E140" s="695" t="s">
        <v>103</v>
      </c>
      <c r="F140" s="695" t="s">
        <v>954</v>
      </c>
      <c r="G140" s="695"/>
      <c r="H140" s="695" t="s">
        <v>955</v>
      </c>
      <c r="I140" s="695" t="s">
        <v>956</v>
      </c>
      <c r="J140" s="695"/>
      <c r="K140" s="695"/>
      <c r="L140" s="695"/>
      <c r="M140" s="695"/>
      <c r="N140" s="695" t="s">
        <v>168</v>
      </c>
      <c r="O140" s="695">
        <v>10</v>
      </c>
      <c r="P140" s="699" t="str">
        <f t="shared" si="32"/>
        <v>Baja</v>
      </c>
      <c r="Q140" s="700">
        <f t="shared" si="33"/>
        <v>0.4</v>
      </c>
      <c r="R140" s="695" t="s">
        <v>110</v>
      </c>
      <c r="S140" s="697" t="str">
        <f>IF(NOT(ISERROR(MATCH(R140,'[16]Tabla Impacto'!$B$221:$B$223,0))),'[16]Tabla Impacto'!$F$223&amp;"Por favor no seleccionar los criterios de impacto(Afectación Económica o presupuestal y Pérdida Reputacional)",R140)</f>
        <v xml:space="preserve">     El riesgo afecta la imagen de la entidad con algunos usuarios de relevancia frente al logro de los objetivos</v>
      </c>
      <c r="T140" s="699" t="str">
        <f>IF(OR(S140='[16]Tabla Impacto'!$C$11,S140='[16]Tabla Impacto'!$D$11),"Leve",IF(OR(S140='[16]Tabla Impacto'!$C$12,S140='[16]Tabla Impacto'!$D$12),"Menor",IF(OR(S140='[16]Tabla Impacto'!$C$13,S140='[16]Tabla Impacto'!$D$13),"Moderado",IF(OR(S140='[16]Tabla Impacto'!$C$14,S140='[16]Tabla Impacto'!$D$14),"Mayor",IF(OR(S140='[16]Tabla Impacto'!$C$15,S140='[16]Tabla Impacto'!$D$15),"Catastrófico","")))))</f>
        <v>Moderado</v>
      </c>
      <c r="U140" s="700">
        <f t="shared" si="31"/>
        <v>0.6</v>
      </c>
      <c r="V140" s="696" t="str">
        <f t="shared" si="34"/>
        <v>Moderado</v>
      </c>
      <c r="W140" s="697">
        <v>1</v>
      </c>
      <c r="X140" s="695" t="s">
        <v>957</v>
      </c>
      <c r="Y140" s="697" t="str">
        <f t="shared" si="25"/>
        <v>Probabilidad</v>
      </c>
      <c r="Z140" s="836" t="s">
        <v>111</v>
      </c>
      <c r="AA140" s="836" t="s">
        <v>112</v>
      </c>
      <c r="AB140" s="837" t="str">
        <f t="shared" si="26"/>
        <v>40%</v>
      </c>
      <c r="AC140" s="836" t="s">
        <v>113</v>
      </c>
      <c r="AD140" s="836" t="s">
        <v>114</v>
      </c>
      <c r="AE140" s="836" t="s">
        <v>115</v>
      </c>
      <c r="AF140" s="838">
        <f t="shared" si="35"/>
        <v>0.24</v>
      </c>
      <c r="AG140" s="839" t="str">
        <f t="shared" si="27"/>
        <v>Baja</v>
      </c>
      <c r="AH140" s="837">
        <f t="shared" si="28"/>
        <v>0.24</v>
      </c>
      <c r="AI140" s="839" t="str">
        <f t="shared" si="29"/>
        <v>Moderado</v>
      </c>
      <c r="AJ140" s="837">
        <f t="shared" si="36"/>
        <v>0.6</v>
      </c>
      <c r="AK140" s="840" t="str">
        <f t="shared" si="30"/>
        <v>Moderado</v>
      </c>
      <c r="AL140" s="836" t="s">
        <v>137</v>
      </c>
      <c r="AM140" s="695"/>
      <c r="AN140" s="695"/>
      <c r="AO140" s="695"/>
      <c r="AP140" s="698"/>
      <c r="AQ140" s="841"/>
      <c r="AR140" s="842"/>
      <c r="AS140" s="843"/>
      <c r="AT140" s="881"/>
      <c r="AU140" s="674"/>
      <c r="AV140" s="674"/>
      <c r="AW140" s="674"/>
      <c r="AX140" s="674"/>
      <c r="AY140" s="674"/>
      <c r="AZ140" s="674"/>
      <c r="BA140" s="674"/>
      <c r="BB140" s="674"/>
      <c r="BC140" s="674"/>
      <c r="BD140" s="674"/>
      <c r="BE140" s="674"/>
      <c r="BF140" s="674"/>
      <c r="BG140" s="674"/>
      <c r="BH140" s="674"/>
      <c r="BI140" s="674"/>
      <c r="BJ140" s="674"/>
      <c r="BK140" s="674"/>
      <c r="BL140" s="674"/>
      <c r="BM140" s="674"/>
    </row>
    <row r="141" spans="1:66" s="371" customFormat="1" ht="222" customHeight="1" thickTop="1" thickBot="1">
      <c r="A141" s="933"/>
      <c r="B141" s="933"/>
      <c r="C141" s="949">
        <v>7</v>
      </c>
      <c r="D141" s="944" t="s">
        <v>958</v>
      </c>
      <c r="E141" s="944" t="s">
        <v>134</v>
      </c>
      <c r="F141" s="944" t="s">
        <v>959</v>
      </c>
      <c r="G141" s="934"/>
      <c r="H141" s="944" t="s">
        <v>960</v>
      </c>
      <c r="I141" s="944" t="s">
        <v>961</v>
      </c>
      <c r="J141" s="944"/>
      <c r="K141" s="944"/>
      <c r="L141" s="944"/>
      <c r="M141" s="944"/>
      <c r="N141" s="944" t="s">
        <v>168</v>
      </c>
      <c r="O141" s="945">
        <v>2</v>
      </c>
      <c r="P141" s="946" t="str">
        <f t="shared" si="32"/>
        <v>Muy Baja</v>
      </c>
      <c r="Q141" s="947">
        <f t="shared" si="33"/>
        <v>0.2</v>
      </c>
      <c r="R141" s="944" t="s">
        <v>110</v>
      </c>
      <c r="S141" s="945" t="str">
        <f>IF(NOT(ISERROR(MATCH(R141,'[16]Tabla Impacto'!$B$221:$B$223,0))),'[16]Tabla Impacto'!$F$223&amp;"Por favor no seleccionar los criterios de impacto(Afectación Económica o presupuestal y Pérdida Reputacional)",R141)</f>
        <v xml:space="preserve">     El riesgo afecta la imagen de la entidad con algunos usuarios de relevancia frente al logro de los objetivos</v>
      </c>
      <c r="T141" s="946" t="str">
        <f>IF(OR(S141='[16]Tabla Impacto'!$C$11,S141='[16]Tabla Impacto'!$D$11),"Leve",IF(OR(S141='[16]Tabla Impacto'!$C$12,S141='[16]Tabla Impacto'!$D$12),"Menor",IF(OR(S141='[16]Tabla Impacto'!$C$13,S141='[16]Tabla Impacto'!$D$13),"Moderado",IF(OR(S141='[16]Tabla Impacto'!$C$14,S141='[16]Tabla Impacto'!$D$14),"Mayor",IF(OR(S141='[16]Tabla Impacto'!$C$15,S141='[16]Tabla Impacto'!$D$15),"Catastrófico","")))))</f>
        <v>Moderado</v>
      </c>
      <c r="U141" s="930">
        <f t="shared" si="31"/>
        <v>0.6</v>
      </c>
      <c r="V141" s="932" t="str">
        <f t="shared" si="34"/>
        <v>Moderado</v>
      </c>
      <c r="W141" s="681">
        <v>1</v>
      </c>
      <c r="X141" s="890" t="s">
        <v>1076</v>
      </c>
      <c r="Y141" s="681" t="str">
        <f t="shared" si="25"/>
        <v>Probabilidad</v>
      </c>
      <c r="Z141" s="816" t="s">
        <v>111</v>
      </c>
      <c r="AA141" s="816" t="s">
        <v>112</v>
      </c>
      <c r="AB141" s="817" t="str">
        <f t="shared" si="26"/>
        <v>40%</v>
      </c>
      <c r="AC141" s="816" t="s">
        <v>113</v>
      </c>
      <c r="AD141" s="816" t="s">
        <v>114</v>
      </c>
      <c r="AE141" s="816" t="s">
        <v>115</v>
      </c>
      <c r="AF141" s="818">
        <f t="shared" ref="AF141:AF144" si="37">IFERROR(IF(AND(Y140="Probabilidad",Y141="Probabilidad"),(AH140-(+AH140*AB141)),IF(AND(Y140="Impacto",Y141="Probabilidad"),(AH139-(+AH139*AB141)),IF(Y141="Impacto",AH140,""))),"")</f>
        <v>0.14399999999999999</v>
      </c>
      <c r="AG141" s="819" t="str">
        <f t="shared" si="27"/>
        <v>Muy Baja</v>
      </c>
      <c r="AH141" s="817">
        <f t="shared" si="28"/>
        <v>0.14399999999999999</v>
      </c>
      <c r="AI141" s="819" t="str">
        <f t="shared" si="29"/>
        <v>Moderado</v>
      </c>
      <c r="AJ141" s="817">
        <f t="shared" ref="AJ141:AJ144" si="38">IFERROR(IF(AND(Y140="Impacto",Y141="Impacto"),(AJ140-(+AJ140*AB141)),IF(AND(Y140="Probabilidad",Y141="Impacto"),(AJ139-(+AJ139*AB141)),IF(Y141="Probabilidad",AJ140,""))),"")</f>
        <v>0.6</v>
      </c>
      <c r="AK141" s="820" t="str">
        <f t="shared" si="30"/>
        <v>Moderado</v>
      </c>
      <c r="AL141" s="816" t="s">
        <v>137</v>
      </c>
      <c r="AM141" s="682"/>
      <c r="AN141" s="682"/>
      <c r="AO141" s="682"/>
      <c r="AP141" s="693"/>
      <c r="AQ141" s="828"/>
      <c r="AR141" s="829"/>
      <c r="AS141" s="830"/>
      <c r="AT141" s="882"/>
      <c r="AU141" s="501"/>
      <c r="AV141" s="501"/>
      <c r="AW141" s="501"/>
      <c r="AX141" s="501"/>
      <c r="AY141" s="501"/>
      <c r="AZ141" s="501"/>
      <c r="BA141" s="501"/>
      <c r="BB141" s="501"/>
      <c r="BC141" s="501"/>
      <c r="BD141" s="501"/>
      <c r="BE141" s="501"/>
      <c r="BF141" s="501"/>
      <c r="BG141" s="501"/>
      <c r="BH141" s="501"/>
      <c r="BI141" s="501"/>
      <c r="BJ141" s="501"/>
      <c r="BK141" s="501"/>
      <c r="BL141" s="501"/>
      <c r="BM141" s="501"/>
    </row>
    <row r="142" spans="1:66" s="371" customFormat="1" ht="151.5" customHeight="1" thickTop="1" thickBot="1">
      <c r="A142" s="933"/>
      <c r="B142" s="933"/>
      <c r="C142" s="951"/>
      <c r="D142" s="931"/>
      <c r="E142" s="931"/>
      <c r="F142" s="931"/>
      <c r="G142" s="935"/>
      <c r="H142" s="931"/>
      <c r="I142" s="931"/>
      <c r="J142" s="931"/>
      <c r="K142" s="931"/>
      <c r="L142" s="931"/>
      <c r="M142" s="931"/>
      <c r="N142" s="931"/>
      <c r="O142" s="931"/>
      <c r="P142" s="931"/>
      <c r="Q142" s="931"/>
      <c r="R142" s="931"/>
      <c r="S142" s="931"/>
      <c r="T142" s="931"/>
      <c r="U142" s="931"/>
      <c r="V142" s="931"/>
      <c r="W142" s="688">
        <v>2</v>
      </c>
      <c r="X142" s="687" t="s">
        <v>962</v>
      </c>
      <c r="Y142" s="688" t="str">
        <f t="shared" si="25"/>
        <v>Probabilidad</v>
      </c>
      <c r="Z142" s="690" t="s">
        <v>111</v>
      </c>
      <c r="AA142" s="690" t="s">
        <v>112</v>
      </c>
      <c r="AB142" s="824" t="str">
        <f t="shared" si="26"/>
        <v>40%</v>
      </c>
      <c r="AC142" s="690" t="s">
        <v>113</v>
      </c>
      <c r="AD142" s="690" t="s">
        <v>114</v>
      </c>
      <c r="AE142" s="690" t="s">
        <v>115</v>
      </c>
      <c r="AF142" s="825">
        <f t="shared" si="37"/>
        <v>8.6399999999999991E-2</v>
      </c>
      <c r="AG142" s="826" t="str">
        <f t="shared" si="27"/>
        <v>Muy Baja</v>
      </c>
      <c r="AH142" s="824">
        <f t="shared" si="28"/>
        <v>8.6399999999999991E-2</v>
      </c>
      <c r="AI142" s="826" t="str">
        <f t="shared" si="29"/>
        <v>Moderado</v>
      </c>
      <c r="AJ142" s="824">
        <f t="shared" si="38"/>
        <v>0.6</v>
      </c>
      <c r="AK142" s="827" t="str">
        <f t="shared" si="30"/>
        <v>Moderado</v>
      </c>
      <c r="AL142" s="690" t="s">
        <v>116</v>
      </c>
      <c r="AM142" s="687"/>
      <c r="AN142" s="691" t="s">
        <v>963</v>
      </c>
      <c r="AO142" s="687" t="s">
        <v>657</v>
      </c>
      <c r="AP142" s="701" t="s">
        <v>964</v>
      </c>
      <c r="AQ142" s="828"/>
      <c r="AR142" s="829"/>
      <c r="AS142" s="830"/>
      <c r="AT142" s="882"/>
      <c r="AU142" s="501"/>
      <c r="AV142" s="501"/>
      <c r="AW142" s="501"/>
      <c r="AX142" s="501"/>
      <c r="AY142" s="501"/>
      <c r="AZ142" s="501"/>
      <c r="BA142" s="501"/>
      <c r="BB142" s="501"/>
      <c r="BC142" s="501"/>
      <c r="BD142" s="501"/>
      <c r="BE142" s="501"/>
      <c r="BF142" s="501"/>
      <c r="BG142" s="501"/>
      <c r="BH142" s="501"/>
      <c r="BI142" s="501"/>
      <c r="BJ142" s="501"/>
      <c r="BK142" s="501"/>
      <c r="BL142" s="501"/>
      <c r="BM142" s="501"/>
    </row>
    <row r="143" spans="1:66" s="371" customFormat="1" ht="183" customHeight="1" thickTop="1" thickBot="1">
      <c r="A143" s="933"/>
      <c r="B143" s="933"/>
      <c r="C143" s="949">
        <v>8</v>
      </c>
      <c r="D143" s="944" t="s">
        <v>965</v>
      </c>
      <c r="E143" s="944" t="s">
        <v>103</v>
      </c>
      <c r="F143" s="944" t="s">
        <v>407</v>
      </c>
      <c r="G143" s="936"/>
      <c r="H143" s="944" t="s">
        <v>966</v>
      </c>
      <c r="I143" s="944" t="s">
        <v>967</v>
      </c>
      <c r="J143" s="944"/>
      <c r="K143" s="944"/>
      <c r="L143" s="944"/>
      <c r="M143" s="944"/>
      <c r="N143" s="944" t="s">
        <v>168</v>
      </c>
      <c r="O143" s="944">
        <v>2</v>
      </c>
      <c r="P143" s="946" t="str">
        <f>IF(O143&lt;=0,"",IF(O143&lt;=2,"Muy Baja",IF(O143&lt;=24,"Baja",IF(O143&lt;=500,"Media",IF(O143&lt;=5000,"Alta","Muy Alta")))))</f>
        <v>Muy Baja</v>
      </c>
      <c r="Q143" s="947">
        <f>IF(P143="","",IF(P143="Muy Baja",0.2,IF(P143="Baja",0.4,IF(P143="Media",0.6,IF(P143="Alta",0.8,IF(P143="Muy Alta",1,))))))</f>
        <v>0.2</v>
      </c>
      <c r="R143" s="944" t="s">
        <v>374</v>
      </c>
      <c r="S143" s="944" t="str">
        <f>R143</f>
        <v xml:space="preserve">     El riesgo afecta la imagen de la entidad internamente, de conocimiento general, nivel interno, de junta directiva y accionistas y/o de proveedores</v>
      </c>
      <c r="T143" s="946" t="str">
        <f>IF(OR(S143='[16]Tabla Impacto'!$C$11,S143='[16]Tabla Impacto'!$D$11),"Leve",IF(OR(S143='[16]Tabla Impacto'!$C$12,S143='[16]Tabla Impacto'!$D$12),"Menor",IF(OR(S143='[16]Tabla Impacto'!$C$13,S143='[16]Tabla Impacto'!$D$13),"Moderado",IF(OR(S143='[16]Tabla Impacto'!$C$14,S143='[16]Tabla Impacto'!$D$14),"Mayor",IF(OR(S143='[16]Tabla Impacto'!$C$15,S143='[16]Tabla Impacto'!$D$15),"Catastrófico","")))))</f>
        <v>Menor</v>
      </c>
      <c r="U143" s="930">
        <f>IF(T143="","",IF(T143="Leve",0.2,IF(T143="Menor",0.4,IF(T143="Moderado",0.6,IF(T143="Mayor",0.8,IF(T143="Catastrófico",1,))))))</f>
        <v>0.4</v>
      </c>
      <c r="V143" s="932" t="str">
        <f>IF(OR(AND(P143="Muy Baja",T143="Leve"),AND(P143="Muy Baja",T143="Menor"),AND(P143="Baja",T143="Leve")),"Bajo",IF(OR(AND(P143="Muy baja",T143="Moderado"),AND(P143="Baja",T143="Menor"),AND(P143="Baja",T143="Moderado"),AND(P143="Media",T143="Leve"),AND(P143="Media",T143="Menor"),AND(P143="Media",T143="Moderado"),AND(P143="Alta",T143="Leve"),AND(P143="Alta",T143="Menor")),"Moderado",IF(OR(AND(P143="Muy Baja",T143="Mayor"),AND(P143="Baja",T143="Mayor"),AND(P143="Media",T143="Mayor"),AND(P143="Alta",T143="Moderado"),AND(P143="Alta",T143="Mayor"),AND(P143="Muy Alta",T143="Leve"),AND(P143="Muy Alta",T143="Menor"),AND(P143="Muy Alta",T143="Moderado"),AND(P143="Muy Alta",T143="Mayor")),"Alto",IF(OR(AND(P143="Muy Baja",T143="Catastrófico"),AND(P143="Baja",T143="Catastrófico"),AND(P143="Media",T143="Catastrófico"),AND(P143="Alta",T143="Catastrófico"),AND(P143="Muy Alta",T143="Catastrófico")),"Extremo",""))))</f>
        <v>Bajo</v>
      </c>
      <c r="W143" s="681">
        <v>1</v>
      </c>
      <c r="X143" s="890" t="s">
        <v>1077</v>
      </c>
      <c r="Y143" s="681" t="str">
        <f t="shared" si="25"/>
        <v>Probabilidad</v>
      </c>
      <c r="Z143" s="816" t="s">
        <v>111</v>
      </c>
      <c r="AA143" s="816" t="s">
        <v>112</v>
      </c>
      <c r="AB143" s="817" t="str">
        <f t="shared" si="26"/>
        <v>40%</v>
      </c>
      <c r="AC143" s="816" t="s">
        <v>113</v>
      </c>
      <c r="AD143" s="816" t="s">
        <v>114</v>
      </c>
      <c r="AE143" s="816" t="s">
        <v>115</v>
      </c>
      <c r="AF143" s="818">
        <f t="shared" si="37"/>
        <v>5.183999999999999E-2</v>
      </c>
      <c r="AG143" s="819" t="str">
        <f t="shared" si="27"/>
        <v>Muy Baja</v>
      </c>
      <c r="AH143" s="817">
        <f t="shared" si="28"/>
        <v>5.183999999999999E-2</v>
      </c>
      <c r="AI143" s="819" t="str">
        <f t="shared" si="29"/>
        <v>Moderado</v>
      </c>
      <c r="AJ143" s="817">
        <f t="shared" si="38"/>
        <v>0.6</v>
      </c>
      <c r="AK143" s="820" t="str">
        <f t="shared" si="30"/>
        <v>Moderado</v>
      </c>
      <c r="AL143" s="816" t="s">
        <v>137</v>
      </c>
      <c r="AM143" s="682"/>
      <c r="AN143" s="682"/>
      <c r="AO143" s="682"/>
      <c r="AP143" s="693"/>
      <c r="AQ143" s="844"/>
      <c r="AR143" s="845"/>
      <c r="AS143" s="846"/>
      <c r="AT143" s="873"/>
      <c r="AU143" s="500"/>
      <c r="AV143" s="500"/>
      <c r="AW143" s="500"/>
      <c r="AX143" s="500"/>
      <c r="AY143" s="500"/>
      <c r="AZ143" s="500"/>
      <c r="BA143" s="500"/>
      <c r="BB143" s="500"/>
      <c r="BC143" s="500"/>
      <c r="BD143" s="500"/>
      <c r="BE143" s="500"/>
      <c r="BF143" s="500"/>
      <c r="BG143" s="500"/>
      <c r="BH143" s="500"/>
      <c r="BI143" s="500"/>
      <c r="BJ143" s="500"/>
      <c r="BK143" s="500"/>
      <c r="BL143" s="500"/>
      <c r="BM143" s="500"/>
      <c r="BN143" s="500"/>
    </row>
    <row r="144" spans="1:66" s="371" customFormat="1" ht="228.75" customHeight="1" thickTop="1" thickBot="1">
      <c r="A144" s="933"/>
      <c r="B144" s="933"/>
      <c r="C144" s="951"/>
      <c r="D144" s="931"/>
      <c r="E144" s="931"/>
      <c r="F144" s="931"/>
      <c r="G144" s="937"/>
      <c r="H144" s="931"/>
      <c r="I144" s="931"/>
      <c r="J144" s="931"/>
      <c r="K144" s="931"/>
      <c r="L144" s="931"/>
      <c r="M144" s="931"/>
      <c r="N144" s="931"/>
      <c r="O144" s="931"/>
      <c r="P144" s="931"/>
      <c r="Q144" s="931"/>
      <c r="R144" s="931"/>
      <c r="S144" s="931"/>
      <c r="T144" s="931"/>
      <c r="U144" s="931"/>
      <c r="V144" s="931"/>
      <c r="W144" s="688">
        <v>2</v>
      </c>
      <c r="X144" s="687" t="s">
        <v>962</v>
      </c>
      <c r="Y144" s="688" t="str">
        <f t="shared" si="25"/>
        <v>Probabilidad</v>
      </c>
      <c r="Z144" s="690" t="s">
        <v>111</v>
      </c>
      <c r="AA144" s="690" t="s">
        <v>112</v>
      </c>
      <c r="AB144" s="824" t="str">
        <f t="shared" si="26"/>
        <v>40%</v>
      </c>
      <c r="AC144" s="690" t="s">
        <v>113</v>
      </c>
      <c r="AD144" s="690" t="s">
        <v>114</v>
      </c>
      <c r="AE144" s="690" t="s">
        <v>115</v>
      </c>
      <c r="AF144" s="825">
        <f t="shared" si="37"/>
        <v>3.1103999999999993E-2</v>
      </c>
      <c r="AG144" s="826" t="str">
        <f t="shared" si="27"/>
        <v>Muy Baja</v>
      </c>
      <c r="AH144" s="824">
        <f t="shared" si="28"/>
        <v>3.1103999999999993E-2</v>
      </c>
      <c r="AI144" s="826" t="str">
        <f t="shared" si="29"/>
        <v>Moderado</v>
      </c>
      <c r="AJ144" s="824">
        <f t="shared" si="38"/>
        <v>0.6</v>
      </c>
      <c r="AK144" s="827" t="str">
        <f t="shared" si="30"/>
        <v>Moderado</v>
      </c>
      <c r="AL144" s="690" t="s">
        <v>137</v>
      </c>
      <c r="AM144" s="687"/>
      <c r="AN144" s="687"/>
      <c r="AO144" s="687"/>
      <c r="AP144" s="692"/>
      <c r="AQ144" s="847"/>
      <c r="AR144" s="848"/>
      <c r="AS144" s="849"/>
      <c r="AT144" s="873"/>
      <c r="AU144" s="500"/>
      <c r="AV144" s="500"/>
      <c r="AW144" s="500"/>
      <c r="AX144" s="500"/>
      <c r="AY144" s="500"/>
      <c r="AZ144" s="500"/>
      <c r="BA144" s="500"/>
      <c r="BB144" s="500"/>
      <c r="BC144" s="500"/>
      <c r="BD144" s="500"/>
      <c r="BE144" s="500"/>
      <c r="BF144" s="500"/>
      <c r="BG144" s="500"/>
      <c r="BH144" s="500"/>
      <c r="BI144" s="500"/>
      <c r="BJ144" s="500"/>
      <c r="BK144" s="500"/>
      <c r="BL144" s="500"/>
      <c r="BM144" s="500"/>
      <c r="BN144" s="500"/>
    </row>
    <row r="145" spans="1:66" s="371" customFormat="1" ht="122.25" customHeight="1" thickTop="1" thickBot="1">
      <c r="A145" s="933"/>
      <c r="B145" s="933"/>
      <c r="C145" s="1399">
        <v>9</v>
      </c>
      <c r="D145" s="944" t="s">
        <v>968</v>
      </c>
      <c r="E145" s="944" t="s">
        <v>103</v>
      </c>
      <c r="F145" s="944" t="s">
        <v>969</v>
      </c>
      <c r="G145" s="936"/>
      <c r="H145" s="944" t="s">
        <v>970</v>
      </c>
      <c r="I145" s="944" t="s">
        <v>971</v>
      </c>
      <c r="J145" s="944"/>
      <c r="K145" s="944"/>
      <c r="L145" s="944"/>
      <c r="M145" s="944"/>
      <c r="N145" s="944" t="s">
        <v>558</v>
      </c>
      <c r="O145" s="945">
        <v>2</v>
      </c>
      <c r="P145" s="946" t="str">
        <f>IF(O145&lt;=0,"",IF(O145&lt;=2,"Muy Baja",IF(O145&lt;=24,"Baja",IF(O145&lt;=500,"Media",IF(O145&lt;=5000,"Alta","Muy Alta")))))</f>
        <v>Muy Baja</v>
      </c>
      <c r="Q145" s="947">
        <f>IF(P145="","",IF(P145="Muy Baja",0.2,IF(P145="Baja",0.4,IF(P145="Media",0.6,IF(P145="Alta",0.8,IF(P145="Muy Alta",1,))))))</f>
        <v>0.2</v>
      </c>
      <c r="R145" s="944" t="s">
        <v>379</v>
      </c>
      <c r="S145" s="945" t="str">
        <f>IF(NOT(ISERROR(MATCH(R145,'[16]Tabla Impacto'!$B$221:$B$223,0))),'[16]Tabla Impacto'!$F$223&amp;"Por favor no seleccionar los criterios de impacto(Afectación Económica o presupuestal y Pérdida Reputacional)",R145)</f>
        <v xml:space="preserve">     El riesgo afecta la imagen de  la entidad con efecto publicitario sostenido a nivel de sector administrativo, nivel departamental o municipal</v>
      </c>
      <c r="T145" s="946" t="str">
        <f>IF(OR(S145='[16]Tabla Impacto'!$C$11,S145='[16]Tabla Impacto'!$D$11),"Leve",IF(OR(S145='[16]Tabla Impacto'!$C$12,S145='[16]Tabla Impacto'!$D$12),"Menor",IF(OR(S145='[16]Tabla Impacto'!$C$13,S145='[16]Tabla Impacto'!$D$13),"Moderado",IF(OR(S145='[16]Tabla Impacto'!$C$14,S145='[16]Tabla Impacto'!$D$14),"Mayor",IF(OR(S145='[16]Tabla Impacto'!$C$15,S145='[16]Tabla Impacto'!$D$15),"Catastrófico","")))))</f>
        <v>Mayor</v>
      </c>
      <c r="U145" s="930">
        <f>IF(T145="","",IF(T145="Leve",0.2,IF(T145="Menor",0.4,IF(T145="Moderado",0.6,IF(T145="Mayor",0.8,IF(T145="Catastrófico",1,))))))</f>
        <v>0.8</v>
      </c>
      <c r="V145" s="932" t="str">
        <f>IF(OR(AND(P145="Muy Baja",T145="Leve"),AND(P145="Muy Baja",T145="Menor"),AND(P145="Baja",T145="Leve")),"Bajo",IF(OR(AND(P145="Muy baja",T145="Moderado"),AND(P145="Baja",T145="Menor"),AND(P145="Baja",T145="Moderado"),AND(P145="Media",T145="Leve"),AND(P145="Media",T145="Menor"),AND(P145="Media",T145="Moderado"),AND(P145="Alta",T145="Leve"),AND(P145="Alta",T145="Menor")),"Moderado",IF(OR(AND(P145="Muy Baja",T145="Mayor"),AND(P145="Baja",T145="Mayor"),AND(P145="Media",T145="Mayor"),AND(P145="Alta",T145="Moderado"),AND(P145="Alta",T145="Mayor"),AND(P145="Muy Alta",T145="Leve"),AND(P145="Muy Alta",T145="Menor"),AND(P145="Muy Alta",T145="Moderado"),AND(P145="Muy Alta",T145="Mayor")),"Alto",IF(OR(AND(P145="Muy Baja",T145="Catastrófico"),AND(P145="Baja",T145="Catastrófico"),AND(P145="Media",T145="Catastrófico"),AND(P145="Alta",T145="Catastrófico"),AND(P145="Muy Alta",T145="Catastrófico")),"Extremo",""))))</f>
        <v>Alto</v>
      </c>
      <c r="W145" s="945">
        <v>1</v>
      </c>
      <c r="X145" s="944" t="s">
        <v>972</v>
      </c>
      <c r="Y145" s="945" t="str">
        <f t="shared" si="25"/>
        <v>Probabilidad</v>
      </c>
      <c r="Z145" s="954" t="s">
        <v>111</v>
      </c>
      <c r="AA145" s="954" t="s">
        <v>112</v>
      </c>
      <c r="AB145" s="947" t="str">
        <f t="shared" si="26"/>
        <v>40%</v>
      </c>
      <c r="AC145" s="954" t="s">
        <v>113</v>
      </c>
      <c r="AD145" s="954" t="s">
        <v>114</v>
      </c>
      <c r="AE145" s="954" t="s">
        <v>115</v>
      </c>
      <c r="AF145" s="955">
        <f>IFERROR(IF(Y145="Probabilidad",(Q145-(+Q145*AB145)),IF(Y145="Impacto",Q145,"")),"")</f>
        <v>0.12</v>
      </c>
      <c r="AG145" s="956" t="str">
        <f t="shared" si="27"/>
        <v>Muy Baja</v>
      </c>
      <c r="AH145" s="947">
        <f t="shared" si="28"/>
        <v>0.12</v>
      </c>
      <c r="AI145" s="956" t="str">
        <f t="shared" si="29"/>
        <v>Mayor</v>
      </c>
      <c r="AJ145" s="947">
        <f>IFERROR(IF(Y145="Impacto",(U145-(+U145*AB145)),IF(Y145="Probabilidad",U145,"")),"")</f>
        <v>0.8</v>
      </c>
      <c r="AK145" s="957" t="str">
        <f t="shared" si="30"/>
        <v>Alto</v>
      </c>
      <c r="AL145" s="954" t="s">
        <v>116</v>
      </c>
      <c r="AM145" s="682"/>
      <c r="AN145" s="682" t="s">
        <v>973</v>
      </c>
      <c r="AO145" s="682" t="s">
        <v>657</v>
      </c>
      <c r="AP145" s="693">
        <v>45076</v>
      </c>
      <c r="AQ145" s="850"/>
      <c r="AR145" s="851"/>
      <c r="AS145" s="852"/>
      <c r="AT145" s="883"/>
      <c r="AU145" s="675"/>
      <c r="AV145" s="675"/>
      <c r="AW145" s="675"/>
      <c r="AX145" s="675"/>
      <c r="AY145" s="675"/>
      <c r="AZ145" s="675"/>
      <c r="BA145" s="675"/>
      <c r="BB145" s="675"/>
      <c r="BC145" s="675"/>
      <c r="BD145" s="675"/>
      <c r="BE145" s="675"/>
      <c r="BF145" s="675"/>
      <c r="BG145" s="675"/>
      <c r="BH145" s="675"/>
      <c r="BI145" s="675"/>
      <c r="BJ145" s="675"/>
      <c r="BK145" s="675"/>
      <c r="BL145" s="675"/>
      <c r="BM145" s="675"/>
    </row>
    <row r="146" spans="1:66" s="371" customFormat="1" ht="132.75" customHeight="1" thickTop="1" thickBot="1">
      <c r="A146" s="933"/>
      <c r="B146" s="933"/>
      <c r="C146" s="951"/>
      <c r="D146" s="931"/>
      <c r="E146" s="931"/>
      <c r="F146" s="931"/>
      <c r="G146" s="937"/>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c r="AL146" s="931"/>
      <c r="AM146" s="687"/>
      <c r="AN146" s="687" t="s">
        <v>974</v>
      </c>
      <c r="AO146" s="687" t="s">
        <v>657</v>
      </c>
      <c r="AP146" s="692">
        <v>45199</v>
      </c>
      <c r="AQ146" s="850"/>
      <c r="AR146" s="851"/>
      <c r="AS146" s="852"/>
      <c r="AT146" s="883"/>
      <c r="AU146" s="675"/>
      <c r="AV146" s="675"/>
      <c r="AW146" s="675"/>
      <c r="AX146" s="675"/>
      <c r="AY146" s="675"/>
      <c r="AZ146" s="675"/>
      <c r="BA146" s="675"/>
      <c r="BB146" s="675"/>
      <c r="BC146" s="675"/>
      <c r="BD146" s="675"/>
      <c r="BE146" s="675"/>
      <c r="BF146" s="675"/>
      <c r="BG146" s="675"/>
      <c r="BH146" s="675"/>
      <c r="BI146" s="675"/>
      <c r="BJ146" s="675"/>
      <c r="BK146" s="675"/>
      <c r="BL146" s="675"/>
      <c r="BM146" s="675"/>
    </row>
    <row r="147" spans="1:66" s="371" customFormat="1" ht="143.25" customHeight="1" thickTop="1" thickBot="1">
      <c r="A147" s="933"/>
      <c r="B147" s="933"/>
      <c r="C147" s="722">
        <v>10</v>
      </c>
      <c r="D147" s="695" t="s">
        <v>968</v>
      </c>
      <c r="E147" s="695" t="s">
        <v>103</v>
      </c>
      <c r="F147" s="695" t="s">
        <v>969</v>
      </c>
      <c r="G147" s="695"/>
      <c r="H147" s="695" t="s">
        <v>970</v>
      </c>
      <c r="I147" s="695" t="s">
        <v>975</v>
      </c>
      <c r="J147" s="695"/>
      <c r="K147" s="695"/>
      <c r="L147" s="695"/>
      <c r="M147" s="695"/>
      <c r="N147" s="695" t="s">
        <v>558</v>
      </c>
      <c r="O147" s="697">
        <v>24</v>
      </c>
      <c r="P147" s="699" t="str">
        <f t="shared" ref="P147:P149" si="39">IF(O147&lt;=0,"",IF(O147&lt;=2,"Muy Baja",IF(O147&lt;=24,"Baja",IF(O147&lt;=500,"Media",IF(O147&lt;=5000,"Alta","Muy Alta")))))</f>
        <v>Baja</v>
      </c>
      <c r="Q147" s="837">
        <f>IF(P147="","",IF(P147="Muy Baja",0.2,IF(P147="Baja",0.4,IF(P147="Media",0.6,IF(P147="Alta",0.8,IF(P147="Muy Alta",1,))))))</f>
        <v>0.4</v>
      </c>
      <c r="R147" s="695" t="s">
        <v>379</v>
      </c>
      <c r="S147" s="697" t="str">
        <f>IF(NOT(ISERROR(MATCH(R147,'[16]Tabla Impacto'!$B$221:$B$223,0))),'[16]Tabla Impacto'!$F$223&amp;"Por favor no seleccionar los criterios de impacto(Afectación Económica o presupuestal y Pérdida Reputacional)",R147)</f>
        <v xml:space="preserve">     El riesgo afecta la imagen de  la entidad con efecto publicitario sostenido a nivel de sector administrativo, nivel departamental o municipal</v>
      </c>
      <c r="T147" s="699" t="str">
        <f>IF(OR(S147='[16]Tabla Impacto'!$C$11,S147='[16]Tabla Impacto'!$D$11),"Leve",IF(OR(S147='[16]Tabla Impacto'!$C$12,S147='[16]Tabla Impacto'!$D$12),"Menor",IF(OR(S147='[16]Tabla Impacto'!$C$13,S147='[16]Tabla Impacto'!$D$13),"Moderado",IF(OR(S147='[16]Tabla Impacto'!$C$14,S147='[16]Tabla Impacto'!$D$14),"Mayor",IF(OR(S147='[16]Tabla Impacto'!$C$15,S147='[16]Tabla Impacto'!$D$15),"Catastrófico","")))))</f>
        <v>Mayor</v>
      </c>
      <c r="U147" s="700">
        <f>IF(T147="","",IF(T147="Leve",0.2,IF(T147="Menor",0.4,IF(T147="Moderado",0.6,IF(T147="Mayor",0.8,IF(T147="Catastrófico",1,))))))</f>
        <v>0.8</v>
      </c>
      <c r="V147" s="696" t="str">
        <f t="shared" ref="V147:V149" si="40">IF(OR(AND(P147="Muy Baja",T147="Leve"),AND(P147="Muy Baja",T147="Menor"),AND(P147="Baja",T147="Leve")),"Bajo",IF(OR(AND(P147="Muy baja",T147="Moderado"),AND(P147="Baja",T147="Menor"),AND(P147="Baja",T147="Moderado"),AND(P147="Media",T147="Leve"),AND(P147="Media",T147="Menor"),AND(P147="Media",T147="Moderado"),AND(P147="Alta",T147="Leve"),AND(P147="Alta",T147="Menor")),"Moderado",IF(OR(AND(P147="Muy Baja",T147="Mayor"),AND(P147="Baja",T147="Mayor"),AND(P147="Media",T147="Mayor"),AND(P147="Alta",T147="Moderado"),AND(P147="Alta",T147="Mayor"),AND(P147="Muy Alta",T147="Leve"),AND(P147="Muy Alta",T147="Menor"),AND(P147="Muy Alta",T147="Moderado"),AND(P147="Muy Alta",T147="Mayor")),"Alto",IF(OR(AND(P147="Muy Baja",T147="Catastrófico"),AND(P147="Baja",T147="Catastrófico"),AND(P147="Media",T147="Catastrófico"),AND(P147="Alta",T147="Catastrófico"),AND(P147="Muy Alta",T147="Catastrófico")),"Extremo",""))))</f>
        <v>Alto</v>
      </c>
      <c r="W147" s="697">
        <v>1</v>
      </c>
      <c r="X147" s="695" t="s">
        <v>972</v>
      </c>
      <c r="Y147" s="697" t="str">
        <f>IF(OR(Z147="Preventivo",Z147="Detectivo"),"Probabilidad",IF(Z147="Correctivo","Impacto",""))</f>
        <v>Probabilidad</v>
      </c>
      <c r="Z147" s="836" t="s">
        <v>111</v>
      </c>
      <c r="AA147" s="836" t="s">
        <v>112</v>
      </c>
      <c r="AB147" s="837" t="str">
        <f>IF(AND(Z147="Preventivo",AA147="Automático"),"50%",IF(AND(Z147="Preventivo",AA147="Manual"),"40%",IF(AND(Z147="Detectivo",AA147="Automático"),"40%",IF(AND(Z147="Detectivo",AA147="Manual"),"30%",IF(AND(Z147="Correctivo",AA147="Automático"),"35%",IF(AND(Z147="Correctivo",AA147="Manual"),"25%",""))))))</f>
        <v>40%</v>
      </c>
      <c r="AC147" s="836" t="s">
        <v>113</v>
      </c>
      <c r="AD147" s="836" t="s">
        <v>114</v>
      </c>
      <c r="AE147" s="836" t="s">
        <v>115</v>
      </c>
      <c r="AF147" s="838">
        <f>IFERROR(IF(Y147="Probabilidad",(Q147-(+Q147*AB147)),IF(Y147="Impacto",Q147,"")),"")</f>
        <v>0.24</v>
      </c>
      <c r="AG147" s="839" t="str">
        <f>IFERROR(IF(AF147="","",IF(AF147&lt;=0.2,"Muy Baja",IF(AF147&lt;=0.4,"Baja",IF(AF147&lt;=0.6,"Media",IF(AF147&lt;=0.8,"Alta","Muy Alta"))))),"")</f>
        <v>Baja</v>
      </c>
      <c r="AH147" s="837">
        <f>+AF147</f>
        <v>0.24</v>
      </c>
      <c r="AI147" s="839" t="str">
        <f>IFERROR(IF(AJ147="","",IF(AJ147&lt;=0.2,"Leve",IF(AJ147&lt;=0.4,"Menor",IF(AJ147&lt;=0.6,"Moderado",IF(AJ147&lt;=0.8,"Mayor","Catastrófico"))))),"")</f>
        <v>Mayor</v>
      </c>
      <c r="AJ147" s="837">
        <f>IFERROR(IF(Y147="Impacto",(U147-(+U147*AB147)),IF(Y147="Probabilidad",U147,"")),"")</f>
        <v>0.8</v>
      </c>
      <c r="AK147" s="840" t="str">
        <f>IFERROR(IF(OR(AND(AG147="Muy Baja",AI147="Leve"),AND(AG147="Muy Baja",AI147="Menor"),AND(AG147="Baja",AI147="Leve")),"Bajo",IF(OR(AND(AG147="Muy baja",AI147="Moderado"),AND(AG147="Baja",AI147="Menor"),AND(AG147="Baja",AI147="Moderado"),AND(AG147="Media",AI147="Leve"),AND(AG147="Media",AI147="Menor"),AND(AG147="Media",AI147="Moderado"),AND(AG147="Alta",AI147="Leve"),AND(AG147="Alta",AI147="Menor")),"Moderado",IF(OR(AND(AG147="Muy Baja",AI147="Mayor"),AND(AG147="Baja",AI147="Mayor"),AND(AG147="Media",AI147="Mayor"),AND(AG147="Alta",AI147="Moderado"),AND(AG147="Alta",AI147="Mayor"),AND(AG147="Muy Alta",AI147="Leve"),AND(AG147="Muy Alta",AI147="Menor"),AND(AG147="Muy Alta",AI147="Moderado"),AND(AG147="Muy Alta",AI147="Mayor")),"Alto",IF(OR(AND(AG147="Muy Baja",AI147="Catastrófico"),AND(AG147="Baja",AI147="Catastrófico"),AND(AG147="Media",AI147="Catastrófico"),AND(AG147="Alta",AI147="Catastrófico"),AND(AG147="Muy Alta",AI147="Catastrófico")),"Extremo","")))),"")</f>
        <v>Alto</v>
      </c>
      <c r="AL147" s="836" t="s">
        <v>116</v>
      </c>
      <c r="AM147" s="695"/>
      <c r="AN147" s="702"/>
      <c r="AO147" s="695"/>
      <c r="AP147" s="698"/>
      <c r="AQ147" s="853"/>
      <c r="AR147" s="854"/>
      <c r="AS147" s="855"/>
      <c r="AT147" s="883"/>
      <c r="AU147" s="675"/>
      <c r="AV147" s="675"/>
      <c r="AW147" s="675"/>
      <c r="AX147" s="675"/>
      <c r="AY147" s="675"/>
      <c r="AZ147" s="675"/>
      <c r="BA147" s="675"/>
      <c r="BB147" s="675"/>
      <c r="BC147" s="675"/>
      <c r="BD147" s="675"/>
      <c r="BE147" s="675"/>
      <c r="BF147" s="675"/>
      <c r="BG147" s="675"/>
      <c r="BH147" s="675"/>
      <c r="BI147" s="675"/>
      <c r="BJ147" s="675"/>
      <c r="BK147" s="675"/>
      <c r="BL147" s="675"/>
      <c r="BM147" s="675"/>
    </row>
    <row r="148" spans="1:66" s="371" customFormat="1" ht="151.5" customHeight="1" thickTop="1" thickBot="1">
      <c r="A148" s="933"/>
      <c r="B148" s="933"/>
      <c r="C148" s="722">
        <v>11</v>
      </c>
      <c r="D148" s="695" t="s">
        <v>968</v>
      </c>
      <c r="E148" s="695" t="s">
        <v>103</v>
      </c>
      <c r="F148" s="695" t="s">
        <v>969</v>
      </c>
      <c r="G148" s="695"/>
      <c r="H148" s="695" t="s">
        <v>970</v>
      </c>
      <c r="I148" s="695" t="s">
        <v>976</v>
      </c>
      <c r="J148" s="695"/>
      <c r="K148" s="695"/>
      <c r="L148" s="695"/>
      <c r="M148" s="695"/>
      <c r="N148" s="695" t="s">
        <v>558</v>
      </c>
      <c r="O148" s="697">
        <v>24</v>
      </c>
      <c r="P148" s="699" t="str">
        <f t="shared" si="39"/>
        <v>Baja</v>
      </c>
      <c r="Q148" s="837">
        <v>0.4</v>
      </c>
      <c r="R148" s="695" t="s">
        <v>379</v>
      </c>
      <c r="S148" s="697" t="s">
        <v>379</v>
      </c>
      <c r="T148" s="699" t="s">
        <v>172</v>
      </c>
      <c r="U148" s="700">
        <v>0.8</v>
      </c>
      <c r="V148" s="696" t="str">
        <f t="shared" si="40"/>
        <v>Alto</v>
      </c>
      <c r="W148" s="697">
        <v>1</v>
      </c>
      <c r="X148" s="695" t="s">
        <v>972</v>
      </c>
      <c r="Y148" s="697" t="s">
        <v>180</v>
      </c>
      <c r="Z148" s="836" t="s">
        <v>111</v>
      </c>
      <c r="AA148" s="836" t="s">
        <v>112</v>
      </c>
      <c r="AB148" s="836" t="s">
        <v>977</v>
      </c>
      <c r="AC148" s="836" t="s">
        <v>113</v>
      </c>
      <c r="AD148" s="836" t="s">
        <v>114</v>
      </c>
      <c r="AE148" s="836" t="s">
        <v>115</v>
      </c>
      <c r="AF148" s="838">
        <v>0.24</v>
      </c>
      <c r="AG148" s="839" t="s">
        <v>229</v>
      </c>
      <c r="AH148" s="837">
        <v>0.24</v>
      </c>
      <c r="AI148" s="839" t="s">
        <v>172</v>
      </c>
      <c r="AJ148" s="837">
        <v>0.8</v>
      </c>
      <c r="AK148" s="840" t="s">
        <v>184</v>
      </c>
      <c r="AL148" s="836" t="s">
        <v>116</v>
      </c>
      <c r="AM148" s="695"/>
      <c r="AN148" s="695" t="s">
        <v>978</v>
      </c>
      <c r="AO148" s="695" t="s">
        <v>657</v>
      </c>
      <c r="AP148" s="698">
        <v>45199</v>
      </c>
      <c r="AQ148" s="853"/>
      <c r="AR148" s="854"/>
      <c r="AS148" s="855"/>
      <c r="AT148" s="883"/>
      <c r="AU148" s="675"/>
      <c r="AV148" s="675"/>
      <c r="AW148" s="675"/>
      <c r="AX148" s="675"/>
      <c r="AY148" s="675"/>
      <c r="AZ148" s="675"/>
      <c r="BA148" s="675"/>
      <c r="BB148" s="675"/>
      <c r="BC148" s="675"/>
      <c r="BD148" s="675"/>
      <c r="BE148" s="675"/>
      <c r="BF148" s="675"/>
      <c r="BG148" s="675"/>
      <c r="BH148" s="675"/>
      <c r="BI148" s="675"/>
      <c r="BJ148" s="675"/>
      <c r="BK148" s="675"/>
      <c r="BL148" s="675"/>
      <c r="BM148" s="675"/>
    </row>
    <row r="149" spans="1:66" s="371" customFormat="1" ht="151.5" customHeight="1" thickTop="1" thickBot="1">
      <c r="A149" s="933"/>
      <c r="B149" s="933"/>
      <c r="C149" s="949">
        <v>12</v>
      </c>
      <c r="D149" s="944" t="s">
        <v>979</v>
      </c>
      <c r="E149" s="945" t="s">
        <v>103</v>
      </c>
      <c r="F149" s="952" t="s">
        <v>1078</v>
      </c>
      <c r="G149" s="945"/>
      <c r="H149" s="953" t="s">
        <v>980</v>
      </c>
      <c r="I149" s="953" t="s">
        <v>981</v>
      </c>
      <c r="J149" s="945"/>
      <c r="K149" s="945"/>
      <c r="L149" s="945"/>
      <c r="M149" s="945"/>
      <c r="N149" s="944" t="s">
        <v>168</v>
      </c>
      <c r="O149" s="945">
        <v>2</v>
      </c>
      <c r="P149" s="946" t="str">
        <f t="shared" si="39"/>
        <v>Muy Baja</v>
      </c>
      <c r="Q149" s="947">
        <f>IF(P149="","",IF(P149="Muy Baja",0.2,IF(P149="Baja",0.4,IF(P149="Media",0.6,IF(P149="Alta",0.8,IF(P149="Muy Alta",1,))))))</f>
        <v>0.2</v>
      </c>
      <c r="R149" s="944" t="s">
        <v>159</v>
      </c>
      <c r="S149" s="944" t="str">
        <f>R149</f>
        <v xml:space="preserve">     El riesgo afecta la imagen de alguna área de la organización</v>
      </c>
      <c r="T149" s="946" t="str">
        <f>IF(OR(S149='[16]Tabla Impacto'!$C$11,S149='[16]Tabla Impacto'!$D$11),"Leve",IF(OR(S149='[16]Tabla Impacto'!$C$12,S149='[16]Tabla Impacto'!$D$12),"Menor",IF(OR(S149='[16]Tabla Impacto'!$C$13,S149='[16]Tabla Impacto'!$D$13),"Moderado",IF(OR(S149='[16]Tabla Impacto'!$C$14,S149='[16]Tabla Impacto'!$D$14),"Mayor",IF(OR(S149='[16]Tabla Impacto'!$C$15,S149='[16]Tabla Impacto'!$D$15),"Catastrófico","")))))</f>
        <v>Leve</v>
      </c>
      <c r="U149" s="930">
        <f>IF(T149="","",IF(T149="Leve",0.2,IF(T149="Menor",0.4,IF(T149="Moderado",0.6,IF(T149="Mayor",0.8,IF(T149="Catastrófico",1,))))))</f>
        <v>0.2</v>
      </c>
      <c r="V149" s="932" t="str">
        <f t="shared" si="40"/>
        <v>Bajo</v>
      </c>
      <c r="W149" s="681">
        <v>1</v>
      </c>
      <c r="X149" s="682" t="s">
        <v>982</v>
      </c>
      <c r="Y149" s="681" t="str">
        <f t="shared" ref="Y149:Y158" si="41">IF(OR(Z149="Preventivo",Z149="Detectivo"),"Probabilidad",IF(Z149="Correctivo","Impacto",""))</f>
        <v>Probabilidad</v>
      </c>
      <c r="Z149" s="816" t="s">
        <v>111</v>
      </c>
      <c r="AA149" s="816" t="s">
        <v>112</v>
      </c>
      <c r="AB149" s="817" t="str">
        <f t="shared" ref="AB149:AB158" si="42">IF(AND(Z149="Preventivo",AA149="Automático"),"50%",IF(AND(Z149="Preventivo",AA149="Manual"),"40%",IF(AND(Z149="Detectivo",AA149="Automático"),"40%",IF(AND(Z149="Detectivo",AA149="Manual"),"30%",IF(AND(Z149="Correctivo",AA149="Automático"),"35%",IF(AND(Z149="Correctivo",AA149="Manual"),"25%",""))))))</f>
        <v>40%</v>
      </c>
      <c r="AC149" s="816" t="s">
        <v>113</v>
      </c>
      <c r="AD149" s="816" t="s">
        <v>114</v>
      </c>
      <c r="AE149" s="816" t="s">
        <v>115</v>
      </c>
      <c r="AF149" s="818">
        <f>IFERROR(IF(Y149="Probabilidad",(Q149-(+Q149*AB149)),IF(Y149="Impacto",Q149,"")),"")</f>
        <v>0.12</v>
      </c>
      <c r="AG149" s="819" t="str">
        <f t="shared" ref="AG149:AG158" si="43">IFERROR(IF(AF149="","",IF(AF149&lt;=0.2,"Muy Baja",IF(AF149&lt;=0.4,"Baja",IF(AF149&lt;=0.6,"Media",IF(AF149&lt;=0.8,"Alta","Muy Alta"))))),"")</f>
        <v>Muy Baja</v>
      </c>
      <c r="AH149" s="817">
        <f t="shared" ref="AH149:AH158" si="44">+AF149</f>
        <v>0.12</v>
      </c>
      <c r="AI149" s="819" t="str">
        <f t="shared" ref="AI149:AI158" si="45">IFERROR(IF(AJ149="","",IF(AJ149&lt;=0.2,"Leve",IF(AJ149&lt;=0.4,"Menor",IF(AJ149&lt;=0.6,"Moderado",IF(AJ149&lt;=0.8,"Mayor","Catastrófico"))))),"")</f>
        <v>Leve</v>
      </c>
      <c r="AJ149" s="817">
        <f>IFERROR(IF(Y149="Impacto",(U149-(+U149*AB149)),IF(Y149="Probabilidad",U149,"")),"")</f>
        <v>0.2</v>
      </c>
      <c r="AK149" s="820" t="str">
        <f t="shared" ref="AK149:AK158" si="46">IFERROR(IF(OR(AND(AG149="Muy Baja",AI149="Leve"),AND(AG149="Muy Baja",AI149="Menor"),AND(AG149="Baja",AI149="Leve")),"Bajo",IF(OR(AND(AG149="Muy baja",AI149="Moderado"),AND(AG149="Baja",AI149="Menor"),AND(AG149="Baja",AI149="Moderado"),AND(AG149="Media",AI149="Leve"),AND(AG149="Media",AI149="Menor"),AND(AG149="Media",AI149="Moderado"),AND(AG149="Alta",AI149="Leve"),AND(AG149="Alta",AI149="Menor")),"Moderado",IF(OR(AND(AG149="Muy Baja",AI149="Mayor"),AND(AG149="Baja",AI149="Mayor"),AND(AG149="Media",AI149="Mayor"),AND(AG149="Alta",AI149="Moderado"),AND(AG149="Alta",AI149="Mayor"),AND(AG149="Muy Alta",AI149="Leve"),AND(AG149="Muy Alta",AI149="Menor"),AND(AG149="Muy Alta",AI149="Moderado"),AND(AG149="Muy Alta",AI149="Mayor")),"Alto",IF(OR(AND(AG149="Muy Baja",AI149="Catastrófico"),AND(AG149="Baja",AI149="Catastrófico"),AND(AG149="Media",AI149="Catastrófico"),AND(AG149="Alta",AI149="Catastrófico"),AND(AG149="Muy Alta",AI149="Catastrófico")),"Extremo","")))),"")</f>
        <v>Bajo</v>
      </c>
      <c r="AL149" s="816" t="s">
        <v>137</v>
      </c>
      <c r="AM149" s="682"/>
      <c r="AN149" s="682"/>
      <c r="AO149" s="682"/>
      <c r="AP149" s="703"/>
      <c r="AQ149" s="856"/>
      <c r="AR149" s="857"/>
      <c r="AS149" s="858"/>
      <c r="AT149" s="873"/>
      <c r="AU149" s="675"/>
      <c r="AV149" s="675"/>
      <c r="AW149" s="675"/>
      <c r="AX149" s="675"/>
      <c r="AY149" s="675"/>
      <c r="AZ149" s="675"/>
      <c r="BA149" s="675"/>
      <c r="BB149" s="675"/>
      <c r="BC149" s="675"/>
      <c r="BD149" s="675"/>
      <c r="BE149" s="675"/>
      <c r="BF149" s="675"/>
      <c r="BG149" s="675"/>
      <c r="BH149" s="675"/>
      <c r="BI149" s="675"/>
      <c r="BJ149" s="675"/>
      <c r="BK149" s="675"/>
      <c r="BL149" s="675"/>
      <c r="BM149" s="675"/>
      <c r="BN149" s="500"/>
    </row>
    <row r="150" spans="1:66" s="371" customFormat="1" ht="171" customHeight="1" thickTop="1" thickBot="1">
      <c r="A150" s="933"/>
      <c r="B150" s="933"/>
      <c r="C150" s="950"/>
      <c r="D150" s="948"/>
      <c r="E150" s="948"/>
      <c r="F150" s="948"/>
      <c r="G150" s="948"/>
      <c r="H150" s="948"/>
      <c r="I150" s="948"/>
      <c r="J150" s="948"/>
      <c r="K150" s="948"/>
      <c r="L150" s="948"/>
      <c r="M150" s="948"/>
      <c r="N150" s="948"/>
      <c r="O150" s="948"/>
      <c r="P150" s="948"/>
      <c r="Q150" s="948"/>
      <c r="R150" s="948"/>
      <c r="S150" s="948"/>
      <c r="T150" s="948"/>
      <c r="U150" s="948"/>
      <c r="V150" s="948"/>
      <c r="W150" s="683">
        <v>2</v>
      </c>
      <c r="X150" s="686" t="s">
        <v>983</v>
      </c>
      <c r="Y150" s="683" t="str">
        <f t="shared" si="41"/>
        <v>Probabilidad</v>
      </c>
      <c r="Z150" s="831" t="s">
        <v>111</v>
      </c>
      <c r="AA150" s="831" t="s">
        <v>112</v>
      </c>
      <c r="AB150" s="832" t="str">
        <f t="shared" si="42"/>
        <v>40%</v>
      </c>
      <c r="AC150" s="831" t="s">
        <v>113</v>
      </c>
      <c r="AD150" s="831" t="s">
        <v>114</v>
      </c>
      <c r="AE150" s="831" t="s">
        <v>115</v>
      </c>
      <c r="AF150" s="833">
        <f>IFERROR(IF(AND(Y149="Probabilidad",Y150="Probabilidad"),(AH149-(+AH149*AB150)),IF(Y150="Probabilidad",(Q149-(+Q149*AB150)),IF(Y150="Impacto",AH149,""))),"")</f>
        <v>7.1999999999999995E-2</v>
      </c>
      <c r="AG150" s="834" t="str">
        <f t="shared" si="43"/>
        <v>Muy Baja</v>
      </c>
      <c r="AH150" s="832">
        <f t="shared" si="44"/>
        <v>7.1999999999999995E-2</v>
      </c>
      <c r="AI150" s="834" t="str">
        <f t="shared" si="45"/>
        <v>Leve</v>
      </c>
      <c r="AJ150" s="832">
        <f>IFERROR(IF(AND(Y149="Impacto",Y150="Impacto"),(AJ149-(+AJ149*AB150)),IF(Y150="Impacto",(U149-(+U149*AB150)),IF(Y150="Probabilidad",AJ149,""))),"")</f>
        <v>0.2</v>
      </c>
      <c r="AK150" s="835" t="str">
        <f t="shared" si="46"/>
        <v>Bajo</v>
      </c>
      <c r="AL150" s="831" t="s">
        <v>137</v>
      </c>
      <c r="AM150" s="684"/>
      <c r="AN150" s="684"/>
      <c r="AO150" s="684"/>
      <c r="AP150" s="685"/>
      <c r="AQ150" s="856"/>
      <c r="AR150" s="857"/>
      <c r="AS150" s="858"/>
      <c r="AT150" s="873"/>
      <c r="AU150" s="675"/>
      <c r="AV150" s="675"/>
      <c r="AW150" s="675"/>
      <c r="AX150" s="675"/>
      <c r="AY150" s="675"/>
      <c r="AZ150" s="675"/>
      <c r="BA150" s="675"/>
      <c r="BB150" s="675"/>
      <c r="BC150" s="675"/>
      <c r="BD150" s="675"/>
      <c r="BE150" s="675"/>
      <c r="BF150" s="675"/>
      <c r="BG150" s="675"/>
      <c r="BH150" s="675"/>
      <c r="BI150" s="675"/>
      <c r="BJ150" s="675"/>
      <c r="BK150" s="675"/>
      <c r="BL150" s="675"/>
      <c r="BM150" s="675"/>
      <c r="BN150" s="500"/>
    </row>
    <row r="151" spans="1:66" s="371" customFormat="1" ht="213" customHeight="1" thickTop="1" thickBot="1">
      <c r="A151" s="933"/>
      <c r="B151" s="933"/>
      <c r="C151" s="951"/>
      <c r="D151" s="931"/>
      <c r="E151" s="931"/>
      <c r="F151" s="931"/>
      <c r="G151" s="931"/>
      <c r="H151" s="931"/>
      <c r="I151" s="931"/>
      <c r="J151" s="931"/>
      <c r="K151" s="931"/>
      <c r="L151" s="931"/>
      <c r="M151" s="931"/>
      <c r="N151" s="931"/>
      <c r="O151" s="931"/>
      <c r="P151" s="931"/>
      <c r="Q151" s="931"/>
      <c r="R151" s="931"/>
      <c r="S151" s="931"/>
      <c r="T151" s="931"/>
      <c r="U151" s="931"/>
      <c r="V151" s="931"/>
      <c r="W151" s="688">
        <v>3</v>
      </c>
      <c r="X151" s="687" t="s">
        <v>984</v>
      </c>
      <c r="Y151" s="688" t="str">
        <f t="shared" si="41"/>
        <v>Probabilidad</v>
      </c>
      <c r="Z151" s="690" t="s">
        <v>111</v>
      </c>
      <c r="AA151" s="690" t="s">
        <v>112</v>
      </c>
      <c r="AB151" s="824" t="str">
        <f t="shared" si="42"/>
        <v>40%</v>
      </c>
      <c r="AC151" s="690" t="s">
        <v>113</v>
      </c>
      <c r="AD151" s="690" t="s">
        <v>114</v>
      </c>
      <c r="AE151" s="690" t="s">
        <v>115</v>
      </c>
      <c r="AF151" s="825">
        <f>IFERROR(IF(AND(Y150="Probabilidad",Y151="Probabilidad"),(AH150-(+AH150*AB151)),IF(AND(Y150="Impacto",Y151="Probabilidad"),(AH149-(+AH149*AB151)),IF(Y151="Impacto",AH150,""))),"")</f>
        <v>4.3199999999999995E-2</v>
      </c>
      <c r="AG151" s="826" t="str">
        <f t="shared" si="43"/>
        <v>Muy Baja</v>
      </c>
      <c r="AH151" s="824">
        <f t="shared" si="44"/>
        <v>4.3199999999999995E-2</v>
      </c>
      <c r="AI151" s="826" t="str">
        <f t="shared" si="45"/>
        <v>Leve</v>
      </c>
      <c r="AJ151" s="824">
        <f>IFERROR(IF(AND(Y150="Impacto",Y151="Impacto"),(AJ150-(+AJ150*AB151)),IF(AND(Y150="Probabilidad",Y151="Impacto"),(AJ149-(+AJ149*AB151)),IF(Y151="Probabilidad",AJ150,""))),"")</f>
        <v>0.2</v>
      </c>
      <c r="AK151" s="827" t="str">
        <f t="shared" si="46"/>
        <v>Bajo</v>
      </c>
      <c r="AL151" s="690" t="s">
        <v>137</v>
      </c>
      <c r="AM151" s="687"/>
      <c r="AN151" s="687"/>
      <c r="AO151" s="687"/>
      <c r="AP151" s="692"/>
      <c r="AQ151" s="856"/>
      <c r="AR151" s="857"/>
      <c r="AS151" s="858"/>
      <c r="AT151" s="873"/>
      <c r="AU151" s="675"/>
      <c r="AV151" s="675"/>
      <c r="AW151" s="675"/>
      <c r="AX151" s="675"/>
      <c r="AY151" s="675"/>
      <c r="AZ151" s="675"/>
      <c r="BA151" s="675"/>
      <c r="BB151" s="675"/>
      <c r="BC151" s="675"/>
      <c r="BD151" s="675"/>
      <c r="BE151" s="675"/>
      <c r="BF151" s="675"/>
      <c r="BG151" s="675"/>
      <c r="BH151" s="675"/>
      <c r="BI151" s="675"/>
      <c r="BJ151" s="675"/>
      <c r="BK151" s="675"/>
      <c r="BL151" s="675"/>
      <c r="BM151" s="675"/>
      <c r="BN151" s="500"/>
    </row>
    <row r="152" spans="1:66" s="371" customFormat="1" ht="213" customHeight="1" thickTop="1" thickBot="1">
      <c r="A152" s="933"/>
      <c r="B152" s="933"/>
      <c r="C152" s="949">
        <v>13</v>
      </c>
      <c r="D152" s="944" t="s">
        <v>979</v>
      </c>
      <c r="E152" s="945" t="s">
        <v>103</v>
      </c>
      <c r="F152" s="952" t="s">
        <v>1078</v>
      </c>
      <c r="G152" s="945"/>
      <c r="H152" s="953" t="s">
        <v>980</v>
      </c>
      <c r="I152" s="953" t="s">
        <v>985</v>
      </c>
      <c r="J152" s="945"/>
      <c r="K152" s="945"/>
      <c r="L152" s="945"/>
      <c r="M152" s="945"/>
      <c r="N152" s="944" t="s">
        <v>168</v>
      </c>
      <c r="O152" s="945">
        <v>2</v>
      </c>
      <c r="P152" s="946" t="str">
        <f>IF(O152&lt;=0,"",IF(O152&lt;=2,"Muy Baja",IF(O152&lt;=24,"Baja",IF(O152&lt;=500,"Media",IF(O152&lt;=5000,"Alta","Muy Alta")))))</f>
        <v>Muy Baja</v>
      </c>
      <c r="Q152" s="947">
        <f>IF(P152="","",IF(P152="Muy Baja",0.2,IF(P152="Baja",0.4,IF(P152="Media",0.6,IF(P152="Alta",0.8,IF(P152="Muy Alta",1,))))))</f>
        <v>0.2</v>
      </c>
      <c r="R152" s="944" t="s">
        <v>159</v>
      </c>
      <c r="S152" s="944" t="str">
        <f>R152</f>
        <v xml:space="preserve">     El riesgo afecta la imagen de alguna área de la organización</v>
      </c>
      <c r="T152" s="946" t="str">
        <f>IF(OR(S152='[16]Tabla Impacto'!$C$11,S152='[16]Tabla Impacto'!$D$11),"Leve",IF(OR(S152='[16]Tabla Impacto'!$C$12,S152='[16]Tabla Impacto'!$D$12),"Menor",IF(OR(S152='[16]Tabla Impacto'!$C$13,S152='[16]Tabla Impacto'!$D$13),"Moderado",IF(OR(S152='[16]Tabla Impacto'!$C$14,S152='[16]Tabla Impacto'!$D$14),"Mayor",IF(OR(S152='[16]Tabla Impacto'!$C$15,S152='[16]Tabla Impacto'!$D$15),"Catastrófico","")))))</f>
        <v>Leve</v>
      </c>
      <c r="U152" s="930">
        <f>IF(T152="","",IF(T152="Leve",0.2,IF(T152="Menor",0.4,IF(T152="Moderado",0.6,IF(T152="Mayor",0.8,IF(T152="Catastrófico",1,))))))</f>
        <v>0.2</v>
      </c>
      <c r="V152" s="932" t="str">
        <f>IF(OR(AND(P152="Muy Baja",T152="Leve"),AND(P152="Muy Baja",T152="Menor"),AND(P152="Baja",T152="Leve")),"Bajo",IF(OR(AND(P152="Muy baja",T152="Moderado"),AND(P152="Baja",T152="Menor"),AND(P152="Baja",T152="Moderado"),AND(P152="Media",T152="Leve"),AND(P152="Media",T152="Menor"),AND(P152="Media",T152="Moderado"),AND(P152="Alta",T152="Leve"),AND(P152="Alta",T152="Menor")),"Moderado",IF(OR(AND(P152="Muy Baja",T152="Mayor"),AND(P152="Baja",T152="Mayor"),AND(P152="Media",T152="Mayor"),AND(P152="Alta",T152="Moderado"),AND(P152="Alta",T152="Mayor"),AND(P152="Muy Alta",T152="Leve"),AND(P152="Muy Alta",T152="Menor"),AND(P152="Muy Alta",T152="Moderado"),AND(P152="Muy Alta",T152="Mayor")),"Alto",IF(OR(AND(P152="Muy Baja",T152="Catastrófico"),AND(P152="Baja",T152="Catastrófico"),AND(P152="Media",T152="Catastrófico"),AND(P152="Alta",T152="Catastrófico"),AND(P152="Muy Alta",T152="Catastrófico")),"Extremo",""))))</f>
        <v>Bajo</v>
      </c>
      <c r="W152" s="681">
        <v>1</v>
      </c>
      <c r="X152" s="682" t="s">
        <v>986</v>
      </c>
      <c r="Y152" s="681" t="str">
        <f t="shared" si="41"/>
        <v>Probabilidad</v>
      </c>
      <c r="Z152" s="816" t="s">
        <v>111</v>
      </c>
      <c r="AA152" s="816" t="s">
        <v>112</v>
      </c>
      <c r="AB152" s="817" t="str">
        <f t="shared" si="42"/>
        <v>40%</v>
      </c>
      <c r="AC152" s="816" t="s">
        <v>113</v>
      </c>
      <c r="AD152" s="816" t="s">
        <v>114</v>
      </c>
      <c r="AE152" s="816" t="s">
        <v>115</v>
      </c>
      <c r="AF152" s="818">
        <f>IFERROR(IF(Y152="Probabilidad",(Q152-(+Q152*AB152)),IF(Y152="Impacto",Q152,"")),"")</f>
        <v>0.12</v>
      </c>
      <c r="AG152" s="819" t="str">
        <f t="shared" si="43"/>
        <v>Muy Baja</v>
      </c>
      <c r="AH152" s="817">
        <f t="shared" si="44"/>
        <v>0.12</v>
      </c>
      <c r="AI152" s="819" t="str">
        <f t="shared" si="45"/>
        <v>Leve</v>
      </c>
      <c r="AJ152" s="817">
        <f>IFERROR(IF(Y152="Impacto",(U152-(+U152*AB152)),IF(Y152="Probabilidad",U152,"")),"")</f>
        <v>0.2</v>
      </c>
      <c r="AK152" s="820" t="str">
        <f t="shared" si="46"/>
        <v>Bajo</v>
      </c>
      <c r="AL152" s="816" t="s">
        <v>137</v>
      </c>
      <c r="AM152" s="682"/>
      <c r="AN152" s="682"/>
      <c r="AO152" s="682"/>
      <c r="AP152" s="703"/>
      <c r="AQ152" s="856"/>
      <c r="AR152" s="857"/>
      <c r="AS152" s="858"/>
      <c r="AT152" s="873"/>
      <c r="AU152" s="675"/>
      <c r="AV152" s="675"/>
      <c r="AW152" s="675"/>
      <c r="AX152" s="675"/>
      <c r="AY152" s="675"/>
      <c r="AZ152" s="675"/>
      <c r="BA152" s="675"/>
      <c r="BB152" s="675"/>
      <c r="BC152" s="675"/>
      <c r="BD152" s="675"/>
      <c r="BE152" s="675"/>
      <c r="BF152" s="675"/>
      <c r="BG152" s="675"/>
      <c r="BH152" s="675"/>
      <c r="BI152" s="675"/>
      <c r="BJ152" s="675"/>
      <c r="BK152" s="675"/>
      <c r="BL152" s="675"/>
      <c r="BM152" s="675"/>
      <c r="BN152" s="500"/>
    </row>
    <row r="153" spans="1:66" s="371" customFormat="1" ht="213" customHeight="1" thickTop="1" thickBot="1">
      <c r="A153" s="933"/>
      <c r="B153" s="933"/>
      <c r="C153" s="950"/>
      <c r="D153" s="948"/>
      <c r="E153" s="948"/>
      <c r="F153" s="948"/>
      <c r="G153" s="948"/>
      <c r="H153" s="948"/>
      <c r="I153" s="948"/>
      <c r="J153" s="948"/>
      <c r="K153" s="948"/>
      <c r="L153" s="948"/>
      <c r="M153" s="948"/>
      <c r="N153" s="948"/>
      <c r="O153" s="948"/>
      <c r="P153" s="948"/>
      <c r="Q153" s="948"/>
      <c r="R153" s="948"/>
      <c r="S153" s="948"/>
      <c r="T153" s="948"/>
      <c r="U153" s="948"/>
      <c r="V153" s="948"/>
      <c r="W153" s="683">
        <v>2</v>
      </c>
      <c r="X153" s="892" t="s">
        <v>983</v>
      </c>
      <c r="Y153" s="683" t="str">
        <f t="shared" si="41"/>
        <v>Probabilidad</v>
      </c>
      <c r="Z153" s="831" t="s">
        <v>111</v>
      </c>
      <c r="AA153" s="831" t="s">
        <v>112</v>
      </c>
      <c r="AB153" s="832" t="str">
        <f t="shared" si="42"/>
        <v>40%</v>
      </c>
      <c r="AC153" s="831" t="s">
        <v>113</v>
      </c>
      <c r="AD153" s="831" t="s">
        <v>114</v>
      </c>
      <c r="AE153" s="831" t="s">
        <v>115</v>
      </c>
      <c r="AF153" s="833">
        <f>IFERROR(IF(AND(Y152="Probabilidad",Y153="Probabilidad"),(AH152-(+AH152*AB153)),IF(Y153="Probabilidad",(Q152-(+Q152*AB153)),IF(Y153="Impacto",AH152,""))),"")</f>
        <v>7.1999999999999995E-2</v>
      </c>
      <c r="AG153" s="834" t="str">
        <f t="shared" si="43"/>
        <v>Muy Baja</v>
      </c>
      <c r="AH153" s="832">
        <f t="shared" si="44"/>
        <v>7.1999999999999995E-2</v>
      </c>
      <c r="AI153" s="834" t="str">
        <f t="shared" si="45"/>
        <v>Leve</v>
      </c>
      <c r="AJ153" s="832">
        <f>IFERROR(IF(AND(Y152="Impacto",Y153="Impacto"),(AJ152-(+AJ152*AB153)),IF(Y153="Impacto",(U152-(+U152*AB153)),IF(Y153="Probabilidad",AJ152,""))),"")</f>
        <v>0.2</v>
      </c>
      <c r="AK153" s="835" t="str">
        <f t="shared" si="46"/>
        <v>Bajo</v>
      </c>
      <c r="AL153" s="831" t="s">
        <v>137</v>
      </c>
      <c r="AM153" s="684"/>
      <c r="AN153" s="684"/>
      <c r="AO153" s="684"/>
      <c r="AP153" s="685"/>
      <c r="AQ153" s="856"/>
      <c r="AR153" s="857"/>
      <c r="AS153" s="858"/>
      <c r="AT153" s="873"/>
      <c r="AU153" s="675"/>
      <c r="AV153" s="675"/>
      <c r="AW153" s="675"/>
      <c r="AX153" s="675"/>
      <c r="AY153" s="675"/>
      <c r="AZ153" s="675"/>
      <c r="BA153" s="675"/>
      <c r="BB153" s="675"/>
      <c r="BC153" s="675"/>
      <c r="BD153" s="675"/>
      <c r="BE153" s="675"/>
      <c r="BF153" s="675"/>
      <c r="BG153" s="675"/>
      <c r="BH153" s="675"/>
      <c r="BI153" s="675"/>
      <c r="BJ153" s="675"/>
      <c r="BK153" s="675"/>
      <c r="BL153" s="675"/>
      <c r="BM153" s="675"/>
      <c r="BN153" s="500"/>
    </row>
    <row r="154" spans="1:66" s="371" customFormat="1" ht="213" customHeight="1" thickTop="1" thickBot="1">
      <c r="A154" s="933"/>
      <c r="B154" s="933"/>
      <c r="C154" s="951"/>
      <c r="D154" s="931"/>
      <c r="E154" s="931"/>
      <c r="F154" s="931"/>
      <c r="G154" s="931"/>
      <c r="H154" s="931"/>
      <c r="I154" s="931"/>
      <c r="J154" s="931"/>
      <c r="K154" s="931"/>
      <c r="L154" s="931"/>
      <c r="M154" s="931"/>
      <c r="N154" s="931"/>
      <c r="O154" s="931"/>
      <c r="P154" s="931"/>
      <c r="Q154" s="931"/>
      <c r="R154" s="931"/>
      <c r="S154" s="931"/>
      <c r="T154" s="931"/>
      <c r="U154" s="931"/>
      <c r="V154" s="931"/>
      <c r="W154" s="688">
        <v>3</v>
      </c>
      <c r="X154" s="687" t="s">
        <v>984</v>
      </c>
      <c r="Y154" s="688" t="str">
        <f t="shared" si="41"/>
        <v>Probabilidad</v>
      </c>
      <c r="Z154" s="690" t="s">
        <v>111</v>
      </c>
      <c r="AA154" s="690" t="s">
        <v>112</v>
      </c>
      <c r="AB154" s="824" t="str">
        <f t="shared" si="42"/>
        <v>40%</v>
      </c>
      <c r="AC154" s="690" t="s">
        <v>113</v>
      </c>
      <c r="AD154" s="690" t="s">
        <v>114</v>
      </c>
      <c r="AE154" s="690" t="s">
        <v>115</v>
      </c>
      <c r="AF154" s="825">
        <f>IFERROR(IF(AND(Y153="Probabilidad",Y154="Probabilidad"),(AH153-(+AH153*AB154)),IF(AND(Y153="Impacto",Y154="Probabilidad"),(AH152-(+AH152*AB154)),IF(Y154="Impacto",AH153,""))),"")</f>
        <v>4.3199999999999995E-2</v>
      </c>
      <c r="AG154" s="826" t="str">
        <f t="shared" si="43"/>
        <v>Muy Baja</v>
      </c>
      <c r="AH154" s="824">
        <f t="shared" si="44"/>
        <v>4.3199999999999995E-2</v>
      </c>
      <c r="AI154" s="826" t="str">
        <f t="shared" si="45"/>
        <v>Leve</v>
      </c>
      <c r="AJ154" s="824">
        <f>IFERROR(IF(AND(Y153="Impacto",Y154="Impacto"),(AJ153-(+AJ153*AB154)),IF(AND(Y153="Probabilidad",Y154="Impacto"),(AJ152-(+AJ152*AB154)),IF(Y154="Probabilidad",AJ153,""))),"")</f>
        <v>0.2</v>
      </c>
      <c r="AK154" s="827" t="str">
        <f t="shared" si="46"/>
        <v>Bajo</v>
      </c>
      <c r="AL154" s="690" t="s">
        <v>137</v>
      </c>
      <c r="AM154" s="687"/>
      <c r="AN154" s="687"/>
      <c r="AO154" s="687"/>
      <c r="AP154" s="692"/>
      <c r="AQ154" s="856"/>
      <c r="AR154" s="857"/>
      <c r="AS154" s="858"/>
      <c r="AT154" s="873"/>
      <c r="AU154" s="675"/>
      <c r="AV154" s="675"/>
      <c r="AW154" s="675"/>
      <c r="AX154" s="675"/>
      <c r="AY154" s="675"/>
      <c r="AZ154" s="675"/>
      <c r="BA154" s="675"/>
      <c r="BB154" s="675"/>
      <c r="BC154" s="675"/>
      <c r="BD154" s="675"/>
      <c r="BE154" s="675"/>
      <c r="BF154" s="675"/>
      <c r="BG154" s="675"/>
      <c r="BH154" s="675"/>
      <c r="BI154" s="675"/>
      <c r="BJ154" s="675"/>
      <c r="BK154" s="675"/>
      <c r="BL154" s="675"/>
      <c r="BM154" s="675"/>
      <c r="BN154" s="500"/>
    </row>
    <row r="155" spans="1:66" s="371" customFormat="1" ht="226.5" customHeight="1" thickTop="1" thickBot="1">
      <c r="A155" s="933"/>
      <c r="B155" s="933"/>
      <c r="C155" s="1399">
        <v>14</v>
      </c>
      <c r="D155" s="944" t="s">
        <v>987</v>
      </c>
      <c r="E155" s="944" t="s">
        <v>119</v>
      </c>
      <c r="F155" s="944" t="s">
        <v>988</v>
      </c>
      <c r="G155" s="944"/>
      <c r="H155" s="944" t="s">
        <v>989</v>
      </c>
      <c r="I155" s="944" t="s">
        <v>990</v>
      </c>
      <c r="J155" s="944"/>
      <c r="K155" s="944"/>
      <c r="L155" s="944"/>
      <c r="M155" s="944"/>
      <c r="N155" s="944" t="s">
        <v>167</v>
      </c>
      <c r="O155" s="945">
        <v>2</v>
      </c>
      <c r="P155" s="946" t="str">
        <f>IF(O155&lt;=0,"",IF(O155&lt;=2,"Muy Baja",IF(O155&lt;=24,"Baja",IF(O155&lt;=500,"Media",IF(O155&lt;=5000,"Alta","Muy Alta")))))</f>
        <v>Muy Baja</v>
      </c>
      <c r="Q155" s="947">
        <f>IF(P155="","",IF(P155="Muy Baja",0.2,IF(P155="Baja",0.4,IF(P155="Media",0.6,IF(P155="Alta",0.8,IF(P155="Muy Alta",1,))))))</f>
        <v>0.2</v>
      </c>
      <c r="R155" s="944" t="s">
        <v>165</v>
      </c>
      <c r="S155" s="945" t="str">
        <f>R155</f>
        <v xml:space="preserve">     Entre 10 y 50 SMLMV </v>
      </c>
      <c r="T155" s="946" t="str">
        <f>IF(OR(S155='[16]Tabla Impacto'!$C$11,S155='[16]Tabla Impacto'!$D$11),"Leve",IF(OR(S155='[16]Tabla Impacto'!$C$12,S155='[16]Tabla Impacto'!$D$12),"Menor",IF(OR(S155='[16]Tabla Impacto'!$C$13,S155='[16]Tabla Impacto'!$D$13),"Moderado",IF(OR(S155='[16]Tabla Impacto'!$C$14,S155='[16]Tabla Impacto'!$D$14),"Mayor",IF(OR(S155='[16]Tabla Impacto'!$C$15,S155='[16]Tabla Impacto'!$D$15),"Catastrófico","")))))</f>
        <v>Menor</v>
      </c>
      <c r="U155" s="930">
        <f>IF(T155="","",IF(T155="Leve",0.2,IF(T155="Menor",0.4,IF(T155="Moderado",0.6,IF(T155="Mayor",0.8,IF(T155="Catastrófico",1,))))))</f>
        <v>0.4</v>
      </c>
      <c r="V155" s="932" t="str">
        <f>IF(OR(AND(P155="Muy Baja",T155="Leve"),AND(P155="Muy Baja",T155="Menor"),AND(P155="Baja",T155="Leve")),"Bajo",IF(OR(AND(P155="Muy baja",T155="Moderado"),AND(P155="Baja",T155="Menor"),AND(P155="Baja",T155="Moderado"),AND(P155="Media",T155="Leve"),AND(P155="Media",T155="Menor"),AND(P155="Media",T155="Moderado"),AND(P155="Alta",T155="Leve"),AND(P155="Alta",T155="Menor")),"Moderado",IF(OR(AND(P155="Muy Baja",T155="Mayor"),AND(P155="Baja",T155="Mayor"),AND(P155="Media",T155="Mayor"),AND(P155="Alta",T155="Moderado"),AND(P155="Alta",T155="Mayor"),AND(P155="Muy Alta",T155="Leve"),AND(P155="Muy Alta",T155="Menor"),AND(P155="Muy Alta",T155="Moderado"),AND(P155="Muy Alta",T155="Mayor")),"Alto",IF(OR(AND(P155="Muy Baja",T155="Catastrófico"),AND(P155="Baja",T155="Catastrófico"),AND(P155="Media",T155="Catastrófico"),AND(P155="Alta",T155="Catastrófico"),AND(P155="Muy Alta",T155="Catastrófico")),"Extremo",""))))</f>
        <v>Bajo</v>
      </c>
      <c r="W155" s="681">
        <v>1</v>
      </c>
      <c r="X155" s="682" t="s">
        <v>991</v>
      </c>
      <c r="Y155" s="681" t="str">
        <f t="shared" si="41"/>
        <v>Probabilidad</v>
      </c>
      <c r="Z155" s="816" t="s">
        <v>111</v>
      </c>
      <c r="AA155" s="816" t="s">
        <v>112</v>
      </c>
      <c r="AB155" s="817" t="str">
        <f t="shared" si="42"/>
        <v>40%</v>
      </c>
      <c r="AC155" s="816" t="s">
        <v>113</v>
      </c>
      <c r="AD155" s="816" t="s">
        <v>114</v>
      </c>
      <c r="AE155" s="816" t="s">
        <v>115</v>
      </c>
      <c r="AF155" s="818">
        <f>IFERROR(IF(Y155="Probabilidad",(Q155-(+Q155*AB155)),IF(Y155="Impacto",Q155,"")),"")</f>
        <v>0.12</v>
      </c>
      <c r="AG155" s="819" t="str">
        <f t="shared" si="43"/>
        <v>Muy Baja</v>
      </c>
      <c r="AH155" s="817">
        <f t="shared" si="44"/>
        <v>0.12</v>
      </c>
      <c r="AI155" s="819" t="str">
        <f t="shared" si="45"/>
        <v>Menor</v>
      </c>
      <c r="AJ155" s="817">
        <f>IFERROR(IF(Y155="Impacto",(U155-(+U155*AB155)),IF(Y155="Probabilidad",U155,"")),"")</f>
        <v>0.4</v>
      </c>
      <c r="AK155" s="820" t="str">
        <f t="shared" si="46"/>
        <v>Bajo</v>
      </c>
      <c r="AL155" s="816" t="s">
        <v>116</v>
      </c>
      <c r="AM155" s="682"/>
      <c r="AN155" s="682" t="s">
        <v>992</v>
      </c>
      <c r="AO155" s="682" t="s">
        <v>657</v>
      </c>
      <c r="AP155" s="704" t="s">
        <v>391</v>
      </c>
      <c r="AQ155" s="856"/>
      <c r="AR155" s="857"/>
      <c r="AS155" s="858"/>
      <c r="AT155" s="873"/>
      <c r="AU155" s="675"/>
      <c r="AV155" s="675"/>
      <c r="AW155" s="675"/>
      <c r="AX155" s="675"/>
      <c r="AY155" s="675"/>
      <c r="AZ155" s="675"/>
      <c r="BA155" s="675"/>
      <c r="BB155" s="675"/>
      <c r="BC155" s="675"/>
      <c r="BD155" s="675"/>
      <c r="BE155" s="675"/>
      <c r="BF155" s="675"/>
      <c r="BG155" s="675"/>
      <c r="BH155" s="675"/>
      <c r="BI155" s="675"/>
      <c r="BJ155" s="675"/>
      <c r="BK155" s="675"/>
      <c r="BL155" s="675"/>
      <c r="BM155" s="675"/>
      <c r="BN155" s="500"/>
    </row>
    <row r="156" spans="1:66" s="371" customFormat="1" ht="225.75" customHeight="1" thickTop="1" thickBot="1">
      <c r="A156" s="933"/>
      <c r="B156" s="933"/>
      <c r="C156" s="951"/>
      <c r="D156" s="931"/>
      <c r="E156" s="931"/>
      <c r="F156" s="931"/>
      <c r="G156" s="931"/>
      <c r="H156" s="931"/>
      <c r="I156" s="931"/>
      <c r="J156" s="931"/>
      <c r="K156" s="931"/>
      <c r="L156" s="931"/>
      <c r="M156" s="931"/>
      <c r="N156" s="931"/>
      <c r="O156" s="931"/>
      <c r="P156" s="931"/>
      <c r="Q156" s="931"/>
      <c r="R156" s="931"/>
      <c r="S156" s="931"/>
      <c r="T156" s="931"/>
      <c r="U156" s="931"/>
      <c r="V156" s="931"/>
      <c r="W156" s="688">
        <v>2</v>
      </c>
      <c r="X156" s="687" t="s">
        <v>993</v>
      </c>
      <c r="Y156" s="688" t="str">
        <f t="shared" si="41"/>
        <v>Probabilidad</v>
      </c>
      <c r="Z156" s="690" t="s">
        <v>111</v>
      </c>
      <c r="AA156" s="690" t="s">
        <v>112</v>
      </c>
      <c r="AB156" s="824" t="str">
        <f t="shared" si="42"/>
        <v>40%</v>
      </c>
      <c r="AC156" s="690" t="s">
        <v>113</v>
      </c>
      <c r="AD156" s="690" t="s">
        <v>114</v>
      </c>
      <c r="AE156" s="690" t="s">
        <v>115</v>
      </c>
      <c r="AF156" s="825">
        <f>IFERROR(IF(AND(Y154="Probabilidad",Y156="Probabilidad"),(AH154-(+AH154*AB156)),IF(Y156="Probabilidad",(Q154-(+Q154*AB156)),IF(Y156="Impacto",AH154,""))),"")</f>
        <v>2.5919999999999995E-2</v>
      </c>
      <c r="AG156" s="826" t="str">
        <f t="shared" si="43"/>
        <v>Muy Baja</v>
      </c>
      <c r="AH156" s="824">
        <f t="shared" si="44"/>
        <v>2.5919999999999995E-2</v>
      </c>
      <c r="AI156" s="826" t="str">
        <f t="shared" si="45"/>
        <v>Leve</v>
      </c>
      <c r="AJ156" s="824">
        <f>IFERROR(IF(AND(Y154="Impacto",Y156="Impacto"),(AJ154-(+AJ154*AB156)),IF(Y156="Impacto",(U154-(+U154*AB156)),IF(Y156="Probabilidad",AJ154,""))),"")</f>
        <v>0.2</v>
      </c>
      <c r="AK156" s="827" t="str">
        <f t="shared" si="46"/>
        <v>Bajo</v>
      </c>
      <c r="AL156" s="690" t="s">
        <v>116</v>
      </c>
      <c r="AM156" s="687"/>
      <c r="AN156" s="705"/>
      <c r="AO156" s="687"/>
      <c r="AP156" s="692"/>
      <c r="AQ156" s="856"/>
      <c r="AR156" s="857"/>
      <c r="AS156" s="858"/>
      <c r="AT156" s="676"/>
      <c r="AU156" s="675"/>
      <c r="AV156" s="675"/>
      <c r="AW156" s="675"/>
      <c r="AX156" s="675"/>
      <c r="AY156" s="675"/>
      <c r="AZ156" s="675"/>
      <c r="BA156" s="675"/>
      <c r="BB156" s="675"/>
      <c r="BC156" s="675"/>
      <c r="BD156" s="675"/>
      <c r="BE156" s="675"/>
      <c r="BF156" s="675"/>
      <c r="BG156" s="675"/>
      <c r="BH156" s="675"/>
      <c r="BI156" s="675"/>
      <c r="BJ156" s="675"/>
      <c r="BK156" s="675"/>
      <c r="BL156" s="675"/>
      <c r="BM156" s="675"/>
      <c r="BN156" s="500"/>
    </row>
    <row r="157" spans="1:66" s="371" customFormat="1" ht="213" customHeight="1" thickTop="1" thickBot="1">
      <c r="A157" s="933"/>
      <c r="B157" s="933"/>
      <c r="C157" s="722">
        <v>15</v>
      </c>
      <c r="D157" s="695" t="s">
        <v>994</v>
      </c>
      <c r="E157" s="695" t="s">
        <v>103</v>
      </c>
      <c r="F157" s="893" t="s">
        <v>1078</v>
      </c>
      <c r="G157" s="695"/>
      <c r="H157" s="695" t="s">
        <v>960</v>
      </c>
      <c r="I157" s="695" t="s">
        <v>995</v>
      </c>
      <c r="J157" s="695"/>
      <c r="K157" s="695"/>
      <c r="L157" s="695"/>
      <c r="M157" s="695"/>
      <c r="N157" s="695" t="s">
        <v>168</v>
      </c>
      <c r="O157" s="697">
        <v>10</v>
      </c>
      <c r="P157" s="699" t="str">
        <f t="shared" ref="P157:P158" si="47">IF(O157&lt;=0,"",IF(O157&lt;=2,"Muy Baja",IF(O157&lt;=24,"Baja",IF(O157&lt;=500,"Media",IF(O157&lt;=5000,"Alta","Muy Alta")))))</f>
        <v>Baja</v>
      </c>
      <c r="Q157" s="837">
        <f t="shared" ref="Q157:Q158" si="48">IF(P157="","",IF(P157="Muy Baja",0.2,IF(P157="Baja",0.4,IF(P157="Media",0.6,IF(P157="Alta",0.8,IF(P157="Muy Alta",1,))))))</f>
        <v>0.4</v>
      </c>
      <c r="R157" s="695" t="s">
        <v>176</v>
      </c>
      <c r="S157" s="697" t="str">
        <f t="shared" ref="S157:S158" si="49">R157</f>
        <v xml:space="preserve">     Afectación menor a 10 SMLMV .</v>
      </c>
      <c r="T157" s="699" t="str">
        <f>IF(OR(S157='[16]Tabla Impacto'!$C$11,S157='[16]Tabla Impacto'!$D$11),"Leve",IF(OR(S157='[16]Tabla Impacto'!$C$12,S157='[16]Tabla Impacto'!$D$12),"Menor",IF(OR(S157='[16]Tabla Impacto'!$C$13,S157='[16]Tabla Impacto'!$D$13),"Moderado",IF(OR(S157='[16]Tabla Impacto'!$C$14,S157='[16]Tabla Impacto'!$D$14),"Mayor",IF(OR(S157='[16]Tabla Impacto'!$C$15,S157='[16]Tabla Impacto'!$D$15),"Catastrófico","")))))</f>
        <v>Leve</v>
      </c>
      <c r="U157" s="700">
        <f t="shared" ref="U157:U158" si="50">IF(T157="","",IF(T157="Leve",0.2,IF(T157="Menor",0.4,IF(T157="Moderado",0.6,IF(T157="Mayor",0.8,IF(T157="Catastrófico",1,))))))</f>
        <v>0.2</v>
      </c>
      <c r="V157" s="696" t="str">
        <f t="shared" ref="V157:V158" si="51">IF(OR(AND(P157="Muy Baja",T157="Leve"),AND(P157="Muy Baja",T157="Menor"),AND(P157="Baja",T157="Leve")),"Bajo",IF(OR(AND(P157="Muy baja",T157="Moderado"),AND(P157="Baja",T157="Menor"),AND(P157="Baja",T157="Moderado"),AND(P157="Media",T157="Leve"),AND(P157="Media",T157="Menor"),AND(P157="Media",T157="Moderado"),AND(P157="Alta",T157="Leve"),AND(P157="Alta",T157="Menor")),"Moderado",IF(OR(AND(P157="Muy Baja",T157="Mayor"),AND(P157="Baja",T157="Mayor"),AND(P157="Media",T157="Mayor"),AND(P157="Alta",T157="Moderado"),AND(P157="Alta",T157="Mayor"),AND(P157="Muy Alta",T157="Leve"),AND(P157="Muy Alta",T157="Menor"),AND(P157="Muy Alta",T157="Moderado"),AND(P157="Muy Alta",T157="Mayor")),"Alto",IF(OR(AND(P157="Muy Baja",T157="Catastrófico"),AND(P157="Baja",T157="Catastrófico"),AND(P157="Media",T157="Catastrófico"),AND(P157="Alta",T157="Catastrófico"),AND(P157="Muy Alta",T157="Catastrófico")),"Extremo",""))))</f>
        <v>Bajo</v>
      </c>
      <c r="W157" s="697">
        <v>1</v>
      </c>
      <c r="X157" s="695" t="s">
        <v>996</v>
      </c>
      <c r="Y157" s="697" t="str">
        <f t="shared" si="41"/>
        <v>Probabilidad</v>
      </c>
      <c r="Z157" s="836" t="s">
        <v>111</v>
      </c>
      <c r="AA157" s="836" t="s">
        <v>112</v>
      </c>
      <c r="AB157" s="837" t="str">
        <f t="shared" si="42"/>
        <v>40%</v>
      </c>
      <c r="AC157" s="836" t="s">
        <v>127</v>
      </c>
      <c r="AD157" s="836" t="s">
        <v>114</v>
      </c>
      <c r="AE157" s="836" t="s">
        <v>115</v>
      </c>
      <c r="AF157" s="838">
        <f t="shared" ref="AF157:AF158" si="52">IFERROR(IF(Y157="Probabilidad",(Q157-(+Q157*AB157)),IF(Y157="Impacto",Q157,"")),"")</f>
        <v>0.24</v>
      </c>
      <c r="AG157" s="839" t="str">
        <f t="shared" si="43"/>
        <v>Baja</v>
      </c>
      <c r="AH157" s="837">
        <f t="shared" si="44"/>
        <v>0.24</v>
      </c>
      <c r="AI157" s="839" t="str">
        <f t="shared" si="45"/>
        <v>Leve</v>
      </c>
      <c r="AJ157" s="837">
        <f t="shared" ref="AJ157:AJ158" si="53">IFERROR(IF(Y157="Impacto",(U157-(+U157*AB157)),IF(Y157="Probabilidad",U157,"")),"")</f>
        <v>0.2</v>
      </c>
      <c r="AK157" s="840" t="str">
        <f t="shared" si="46"/>
        <v>Bajo</v>
      </c>
      <c r="AL157" s="836" t="s">
        <v>137</v>
      </c>
      <c r="AM157" s="695"/>
      <c r="AN157" s="695"/>
      <c r="AO157" s="695"/>
      <c r="AP157" s="714"/>
      <c r="AQ157" s="680"/>
      <c r="AR157" s="676"/>
      <c r="AS157" s="676"/>
      <c r="AT157" s="676"/>
      <c r="AU157" s="675"/>
      <c r="AV157" s="675"/>
      <c r="AW157" s="675"/>
      <c r="AX157" s="675"/>
      <c r="AY157" s="675"/>
      <c r="AZ157" s="675"/>
      <c r="BA157" s="675"/>
      <c r="BB157" s="675"/>
      <c r="BC157" s="675"/>
      <c r="BD157" s="675"/>
      <c r="BE157" s="675"/>
      <c r="BF157" s="675"/>
      <c r="BG157" s="675"/>
      <c r="BH157" s="675"/>
      <c r="BI157" s="675"/>
      <c r="BJ157" s="675"/>
      <c r="BK157" s="675"/>
      <c r="BL157" s="675"/>
      <c r="BM157" s="675"/>
      <c r="BN157" s="500"/>
    </row>
    <row r="158" spans="1:66" s="371" customFormat="1" ht="151.5" customHeight="1" thickTop="1" thickBot="1">
      <c r="A158" s="933"/>
      <c r="B158" s="933"/>
      <c r="C158" s="724">
        <v>16</v>
      </c>
      <c r="D158" s="706" t="s">
        <v>994</v>
      </c>
      <c r="E158" s="707"/>
      <c r="F158" s="706" t="s">
        <v>997</v>
      </c>
      <c r="G158" s="707"/>
      <c r="H158" s="706" t="s">
        <v>998</v>
      </c>
      <c r="I158" s="708" t="s">
        <v>999</v>
      </c>
      <c r="J158" s="707"/>
      <c r="K158" s="707"/>
      <c r="L158" s="707"/>
      <c r="M158" s="707"/>
      <c r="N158" s="707" t="s">
        <v>168</v>
      </c>
      <c r="O158" s="707">
        <v>2</v>
      </c>
      <c r="P158" s="708" t="str">
        <f t="shared" si="47"/>
        <v>Muy Baja</v>
      </c>
      <c r="Q158" s="859">
        <f t="shared" si="48"/>
        <v>0.2</v>
      </c>
      <c r="R158" s="707" t="s">
        <v>176</v>
      </c>
      <c r="S158" s="707" t="str">
        <f t="shared" si="49"/>
        <v xml:space="preserve">     Afectación menor a 10 SMLMV .</v>
      </c>
      <c r="T158" s="708" t="str">
        <f>IF(OR(S158='[16]Tabla Impacto'!$C$11,S158='[16]Tabla Impacto'!$D$11),"Leve",IF(OR(S158='[16]Tabla Impacto'!$C$12,S158='[16]Tabla Impacto'!$D$12),"Menor",IF(OR(S158='[16]Tabla Impacto'!$C$13,S158='[16]Tabla Impacto'!$D$13),"Moderado",IF(OR(S158='[16]Tabla Impacto'!$C$14,S158='[16]Tabla Impacto'!$D$14),"Mayor",IF(OR(S158='[16]Tabla Impacto'!$C$15,S158='[16]Tabla Impacto'!$D$15),"Catastrófico","")))))</f>
        <v>Leve</v>
      </c>
      <c r="U158" s="709">
        <f t="shared" si="50"/>
        <v>0.2</v>
      </c>
      <c r="V158" s="710" t="str">
        <f t="shared" si="51"/>
        <v>Bajo</v>
      </c>
      <c r="W158" s="707">
        <v>1</v>
      </c>
      <c r="X158" s="706"/>
      <c r="Y158" s="707" t="str">
        <f t="shared" si="41"/>
        <v>Probabilidad</v>
      </c>
      <c r="Z158" s="711" t="s">
        <v>111</v>
      </c>
      <c r="AA158" s="711" t="s">
        <v>112</v>
      </c>
      <c r="AB158" s="859" t="str">
        <f t="shared" si="42"/>
        <v>40%</v>
      </c>
      <c r="AC158" s="711" t="s">
        <v>113</v>
      </c>
      <c r="AD158" s="711" t="s">
        <v>114</v>
      </c>
      <c r="AE158" s="711" t="s">
        <v>115</v>
      </c>
      <c r="AF158" s="860">
        <f t="shared" si="52"/>
        <v>0.12</v>
      </c>
      <c r="AG158" s="861" t="str">
        <f t="shared" si="43"/>
        <v>Muy Baja</v>
      </c>
      <c r="AH158" s="859">
        <f t="shared" si="44"/>
        <v>0.12</v>
      </c>
      <c r="AI158" s="861" t="str">
        <f t="shared" si="45"/>
        <v>Leve</v>
      </c>
      <c r="AJ158" s="859">
        <f t="shared" si="53"/>
        <v>0.2</v>
      </c>
      <c r="AK158" s="862" t="str">
        <f t="shared" si="46"/>
        <v>Bajo</v>
      </c>
      <c r="AL158" s="711" t="s">
        <v>137</v>
      </c>
      <c r="AM158" s="712"/>
      <c r="AN158" s="706"/>
      <c r="AO158" s="706"/>
      <c r="AP158" s="713"/>
      <c r="AQ158" s="677"/>
      <c r="AR158" s="678"/>
      <c r="AS158" s="679"/>
      <c r="AT158" s="876"/>
      <c r="AU158" s="170"/>
      <c r="AV158" s="170"/>
      <c r="AW158" s="170"/>
      <c r="AX158" s="170"/>
      <c r="AY158" s="170"/>
      <c r="AZ158" s="170"/>
      <c r="BA158" s="170"/>
      <c r="BB158" s="170"/>
      <c r="BC158" s="170"/>
      <c r="BD158" s="170"/>
      <c r="BE158" s="170"/>
      <c r="BF158" s="170"/>
      <c r="BG158" s="170"/>
      <c r="BH158" s="170"/>
      <c r="BI158" s="170"/>
      <c r="BJ158" s="170"/>
      <c r="BK158" s="170"/>
      <c r="BL158" s="170"/>
      <c r="BM158" s="170"/>
      <c r="BN158" s="500"/>
    </row>
    <row r="159" spans="1:66" s="371" customFormat="1" ht="167.25" customHeight="1" thickTop="1" thickBot="1">
      <c r="A159" s="933"/>
      <c r="B159" s="933" t="s">
        <v>928</v>
      </c>
      <c r="C159" s="997">
        <v>1</v>
      </c>
      <c r="D159" s="1002"/>
      <c r="E159" s="961" t="s">
        <v>134</v>
      </c>
      <c r="F159" s="961" t="s">
        <v>690</v>
      </c>
      <c r="G159" s="961" t="s">
        <v>691</v>
      </c>
      <c r="H159" s="961" t="s">
        <v>451</v>
      </c>
      <c r="I159" s="999" t="s">
        <v>692</v>
      </c>
      <c r="J159" s="1032" t="s">
        <v>108</v>
      </c>
      <c r="K159" s="1032"/>
      <c r="L159" s="1032"/>
      <c r="M159" s="1032"/>
      <c r="N159" s="961" t="s">
        <v>162</v>
      </c>
      <c r="O159" s="1002">
        <v>8000</v>
      </c>
      <c r="P159" s="980" t="str">
        <f>IF(O159&lt;=0,"",IF(O159&lt;=2,"Muy Baja",IF(O159&lt;=24,"Baja",IF(O159&lt;=500,"Media",IF(O159&lt;=5000,"Alta","Muy Alta")))))</f>
        <v>Muy Alta</v>
      </c>
      <c r="Q159" s="958">
        <f>IF(P159="","",IF(P159="Muy Baja",0.2,IF(P159="Baja",0.4,IF(P159="Media",0.6,IF(P159="Alta",0.8,IF(P159="Muy Alta",1,))))))</f>
        <v>1</v>
      </c>
      <c r="R159" s="961" t="s">
        <v>164</v>
      </c>
      <c r="S159" s="1002" t="str">
        <f>IF(NOT(ISERROR(MATCH(R159,'[17]Tabla Impacto'!$B$221:$B$223,0))),'[17]Tabla Impacto'!$F$223&amp;"Por favor no seleccionar los criterios de impacto(Afectación Económica o presupuestal y Pérdida Reputacional)",R159)</f>
        <v xml:space="preserve">     Entre 50 y 100 SMLMV </v>
      </c>
      <c r="T159" s="980" t="str">
        <f>IF(OR(S159='[17]Tabla Impacto'!$C$11,S159='[17]Tabla Impacto'!$D$11),"Leve",IF(OR(S159='[17]Tabla Impacto'!$C$12,S159='[17]Tabla Impacto'!$D$12),"Menor",IF(OR(S159='[17]Tabla Impacto'!$C$13,S159='[17]Tabla Impacto'!$D$13),"Moderado",IF(OR(S159='[17]Tabla Impacto'!$C$14,S159='[17]Tabla Impacto'!$D$14),"Mayor",IF(OR(S159='[17]Tabla Impacto'!$C$15,S159='[17]Tabla Impacto'!$D$15),"Catastrófico","")))))</f>
        <v>Moderado</v>
      </c>
      <c r="U159" s="556">
        <f>IF(T159="","",IF(T159="Leve",0.2,IF(T159="Menor",0.4,IF(T159="Moderado",0.6,IF(T159="Mayor",0.8,IF(T159="Catastrófico",1,))))))</f>
        <v>0.6</v>
      </c>
      <c r="V159" s="982" t="str">
        <f>IF(OR(AND(P159="Muy Baja",T159="Leve"),AND(P159="Muy Baja",T159="Menor"),AND(P159="Baja",T159="Leve")),"Bajo",IF(OR(AND(P159="Muy baja",T159="Moderado"),AND(P159="Baja",T159="Menor"),AND(P159="Baja",T159="Moderado"),AND(P159="Media",T159="Leve"),AND(P159="Media",T159="Menor"),AND(P159="Media",T159="Moderado"),AND(P159="Alta",T159="Leve"),AND(P159="Alta",T159="Menor")),"Moderado",IF(OR(AND(P159="Muy Baja",T159="Mayor"),AND(P159="Baja",T159="Mayor"),AND(P159="Media",T159="Mayor"),AND(P159="Alta",T159="Moderado"),AND(P159="Alta",T159="Mayor"),AND(P159="Muy Alta",T159="Leve"),AND(P159="Muy Alta",T159="Menor"),AND(P159="Muy Alta",T159="Moderado"),AND(P159="Muy Alta",T159="Mayor")),"Alto",IF(OR(AND(P159="Muy Baja",T159="Catastrófico"),AND(P159="Baja",T159="Catastrófico"),AND(P159="Media",T159="Catastrófico"),AND(P159="Alta",T159="Catastrófico"),AND(P159="Muy Alta",T159="Catastrófico")),"Extremo",""))))</f>
        <v>Alto</v>
      </c>
      <c r="W159" s="554">
        <v>1</v>
      </c>
      <c r="X159" s="557" t="s">
        <v>693</v>
      </c>
      <c r="Y159" s="554" t="str">
        <f t="shared" ref="Y159:Y165" si="54">IF(OR(Z159="Preventivo",Z159="Detectivo"),"Probabilidad",IF(Z159="Correctivo","Impacto",""))</f>
        <v>Probabilidad</v>
      </c>
      <c r="Z159" s="565" t="s">
        <v>111</v>
      </c>
      <c r="AA159" s="565" t="s">
        <v>112</v>
      </c>
      <c r="AB159" s="566" t="str">
        <f t="shared" ref="AB159:AB165" si="55">IF(AND(Z159="Preventivo",AA159="Automático"),"50%",IF(AND(Z159="Preventivo",AA159="Manual"),"40%",IF(AND(Z159="Detectivo",AA159="Automático"),"40%",IF(AND(Z159="Detectivo",AA159="Manual"),"30%",IF(AND(Z159="Correctivo",AA159="Automático"),"35%",IF(AND(Z159="Correctivo",AA159="Manual"),"25%",""))))))</f>
        <v>40%</v>
      </c>
      <c r="AC159" s="565" t="s">
        <v>113</v>
      </c>
      <c r="AD159" s="565" t="s">
        <v>114</v>
      </c>
      <c r="AE159" s="565" t="s">
        <v>115</v>
      </c>
      <c r="AF159" s="567">
        <f>IFERROR(IF(Y159="Probabilidad",(Q159-(+Q159*AB159)),IF(Y159="Impacto",Q159,"")),"")</f>
        <v>0.6</v>
      </c>
      <c r="AG159" s="568" t="str">
        <f t="shared" ref="AG159:AG165" si="56">IFERROR(IF(AF159="","",IF(AF159&lt;=0.2,"Muy Baja",IF(AF159&lt;=0.4,"Baja",IF(AF159&lt;=0.6,"Media",IF(AF159&lt;=0.8,"Alta","Muy Alta"))))),"")</f>
        <v>Media</v>
      </c>
      <c r="AH159" s="553">
        <f t="shared" ref="AH159:AH165" si="57">+AF159</f>
        <v>0.6</v>
      </c>
      <c r="AI159" s="568" t="str">
        <f t="shared" ref="AI159:AI165" si="58">IFERROR(IF(AJ159="","",IF(AJ159&lt;=0.2,"Leve",IF(AJ159&lt;=0.4,"Menor",IF(AJ159&lt;=0.6,"Moderado",IF(AJ159&lt;=0.8,"Mayor","Catastrófico"))))),"")</f>
        <v>Moderado</v>
      </c>
      <c r="AJ159" s="550">
        <f>IFERROR(IF(Y159="Impacto",(U159-(+U159*AB159)),IF(Y159="Probabilidad",U159,"")),"")</f>
        <v>0.6</v>
      </c>
      <c r="AK159" s="569" t="str">
        <f t="shared" ref="AK159:AK165" si="59">IFERROR(IF(OR(AND(AG159="Muy Baja",AI159="Leve"),AND(AG159="Muy Baja",AI159="Menor"),AND(AG159="Baja",AI159="Leve")),"Bajo",IF(OR(AND(AG159="Muy baja",AI159="Moderado"),AND(AG159="Baja",AI159="Menor"),AND(AG159="Baja",AI159="Moderado"),AND(AG159="Media",AI159="Leve"),AND(AG159="Media",AI159="Menor"),AND(AG159="Media",AI159="Moderado"),AND(AG159="Alta",AI159="Leve"),AND(AG159="Alta",AI159="Menor")),"Moderado",IF(OR(AND(AG159="Muy Baja",AI159="Mayor"),AND(AG159="Baja",AI159="Mayor"),AND(AG159="Media",AI159="Mayor"),AND(AG159="Alta",AI159="Moderado"),AND(AG159="Alta",AI159="Mayor"),AND(AG159="Muy Alta",AI159="Leve"),AND(AG159="Muy Alta",AI159="Menor"),AND(AG159="Muy Alta",AI159="Moderado"),AND(AG159="Muy Alta",AI159="Mayor")),"Alto",IF(OR(AND(AG159="Muy Baja",AI159="Catastrófico"),AND(AG159="Baja",AI159="Catastrófico"),AND(AG159="Media",AI159="Catastrófico"),AND(AG159="Alta",AI159="Catastrófico"),AND(AG159="Muy Alta",AI159="Catastrófico")),"Extremo","")))),"")</f>
        <v>Moderado</v>
      </c>
      <c r="AL159" s="574" t="s">
        <v>116</v>
      </c>
      <c r="AM159" s="558"/>
      <c r="AN159" s="549" t="s">
        <v>694</v>
      </c>
      <c r="AO159" s="549" t="s">
        <v>695</v>
      </c>
      <c r="AP159" s="575" t="s">
        <v>696</v>
      </c>
      <c r="AQ159" s="386"/>
      <c r="AR159" s="1040"/>
      <c r="AS159" s="378"/>
      <c r="AT159" s="875"/>
      <c r="AU159" s="139"/>
      <c r="AV159" s="139"/>
      <c r="AW159" s="139"/>
      <c r="AX159" s="139"/>
      <c r="AY159" s="139"/>
      <c r="AZ159" s="139"/>
      <c r="BA159" s="139"/>
      <c r="BB159" s="139"/>
      <c r="BC159" s="139"/>
      <c r="BD159" s="139"/>
      <c r="BE159" s="139"/>
      <c r="BF159" s="139"/>
      <c r="BG159" s="139"/>
      <c r="BH159" s="139"/>
      <c r="BI159" s="139"/>
      <c r="BJ159" s="139"/>
      <c r="BK159" s="139"/>
      <c r="BL159" s="139"/>
      <c r="BM159" s="139"/>
    </row>
    <row r="160" spans="1:66" s="371" customFormat="1" ht="151.5" customHeight="1" thickTop="1" thickBot="1">
      <c r="A160" s="933"/>
      <c r="B160" s="933"/>
      <c r="C160" s="972"/>
      <c r="D160" s="1002"/>
      <c r="E160" s="959"/>
      <c r="F160" s="959"/>
      <c r="G160" s="959"/>
      <c r="H160" s="961"/>
      <c r="I160" s="959"/>
      <c r="J160" s="1013"/>
      <c r="K160" s="1013"/>
      <c r="L160" s="1013"/>
      <c r="M160" s="1013"/>
      <c r="N160" s="959"/>
      <c r="O160" s="959"/>
      <c r="P160" s="959"/>
      <c r="Q160" s="1002"/>
      <c r="R160" s="959"/>
      <c r="S160" s="1002"/>
      <c r="T160" s="959"/>
      <c r="U160" s="556">
        <f>U159</f>
        <v>0.6</v>
      </c>
      <c r="V160" s="959"/>
      <c r="W160" s="554">
        <v>2</v>
      </c>
      <c r="X160" s="557" t="s">
        <v>1079</v>
      </c>
      <c r="Y160" s="554" t="str">
        <f t="shared" si="54"/>
        <v>Probabilidad</v>
      </c>
      <c r="Z160" s="565" t="s">
        <v>111</v>
      </c>
      <c r="AA160" s="565" t="s">
        <v>112</v>
      </c>
      <c r="AB160" s="566" t="str">
        <f t="shared" si="55"/>
        <v>40%</v>
      </c>
      <c r="AC160" s="565" t="s">
        <v>113</v>
      </c>
      <c r="AD160" s="565" t="s">
        <v>114</v>
      </c>
      <c r="AE160" s="565" t="s">
        <v>115</v>
      </c>
      <c r="AF160" s="567">
        <f>IFERROR(IF(AND(Y159="Probabilidad",Y160="Probabilidad"),(AH159-(+AH159*AB160)),IF(Y160="Probabilidad",(Q159-(+Q159*AB160)),IF(Y160="Impacto",AH159,""))),"")</f>
        <v>0.36</v>
      </c>
      <c r="AG160" s="568" t="str">
        <f t="shared" si="56"/>
        <v>Baja</v>
      </c>
      <c r="AH160" s="553">
        <f t="shared" si="57"/>
        <v>0.36</v>
      </c>
      <c r="AI160" s="568" t="str">
        <f t="shared" si="58"/>
        <v>Moderado</v>
      </c>
      <c r="AJ160" s="550">
        <f>IFERROR(IF(AND(Y159="Impacto",Y160="Impacto"),(AJ159-(+AJ159*AB160)),IF(Y160="Impacto",(U159-(+U159*AB160)),IF(Y160="Probabilidad",AJ159,""))),"")</f>
        <v>0.6</v>
      </c>
      <c r="AK160" s="569" t="str">
        <f t="shared" si="59"/>
        <v>Moderado</v>
      </c>
      <c r="AL160" s="574" t="s">
        <v>116</v>
      </c>
      <c r="AM160" s="558"/>
      <c r="AN160" s="557" t="s">
        <v>697</v>
      </c>
      <c r="AO160" s="549" t="s">
        <v>695</v>
      </c>
      <c r="AP160" s="575" t="s">
        <v>698</v>
      </c>
      <c r="AQ160" s="386"/>
      <c r="AR160" s="1041"/>
      <c r="AS160" s="378"/>
      <c r="AT160" s="875"/>
      <c r="AU160" s="140"/>
      <c r="AV160" s="140"/>
      <c r="AW160" s="140"/>
      <c r="AX160" s="140"/>
      <c r="AY160" s="140"/>
      <c r="AZ160" s="140"/>
      <c r="BA160" s="140"/>
      <c r="BB160" s="140"/>
      <c r="BC160" s="140"/>
      <c r="BD160" s="140"/>
      <c r="BE160" s="140"/>
      <c r="BF160" s="140"/>
      <c r="BG160" s="140"/>
      <c r="BH160" s="140"/>
      <c r="BI160" s="140"/>
      <c r="BJ160" s="140"/>
      <c r="BK160" s="140"/>
      <c r="BL160" s="140"/>
      <c r="BM160" s="140"/>
    </row>
    <row r="161" spans="1:65" s="371" customFormat="1" ht="189" customHeight="1" thickTop="1" thickBot="1">
      <c r="A161" s="933"/>
      <c r="B161" s="933"/>
      <c r="C161" s="972"/>
      <c r="D161" s="1002"/>
      <c r="E161" s="959"/>
      <c r="F161" s="959"/>
      <c r="G161" s="959"/>
      <c r="H161" s="961"/>
      <c r="I161" s="959"/>
      <c r="J161" s="1013"/>
      <c r="K161" s="1013"/>
      <c r="L161" s="1013"/>
      <c r="M161" s="1013"/>
      <c r="N161" s="959"/>
      <c r="O161" s="959"/>
      <c r="P161" s="959"/>
      <c r="Q161" s="1002"/>
      <c r="R161" s="959"/>
      <c r="S161" s="1002"/>
      <c r="T161" s="959"/>
      <c r="U161" s="556">
        <f>U160</f>
        <v>0.6</v>
      </c>
      <c r="V161" s="959"/>
      <c r="W161" s="554">
        <v>3</v>
      </c>
      <c r="X161" s="557" t="s">
        <v>1080</v>
      </c>
      <c r="Y161" s="554" t="str">
        <f t="shared" si="54"/>
        <v>Probabilidad</v>
      </c>
      <c r="Z161" s="565" t="s">
        <v>111</v>
      </c>
      <c r="AA161" s="565" t="s">
        <v>112</v>
      </c>
      <c r="AB161" s="566" t="str">
        <f t="shared" si="55"/>
        <v>40%</v>
      </c>
      <c r="AC161" s="565" t="s">
        <v>113</v>
      </c>
      <c r="AD161" s="565" t="s">
        <v>114</v>
      </c>
      <c r="AE161" s="565" t="s">
        <v>115</v>
      </c>
      <c r="AF161" s="567">
        <f>IFERROR(IF(AND(Y160="Probabilidad",Y161="Probabilidad"),(AH160-(+AH160*AB161)),IF(AND(Y160="Impacto",Y161="Probabilidad"),(AH159-(+AH159*AB161)),IF(Y161="Impacto",AH160,""))),"")</f>
        <v>0.216</v>
      </c>
      <c r="AG161" s="568" t="str">
        <f t="shared" si="56"/>
        <v>Baja</v>
      </c>
      <c r="AH161" s="553">
        <f t="shared" si="57"/>
        <v>0.216</v>
      </c>
      <c r="AI161" s="568" t="str">
        <f t="shared" si="58"/>
        <v>Moderado</v>
      </c>
      <c r="AJ161" s="550">
        <f>IFERROR(IF(AND(Y160="Impacto",Y161="Impacto"),(AJ160-(+AJ160*AB161)),IF(AND(Y160="Probabilidad",Y161="Impacto"),(AJ159-(+AJ159*AB161)),IF(Y161="Probabilidad",AJ160,""))),"")</f>
        <v>0.6</v>
      </c>
      <c r="AK161" s="569" t="str">
        <f t="shared" si="59"/>
        <v>Moderado</v>
      </c>
      <c r="AL161" s="574" t="s">
        <v>116</v>
      </c>
      <c r="AM161" s="558"/>
      <c r="AN161" s="549" t="s">
        <v>699</v>
      </c>
      <c r="AO161" s="549" t="s">
        <v>695</v>
      </c>
      <c r="AP161" s="575" t="s">
        <v>700</v>
      </c>
      <c r="AQ161" s="386"/>
      <c r="AR161" s="1041"/>
      <c r="AS161" s="378"/>
      <c r="AT161" s="875"/>
      <c r="AU161" s="140"/>
      <c r="AV161" s="140"/>
      <c r="AW161" s="140"/>
      <c r="AX161" s="140"/>
      <c r="AY161" s="140"/>
      <c r="AZ161" s="140"/>
      <c r="BA161" s="140"/>
      <c r="BB161" s="140"/>
      <c r="BC161" s="140"/>
      <c r="BD161" s="140"/>
      <c r="BE161" s="140"/>
      <c r="BF161" s="140"/>
      <c r="BG161" s="140"/>
      <c r="BH161" s="140"/>
      <c r="BI161" s="140"/>
      <c r="BJ161" s="140"/>
      <c r="BK161" s="140"/>
      <c r="BL161" s="140"/>
      <c r="BM161" s="140"/>
    </row>
    <row r="162" spans="1:65" s="371" customFormat="1" ht="151.5" customHeight="1" thickTop="1" thickBot="1">
      <c r="A162" s="933"/>
      <c r="B162" s="933"/>
      <c r="C162" s="972"/>
      <c r="D162" s="1002"/>
      <c r="E162" s="959"/>
      <c r="F162" s="959"/>
      <c r="G162" s="959"/>
      <c r="H162" s="961"/>
      <c r="I162" s="959"/>
      <c r="J162" s="1013"/>
      <c r="K162" s="1013"/>
      <c r="L162" s="1013"/>
      <c r="M162" s="1013"/>
      <c r="N162" s="959"/>
      <c r="O162" s="959"/>
      <c r="P162" s="959"/>
      <c r="Q162" s="1002"/>
      <c r="R162" s="959"/>
      <c r="S162" s="1002"/>
      <c r="T162" s="959"/>
      <c r="U162" s="556">
        <f>U161</f>
        <v>0.6</v>
      </c>
      <c r="V162" s="959"/>
      <c r="W162" s="554">
        <v>4</v>
      </c>
      <c r="X162" s="557" t="s">
        <v>701</v>
      </c>
      <c r="Y162" s="554" t="str">
        <f t="shared" si="54"/>
        <v>Probabilidad</v>
      </c>
      <c r="Z162" s="565" t="s">
        <v>111</v>
      </c>
      <c r="AA162" s="565" t="s">
        <v>112</v>
      </c>
      <c r="AB162" s="566" t="str">
        <f t="shared" si="55"/>
        <v>40%</v>
      </c>
      <c r="AC162" s="565" t="s">
        <v>113</v>
      </c>
      <c r="AD162" s="565" t="s">
        <v>114</v>
      </c>
      <c r="AE162" s="565" t="s">
        <v>115</v>
      </c>
      <c r="AF162" s="567">
        <f>IFERROR(IF(AND(Y161="Probabilidad",Y162="Probabilidad"),(AH161-(+AH161*AB162)),IF(AND(Y161="Impacto",Y162="Probabilidad"),(AH160-(+AH160*AB162)),IF(Y162="Impacto",AH161,""))),"")</f>
        <v>0.12959999999999999</v>
      </c>
      <c r="AG162" s="568" t="str">
        <f t="shared" si="56"/>
        <v>Muy Baja</v>
      </c>
      <c r="AH162" s="553">
        <f t="shared" si="57"/>
        <v>0.12959999999999999</v>
      </c>
      <c r="AI162" s="568" t="str">
        <f t="shared" si="58"/>
        <v>Moderado</v>
      </c>
      <c r="AJ162" s="550">
        <f>IFERROR(IF(AND(Y161="Impacto",Y162="Impacto"),(AJ161-(+AJ161*AB162)),IF(AND(Y161="Probabilidad",Y162="Impacto"),(AJ160-(+AJ160*AB162)),IF(Y162="Probabilidad",AJ161,""))),"")</f>
        <v>0.6</v>
      </c>
      <c r="AK162" s="569" t="str">
        <f t="shared" si="59"/>
        <v>Moderado</v>
      </c>
      <c r="AL162" s="574" t="s">
        <v>116</v>
      </c>
      <c r="AM162" s="558"/>
      <c r="AN162" s="549" t="s">
        <v>1081</v>
      </c>
      <c r="AO162" s="549" t="s">
        <v>695</v>
      </c>
      <c r="AP162" s="559" t="s">
        <v>702</v>
      </c>
      <c r="AQ162" s="386"/>
      <c r="AR162" s="1041"/>
      <c r="AS162" s="378"/>
      <c r="AT162" s="875"/>
      <c r="AU162" s="140"/>
      <c r="AV162" s="140"/>
      <c r="AW162" s="140"/>
      <c r="AX162" s="140"/>
      <c r="AY162" s="140"/>
      <c r="AZ162" s="140"/>
      <c r="BA162" s="140"/>
      <c r="BB162" s="140"/>
      <c r="BC162" s="140"/>
      <c r="BD162" s="140"/>
      <c r="BE162" s="140"/>
      <c r="BF162" s="140"/>
      <c r="BG162" s="140"/>
      <c r="BH162" s="140"/>
      <c r="BI162" s="140"/>
      <c r="BJ162" s="140"/>
      <c r="BK162" s="140"/>
      <c r="BL162" s="140"/>
      <c r="BM162" s="140"/>
    </row>
    <row r="163" spans="1:65" s="371" customFormat="1" ht="1.5" customHeight="1" thickTop="1" thickBot="1">
      <c r="A163" s="933"/>
      <c r="B163" s="933"/>
      <c r="C163" s="973"/>
      <c r="D163" s="560"/>
      <c r="E163" s="960"/>
      <c r="F163" s="960"/>
      <c r="G163" s="960"/>
      <c r="H163" s="560"/>
      <c r="I163" s="960"/>
      <c r="J163" s="1014"/>
      <c r="K163" s="1014"/>
      <c r="L163" s="1014"/>
      <c r="M163" s="1014"/>
      <c r="N163" s="960"/>
      <c r="O163" s="960"/>
      <c r="P163" s="960"/>
      <c r="Q163" s="252" t="str">
        <f>IF(P163="","",IF(P163="Muy Baja",0.2,IF(P163="Baja",0.4,IF(P163="Media",0.6,IF(P163="Alta",0.8,IF(P163="Muy Alta",1,))))))</f>
        <v/>
      </c>
      <c r="R163" s="960"/>
      <c r="S163" s="503" t="str">
        <f>IF(NOT(ISERROR(MATCH(R164,'[17]Tabla Impacto'!$B$221:$B$223,0))),'[17]Tabla Impacto'!$F$223&amp;"Por favor no seleccionar los criterios de impacto(Afectación Económica o presupuestal y Pérdida Reputacional)",R164)</f>
        <v xml:space="preserve">     Entre 50 y 100 SMLMV </v>
      </c>
      <c r="T163" s="960"/>
      <c r="U163" s="253"/>
      <c r="V163" s="960"/>
      <c r="W163" s="570"/>
      <c r="X163" s="503"/>
      <c r="Y163" s="570" t="str">
        <f t="shared" si="54"/>
        <v/>
      </c>
      <c r="Z163" s="561"/>
      <c r="AA163" s="561"/>
      <c r="AB163" s="562" t="str">
        <f t="shared" si="55"/>
        <v/>
      </c>
      <c r="AC163" s="561"/>
      <c r="AD163" s="561"/>
      <c r="AE163" s="561"/>
      <c r="AF163" s="563" t="str">
        <f>IFERROR(IF(Y163="Probabilidad",(Q163-(+Q163*AB163)),IF(Y163="Impacto",Q163,"")),"")</f>
        <v/>
      </c>
      <c r="AG163" s="547" t="str">
        <f t="shared" si="56"/>
        <v/>
      </c>
      <c r="AH163" s="252" t="str">
        <f t="shared" si="57"/>
        <v/>
      </c>
      <c r="AI163" s="547" t="str">
        <f t="shared" si="58"/>
        <v/>
      </c>
      <c r="AJ163" s="252" t="str">
        <f>IFERROR(IF(Y163="Impacto",(U163-(+U163*AB163)),IF(Y163="Probabilidad",U163,"")),"")</f>
        <v/>
      </c>
      <c r="AK163" s="548" t="str">
        <f t="shared" si="59"/>
        <v/>
      </c>
      <c r="AL163" s="255"/>
      <c r="AM163" s="564"/>
      <c r="AN163" s="503"/>
      <c r="AO163" s="503"/>
      <c r="AP163" s="551"/>
      <c r="AQ163" s="386"/>
      <c r="AR163" s="1042"/>
      <c r="AS163" s="378"/>
      <c r="AT163" s="875"/>
      <c r="AU163" s="140"/>
      <c r="AV163" s="140"/>
      <c r="AW163" s="140"/>
      <c r="AX163" s="140"/>
      <c r="AY163" s="140"/>
      <c r="AZ163" s="140"/>
      <c r="BA163" s="140"/>
      <c r="BB163" s="140"/>
      <c r="BC163" s="140"/>
      <c r="BD163" s="140"/>
      <c r="BE163" s="140"/>
      <c r="BF163" s="140"/>
      <c r="BG163" s="140"/>
      <c r="BH163" s="140"/>
      <c r="BI163" s="140"/>
      <c r="BJ163" s="140"/>
      <c r="BK163" s="140"/>
      <c r="BL163" s="140"/>
      <c r="BM163" s="140"/>
    </row>
    <row r="164" spans="1:65" s="371" customFormat="1" ht="151.5" customHeight="1" thickTop="1" thickBot="1">
      <c r="A164" s="933"/>
      <c r="B164" s="933"/>
      <c r="C164" s="997">
        <v>2</v>
      </c>
      <c r="D164" s="1002"/>
      <c r="E164" s="961" t="s">
        <v>119</v>
      </c>
      <c r="F164" s="1008" t="s">
        <v>703</v>
      </c>
      <c r="G164" s="961" t="s">
        <v>704</v>
      </c>
      <c r="H164" s="961" t="s">
        <v>451</v>
      </c>
      <c r="I164" s="1008" t="s">
        <v>705</v>
      </c>
      <c r="J164" s="1043" t="s">
        <v>108</v>
      </c>
      <c r="K164" s="1043" t="s">
        <v>108</v>
      </c>
      <c r="L164" s="1043"/>
      <c r="M164" s="1043"/>
      <c r="N164" s="961" t="s">
        <v>162</v>
      </c>
      <c r="O164" s="1002">
        <v>500</v>
      </c>
      <c r="P164" s="980" t="str">
        <f>IF(O164&lt;=0,"",IF(O164&lt;=2,"Muy Baja",IF(O164&lt;=24,"Baja",IF(O164&lt;=500,"Media",IF(O164&lt;=5000,"Alta","Muy Alta")))))</f>
        <v>Media</v>
      </c>
      <c r="Q164" s="958">
        <f>IF(P164="","",IF(P164="Muy Baja",0.2,IF(P164="Baja",0.4,IF(P164="Media",0.6,IF(P164="Alta",0.8,IF(P163="Muy Alta",1,))))))</f>
        <v>0.6</v>
      </c>
      <c r="R164" s="961" t="s">
        <v>164</v>
      </c>
      <c r="S164" s="1044" t="str">
        <f>IF(NOT(ISERROR(MATCH(R164,'[17]Tabla Impacto'!$B$221:$B$223,0))),'[17]Tabla Impacto'!$F$223&amp;"Por favor no seleccionar los criterios de impacto(Afectación Económica o presupuestal y Pérdida Reputacional)",R164)</f>
        <v xml:space="preserve">     Entre 50 y 100 SMLMV </v>
      </c>
      <c r="T164" s="980" t="str">
        <f>IF(OR(S164='[17]Tabla Impacto'!$C$11,S164='[17]Tabla Impacto'!$D$11),"Leve",IF(OR(S164='[17]Tabla Impacto'!$C$12,S164='[17]Tabla Impacto'!$D$12),"Menor",IF(OR(S164='[17]Tabla Impacto'!$C$13,S164='[17]Tabla Impacto'!$D$13),"Moderado",IF(OR(S164='[17]Tabla Impacto'!$C$14,S164='[17]Tabla Impacto'!$D$14),"Mayor",IF(OR(S164='[17]Tabla Impacto'!$C$15,S164='[17]Tabla Impacto'!$D$15),"Catastrófico","")))))</f>
        <v>Moderado</v>
      </c>
      <c r="U164" s="556">
        <f>IF(T164="","",IF(T164="Leve",0.2,IF(T164="Menor",0.4,IF(T164="Moderado",0.6,IF(T164="Mayor",0.8,IF(T164="Catastrófico",1,))))))</f>
        <v>0.6</v>
      </c>
      <c r="V164" s="982" t="str">
        <f>IF(OR(AND(P164="Muy Baja",T164="Leve"),AND(P164="Muy Baja",T164="Menor"),AND(P164="Baja",T164="Leve")),"Bajo",IF(OR(AND(P164="Muy baja",T164="Moderado"),AND(P164="Baja",T164="Menor"),AND(P164="Baja",T164="Moderado"),AND(P164="Media",T164="Leve"),AND(P164="Media",T164="Menor"),AND(P164="Media",T164="Moderado"),AND(P164="Alta",T164="Leve"),AND(P164="Alta",T164="Menor")),"Moderado",IF(OR(AND(P164="Muy Baja",T164="Mayor"),AND(P164="Baja",T164="Mayor"),AND(P164="Media",T164="Mayor"),AND(P164="Alta",T164="Moderado"),AND(P164="Alta",T164="Mayor"),AND(P164="Muy Alta",T164="Leve"),AND(P164="Muy Alta",T164="Menor"),AND(P164="Muy Alta",T164="Moderado"),AND(P164="Muy Alta",T164="Mayor")),"Alto",IF(OR(AND(P164="Muy Baja",T164="Catastrófico"),AND(P164="Baja",T164="Catastrófico"),AND(P164="Media",T164="Catastrófico"),AND(P164="Alta",T164="Catastrófico"),AND(P164="Muy Alta",T164="Catastrófico")),"Extremo",""))))</f>
        <v>Moderado</v>
      </c>
      <c r="W164" s="554">
        <v>1</v>
      </c>
      <c r="X164" s="549" t="s">
        <v>706</v>
      </c>
      <c r="Y164" s="554" t="str">
        <f t="shared" si="54"/>
        <v>Probabilidad</v>
      </c>
      <c r="Z164" s="565" t="s">
        <v>111</v>
      </c>
      <c r="AA164" s="565" t="s">
        <v>112</v>
      </c>
      <c r="AB164" s="566" t="str">
        <f t="shared" si="55"/>
        <v>40%</v>
      </c>
      <c r="AC164" s="565" t="s">
        <v>113</v>
      </c>
      <c r="AD164" s="565" t="s">
        <v>114</v>
      </c>
      <c r="AE164" s="565" t="s">
        <v>115</v>
      </c>
      <c r="AF164" s="567">
        <f>IFERROR(IF(Y164="Probabilidad",(Q164-(+Q164*AB164)),IF(Y164="Impacto",Q164,"")),"")</f>
        <v>0.36</v>
      </c>
      <c r="AG164" s="568" t="str">
        <f t="shared" si="56"/>
        <v>Baja</v>
      </c>
      <c r="AH164" s="553">
        <f t="shared" si="57"/>
        <v>0.36</v>
      </c>
      <c r="AI164" s="568" t="str">
        <f t="shared" si="58"/>
        <v>Moderado</v>
      </c>
      <c r="AJ164" s="553">
        <f>IFERROR(IF(Y164="Impacto",(U164-(+U164*AB164)),IF(Y164="Probabilidad",U164,"")),"")</f>
        <v>0.6</v>
      </c>
      <c r="AK164" s="569" t="str">
        <f t="shared" si="59"/>
        <v>Moderado</v>
      </c>
      <c r="AL164" s="574" t="s">
        <v>116</v>
      </c>
      <c r="AM164" s="558"/>
      <c r="AN164" s="549" t="s">
        <v>707</v>
      </c>
      <c r="AO164" s="549" t="s">
        <v>708</v>
      </c>
      <c r="AP164" s="575" t="s">
        <v>709</v>
      </c>
      <c r="AQ164" s="386"/>
      <c r="AR164" s="377"/>
      <c r="AS164" s="378"/>
      <c r="AT164" s="875"/>
      <c r="AU164" s="140"/>
      <c r="AV164" s="140"/>
      <c r="AW164" s="140"/>
      <c r="AX164" s="140"/>
      <c r="AY164" s="140"/>
      <c r="AZ164" s="140"/>
      <c r="BA164" s="140"/>
      <c r="BB164" s="140"/>
      <c r="BC164" s="140"/>
      <c r="BD164" s="140"/>
      <c r="BE164" s="140"/>
      <c r="BF164" s="140"/>
      <c r="BG164" s="140"/>
      <c r="BH164" s="140"/>
      <c r="BI164" s="140"/>
      <c r="BJ164" s="140"/>
      <c r="BK164" s="140"/>
      <c r="BL164" s="140"/>
      <c r="BM164" s="140"/>
    </row>
    <row r="165" spans="1:65" s="371" customFormat="1" ht="151.5" customHeight="1" thickTop="1" thickBot="1">
      <c r="A165" s="933"/>
      <c r="B165" s="933"/>
      <c r="C165" s="972"/>
      <c r="D165" s="1002"/>
      <c r="E165" s="959"/>
      <c r="F165" s="959"/>
      <c r="G165" s="959"/>
      <c r="H165" s="961"/>
      <c r="I165" s="959"/>
      <c r="J165" s="1013"/>
      <c r="K165" s="1013"/>
      <c r="L165" s="1013"/>
      <c r="M165" s="1013"/>
      <c r="N165" s="959"/>
      <c r="O165" s="959"/>
      <c r="P165" s="959"/>
      <c r="Q165" s="1002"/>
      <c r="R165" s="959"/>
      <c r="S165" s="959"/>
      <c r="T165" s="959"/>
      <c r="U165" s="981">
        <f>IF(T164="","",IF(T164="Leve",0.2,IF(T164="Menor",0.4,IF(T164="Moderado",0.6,IF(T164="Mayor",0.8,IF(T164="Catastrófico",1,))))))</f>
        <v>0.6</v>
      </c>
      <c r="V165" s="959"/>
      <c r="W165" s="1002">
        <v>2</v>
      </c>
      <c r="X165" s="1022" t="s">
        <v>710</v>
      </c>
      <c r="Y165" s="1002" t="str">
        <f t="shared" si="54"/>
        <v>Probabilidad</v>
      </c>
      <c r="Z165" s="1030" t="s">
        <v>111</v>
      </c>
      <c r="AA165" s="1030" t="s">
        <v>112</v>
      </c>
      <c r="AB165" s="1031" t="str">
        <f t="shared" si="55"/>
        <v>40%</v>
      </c>
      <c r="AC165" s="1030" t="s">
        <v>113</v>
      </c>
      <c r="AD165" s="1030" t="s">
        <v>114</v>
      </c>
      <c r="AE165" s="1030" t="s">
        <v>115</v>
      </c>
      <c r="AF165" s="1039">
        <f>IFERROR(IF(AND(Y164="Probabilidad",Y165="Probabilidad"),(AH164-(+AH164*AB165)),IF(Y165="Probabilidad",(Q164-(+Q164*AB165)),IF(Y165="Impacto",AH164,""))),"")</f>
        <v>0.216</v>
      </c>
      <c r="AG165" s="1027" t="str">
        <f t="shared" si="56"/>
        <v>Baja</v>
      </c>
      <c r="AH165" s="958">
        <f t="shared" si="57"/>
        <v>0.216</v>
      </c>
      <c r="AI165" s="1027" t="str">
        <f t="shared" si="58"/>
        <v>Moderado</v>
      </c>
      <c r="AJ165" s="958">
        <f>IFERROR(IF(Y165="Impacto",(U165-(+U165*AB165)),IF(Y165="Probabilidad",U165,"")),"")</f>
        <v>0.6</v>
      </c>
      <c r="AK165" s="1028" t="str">
        <f t="shared" si="59"/>
        <v>Moderado</v>
      </c>
      <c r="AL165" s="574" t="s">
        <v>116</v>
      </c>
      <c r="AM165" s="558"/>
      <c r="AN165" s="557" t="s">
        <v>711</v>
      </c>
      <c r="AO165" s="549" t="s">
        <v>1082</v>
      </c>
      <c r="AP165" s="575" t="s">
        <v>712</v>
      </c>
      <c r="AQ165" s="386"/>
      <c r="AR165" s="377"/>
      <c r="AS165" s="378"/>
      <c r="AT165" s="875"/>
      <c r="AU165" s="140"/>
      <c r="AV165" s="140"/>
      <c r="AW165" s="140"/>
      <c r="AX165" s="140"/>
      <c r="AY165" s="140"/>
      <c r="AZ165" s="140"/>
      <c r="BA165" s="140"/>
      <c r="BB165" s="140"/>
      <c r="BC165" s="140"/>
      <c r="BD165" s="140"/>
      <c r="BE165" s="140"/>
      <c r="BF165" s="140"/>
      <c r="BG165" s="140"/>
      <c r="BH165" s="140"/>
      <c r="BI165" s="140"/>
      <c r="BJ165" s="140"/>
      <c r="BK165" s="140"/>
      <c r="BL165" s="140"/>
      <c r="BM165" s="140"/>
    </row>
    <row r="166" spans="1:65" s="371" customFormat="1" ht="151.5" customHeight="1" thickTop="1" thickBot="1">
      <c r="A166" s="933"/>
      <c r="B166" s="933"/>
      <c r="C166" s="973"/>
      <c r="D166" s="1034"/>
      <c r="E166" s="960"/>
      <c r="F166" s="960"/>
      <c r="G166" s="960"/>
      <c r="H166" s="1023"/>
      <c r="I166" s="960"/>
      <c r="J166" s="1014"/>
      <c r="K166" s="1014"/>
      <c r="L166" s="1014"/>
      <c r="M166" s="1014"/>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0"/>
      <c r="AJ166" s="960"/>
      <c r="AK166" s="960"/>
      <c r="AL166" s="255" t="s">
        <v>116</v>
      </c>
      <c r="AM166" s="564"/>
      <c r="AN166" s="571" t="s">
        <v>713</v>
      </c>
      <c r="AO166" s="503" t="s">
        <v>1083</v>
      </c>
      <c r="AP166" s="551" t="s">
        <v>712</v>
      </c>
      <c r="AQ166" s="386"/>
      <c r="AR166" s="377"/>
      <c r="AS166" s="378"/>
      <c r="AT166" s="875"/>
      <c r="AU166" s="140"/>
      <c r="AV166" s="140"/>
      <c r="AW166" s="140"/>
      <c r="AX166" s="140"/>
      <c r="AY166" s="140"/>
      <c r="AZ166" s="140"/>
      <c r="BA166" s="140"/>
      <c r="BB166" s="140"/>
      <c r="BC166" s="140"/>
      <c r="BD166" s="140"/>
      <c r="BE166" s="140"/>
      <c r="BF166" s="140"/>
      <c r="BG166" s="140"/>
      <c r="BH166" s="140"/>
      <c r="BI166" s="140"/>
      <c r="BJ166" s="140"/>
      <c r="BK166" s="140"/>
      <c r="BL166" s="140"/>
      <c r="BM166" s="140"/>
    </row>
    <row r="167" spans="1:65" s="371" customFormat="1" ht="151.5" customHeight="1" thickTop="1" thickBot="1">
      <c r="A167" s="933"/>
      <c r="B167" s="933"/>
      <c r="C167" s="997">
        <v>3</v>
      </c>
      <c r="D167" s="1002"/>
      <c r="E167" s="961" t="s">
        <v>134</v>
      </c>
      <c r="F167" s="1008" t="s">
        <v>714</v>
      </c>
      <c r="G167" s="961" t="s">
        <v>715</v>
      </c>
      <c r="H167" s="961" t="s">
        <v>451</v>
      </c>
      <c r="I167" s="999" t="s">
        <v>716</v>
      </c>
      <c r="J167" s="1032" t="s">
        <v>108</v>
      </c>
      <c r="K167" s="1032" t="s">
        <v>108</v>
      </c>
      <c r="L167" s="1032"/>
      <c r="M167" s="1032" t="s">
        <v>108</v>
      </c>
      <c r="N167" s="961" t="s">
        <v>162</v>
      </c>
      <c r="O167" s="1002">
        <v>4</v>
      </c>
      <c r="P167" s="980" t="str">
        <f>IF(O167&lt;=0,"",IF(O167&lt;=2,"Muy Baja",IF(O167&lt;=24,"Baja",IF(O167&lt;=500,"Media",IF(O167&lt;=5000,"Alta","Muy Alta")))))</f>
        <v>Baja</v>
      </c>
      <c r="Q167" s="958">
        <f>IF(P167="","",IF(P167="Muy Baja",0.2,IF(P167="Baja",0.4,IF(P167="Media",0.6,IF(P167="Alta",0.8,IF(P167="Muy Alta",1,))))))</f>
        <v>0.4</v>
      </c>
      <c r="R167" s="961" t="s">
        <v>132</v>
      </c>
      <c r="S167" s="1002" t="str">
        <f>IF(NOT(ISERROR(MATCH(R167,'[17]Tabla Impacto'!$B$221:$B$223,0))),'[17]Tabla Impacto'!$F$223&amp;"Por favor no seleccionar los criterios de impacto(Afectación Económica o presupuestal y Pérdida Reputacional)",R167)</f>
        <v xml:space="preserve">     Entre 100 y 500 SMLMV </v>
      </c>
      <c r="T167" s="980" t="str">
        <f>IF(OR(S167='[17]Tabla Impacto'!$C$11,S167='[17]Tabla Impacto'!$D$11),"Leve",IF(OR(S167='[17]Tabla Impacto'!$C$12,S167='[17]Tabla Impacto'!$D$12),"Menor",IF(OR(S167='[17]Tabla Impacto'!$C$13,S167='[17]Tabla Impacto'!$D$13),"Moderado",IF(OR(S167='[17]Tabla Impacto'!$C$14,S167='[17]Tabla Impacto'!$D$14),"Mayor",IF(OR(S167='[17]Tabla Impacto'!$C$15,S167='[17]Tabla Impacto'!$D$15),"Catastrófico","")))))</f>
        <v>Mayor</v>
      </c>
      <c r="U167" s="981">
        <f>IF(T167="","",IF(T167="Leve",0.2,IF(T167="Menor",0.4,IF(T167="Moderado",0.6,IF(T167="Mayor",0.8,IF(T167="Catastrófico",1,))))))</f>
        <v>0.8</v>
      </c>
      <c r="V167" s="982" t="str">
        <f>IF(OR(AND(P167="Muy Baja",T167="Leve"),AND(P167="Muy Baja",T167="Menor"),AND(P167="Baja",T167="Leve")),"Bajo",IF(OR(AND(P167="Muy baja",T167="Moderado"),AND(P167="Baja",T167="Menor"),AND(P167="Baja",T167="Moderado"),AND(P167="Media",T167="Leve"),AND(P167="Media",T167="Menor"),AND(P167="Media",T167="Moderado"),AND(P167="Alta",T167="Leve"),AND(P167="Alta",T167="Menor")),"Moderado",IF(OR(AND(P167="Muy Baja",T167="Mayor"),AND(P167="Baja",T167="Mayor"),AND(P167="Media",T167="Mayor"),AND(P167="Alta",T167="Moderado"),AND(P167="Alta",T167="Mayor"),AND(P167="Muy Alta",T167="Leve"),AND(P167="Muy Alta",T167="Menor"),AND(P167="Muy Alta",T167="Moderado"),AND(P167="Muy Alta",T167="Mayor")),"Alto",IF(OR(AND(P167="Muy Baja",T167="Catastrófico"),AND(P167="Baja",T167="Catastrófico"),AND(P167="Media",T167="Catastrófico"),AND(P167="Alta",T167="Catastrófico"),AND(P167="Muy Alta",T167="Catastrófico")),"Extremo",""))))</f>
        <v>Alto</v>
      </c>
      <c r="W167" s="554">
        <v>1</v>
      </c>
      <c r="X167" s="557" t="s">
        <v>1084</v>
      </c>
      <c r="Y167" s="554" t="str">
        <f t="shared" ref="Y167:Y172" si="60">IF(OR(Z167="Preventivo",Z167="Detectivo"),"Probabilidad",IF(Z167="Correctivo","Impacto",""))</f>
        <v>Probabilidad</v>
      </c>
      <c r="Z167" s="565" t="s">
        <v>111</v>
      </c>
      <c r="AA167" s="565" t="s">
        <v>112</v>
      </c>
      <c r="AB167" s="566" t="str">
        <f t="shared" ref="AB167:AB172" si="61">IF(AND(Z167="Preventivo",AA167="Automático"),"50%",IF(AND(Z167="Preventivo",AA167="Manual"),"40%",IF(AND(Z167="Detectivo",AA167="Automático"),"40%",IF(AND(Z167="Detectivo",AA167="Manual"),"30%",IF(AND(Z167="Correctivo",AA167="Automático"),"35%",IF(AND(Z167="Correctivo",AA167="Manual"),"25%",""))))))</f>
        <v>40%</v>
      </c>
      <c r="AC167" s="565" t="s">
        <v>113</v>
      </c>
      <c r="AD167" s="565" t="s">
        <v>114</v>
      </c>
      <c r="AE167" s="565" t="s">
        <v>115</v>
      </c>
      <c r="AF167" s="567">
        <f>IFERROR(IF(Y167="Probabilidad",(Q167-(+Q167*AB167)),IF(Y167="Impacto",Q167,"")),"")</f>
        <v>0.24</v>
      </c>
      <c r="AG167" s="568" t="str">
        <f t="shared" ref="AG167:AG172" si="62">IFERROR(IF(AF167="","",IF(AF167&lt;=0.2,"Muy Baja",IF(AF167&lt;=0.4,"Baja",IF(AF167&lt;=0.6,"Media",IF(AF167&lt;=0.8,"Alta","Muy Alta"))))),"")</f>
        <v>Baja</v>
      </c>
      <c r="AH167" s="553">
        <f t="shared" ref="AH167:AH172" si="63">+AF167</f>
        <v>0.24</v>
      </c>
      <c r="AI167" s="568" t="str">
        <f t="shared" ref="AI167:AI172" si="64">IFERROR(IF(AJ167="","",IF(AJ167&lt;=0.2,"Leve",IF(AJ167&lt;=0.4,"Menor",IF(AJ167&lt;=0.6,"Moderado",IF(AJ167&lt;=0.8,"Mayor","Catastrófico"))))),"")</f>
        <v>Mayor</v>
      </c>
      <c r="AJ167" s="553">
        <f>IFERROR(IF(Y167="Impacto",(U167-(+U167*AB167)),IF(Y167="Probabilidad",U167,"")),"")</f>
        <v>0.8</v>
      </c>
      <c r="AK167" s="569" t="str">
        <f t="shared" ref="AK167:AK172" si="65">IFERROR(IF(OR(AND(AG167="Muy Baja",AI167="Leve"),AND(AG167="Muy Baja",AI167="Menor"),AND(AG167="Baja",AI167="Leve")),"Bajo",IF(OR(AND(AG167="Muy baja",AI167="Moderado"),AND(AG167="Baja",AI167="Menor"),AND(AG167="Baja",AI167="Moderado"),AND(AG167="Media",AI167="Leve"),AND(AG167="Media",AI167="Menor"),AND(AG167="Media",AI167="Moderado"),AND(AG167="Alta",AI167="Leve"),AND(AG167="Alta",AI167="Menor")),"Moderado",IF(OR(AND(AG167="Muy Baja",AI167="Mayor"),AND(AG167="Baja",AI167="Mayor"),AND(AG167="Media",AI167="Mayor"),AND(AG167="Alta",AI167="Moderado"),AND(AG167="Alta",AI167="Mayor"),AND(AG167="Muy Alta",AI167="Leve"),AND(AG167="Muy Alta",AI167="Menor"),AND(AG167="Muy Alta",AI167="Moderado"),AND(AG167="Muy Alta",AI167="Mayor")),"Alto",IF(OR(AND(AG167="Muy Baja",AI167="Catastrófico"),AND(AG167="Baja",AI167="Catastrófico"),AND(AG167="Media",AI167="Catastrófico"),AND(AG167="Alta",AI167="Catastrófico"),AND(AG167="Muy Alta",AI167="Catastrófico")),"Extremo","")))),"")</f>
        <v>Alto</v>
      </c>
      <c r="AL167" s="574" t="s">
        <v>116</v>
      </c>
      <c r="AM167" s="558"/>
      <c r="AN167" s="549" t="s">
        <v>717</v>
      </c>
      <c r="AO167" s="549" t="s">
        <v>1085</v>
      </c>
      <c r="AP167" s="575" t="s">
        <v>718</v>
      </c>
      <c r="AQ167" s="386"/>
      <c r="AR167" s="377"/>
      <c r="AS167" s="378"/>
      <c r="AT167" s="875"/>
      <c r="AU167" s="140"/>
      <c r="AV167" s="140"/>
      <c r="AW167" s="140"/>
      <c r="AX167" s="140"/>
      <c r="AY167" s="140"/>
      <c r="AZ167" s="140"/>
      <c r="BA167" s="140"/>
      <c r="BB167" s="140"/>
      <c r="BC167" s="140"/>
      <c r="BD167" s="140"/>
      <c r="BE167" s="140"/>
      <c r="BF167" s="140"/>
      <c r="BG167" s="140"/>
      <c r="BH167" s="140"/>
      <c r="BI167" s="140"/>
      <c r="BJ167" s="140"/>
      <c r="BK167" s="140"/>
      <c r="BL167" s="140"/>
      <c r="BM167" s="140"/>
    </row>
    <row r="168" spans="1:65" s="371" customFormat="1" ht="151.5" customHeight="1" thickTop="1" thickBot="1">
      <c r="A168" s="933"/>
      <c r="B168" s="933"/>
      <c r="C168" s="972"/>
      <c r="D168" s="1002"/>
      <c r="E168" s="959"/>
      <c r="F168" s="959"/>
      <c r="G168" s="959"/>
      <c r="H168" s="961"/>
      <c r="I168" s="959"/>
      <c r="J168" s="1013"/>
      <c r="K168" s="1013"/>
      <c r="L168" s="1013"/>
      <c r="M168" s="1013"/>
      <c r="N168" s="959"/>
      <c r="O168" s="959"/>
      <c r="P168" s="959"/>
      <c r="Q168" s="1002"/>
      <c r="R168" s="959"/>
      <c r="S168" s="1002"/>
      <c r="T168" s="959"/>
      <c r="U168" s="959"/>
      <c r="V168" s="959"/>
      <c r="W168" s="554">
        <v>2</v>
      </c>
      <c r="X168" s="549" t="s">
        <v>719</v>
      </c>
      <c r="Y168" s="554" t="str">
        <f t="shared" si="60"/>
        <v>Probabilidad</v>
      </c>
      <c r="Z168" s="565" t="s">
        <v>111</v>
      </c>
      <c r="AA168" s="565" t="s">
        <v>112</v>
      </c>
      <c r="AB168" s="566" t="str">
        <f t="shared" si="61"/>
        <v>40%</v>
      </c>
      <c r="AC168" s="565" t="s">
        <v>113</v>
      </c>
      <c r="AD168" s="565" t="s">
        <v>114</v>
      </c>
      <c r="AE168" s="565" t="s">
        <v>115</v>
      </c>
      <c r="AF168" s="567">
        <f>IFERROR(IF(AND(Y167="Probabilidad",Y168="Probabilidad"),(AH167-(+AH167*AB168)),IF(Y168="Probabilidad",(Q167-(+Q167*AB168)),IF(Y168="Impacto",AH167,""))),"")</f>
        <v>0.14399999999999999</v>
      </c>
      <c r="AG168" s="568" t="str">
        <f t="shared" si="62"/>
        <v>Muy Baja</v>
      </c>
      <c r="AH168" s="553">
        <f t="shared" si="63"/>
        <v>0.14399999999999999</v>
      </c>
      <c r="AI168" s="568" t="str">
        <f t="shared" si="64"/>
        <v>Mayor</v>
      </c>
      <c r="AJ168" s="553">
        <f>IFERROR(IF(Y168="Impacto",(U167-(+U167*AB168)),IF(Y168="Probabilidad",U167,"")),"")</f>
        <v>0.8</v>
      </c>
      <c r="AK168" s="569" t="str">
        <f t="shared" si="65"/>
        <v>Alto</v>
      </c>
      <c r="AL168" s="574" t="s">
        <v>116</v>
      </c>
      <c r="AM168" s="558"/>
      <c r="AN168" s="1022" t="s">
        <v>720</v>
      </c>
      <c r="AO168" s="1035" t="s">
        <v>1085</v>
      </c>
      <c r="AP168" s="1037">
        <v>45056</v>
      </c>
      <c r="AQ168" s="386"/>
      <c r="AR168" s="377"/>
      <c r="AS168" s="378"/>
      <c r="AT168" s="875"/>
      <c r="AU168" s="140"/>
      <c r="AV168" s="140"/>
      <c r="AW168" s="140"/>
      <c r="AX168" s="140"/>
      <c r="AY168" s="140"/>
      <c r="AZ168" s="140"/>
      <c r="BA168" s="140"/>
      <c r="BB168" s="140"/>
      <c r="BC168" s="140"/>
      <c r="BD168" s="140"/>
      <c r="BE168" s="140"/>
      <c r="BF168" s="140"/>
      <c r="BG168" s="140"/>
      <c r="BH168" s="140"/>
      <c r="BI168" s="140"/>
      <c r="BJ168" s="140"/>
      <c r="BK168" s="140"/>
      <c r="BL168" s="140"/>
      <c r="BM168" s="140"/>
    </row>
    <row r="169" spans="1:65" s="371" customFormat="1" ht="151.5" customHeight="1" thickTop="1" thickBot="1">
      <c r="A169" s="933"/>
      <c r="B169" s="933"/>
      <c r="C169" s="973"/>
      <c r="D169" s="1034"/>
      <c r="E169" s="960"/>
      <c r="F169" s="960"/>
      <c r="G169" s="960"/>
      <c r="H169" s="1023"/>
      <c r="I169" s="960"/>
      <c r="J169" s="1014"/>
      <c r="K169" s="1014"/>
      <c r="L169" s="1014"/>
      <c r="M169" s="1014"/>
      <c r="N169" s="960"/>
      <c r="O169" s="960"/>
      <c r="P169" s="960"/>
      <c r="Q169" s="960"/>
      <c r="R169" s="960"/>
      <c r="S169" s="960"/>
      <c r="T169" s="960"/>
      <c r="U169" s="960"/>
      <c r="V169" s="960"/>
      <c r="W169" s="570">
        <v>3</v>
      </c>
      <c r="X169" s="571" t="s">
        <v>850</v>
      </c>
      <c r="Y169" s="570" t="str">
        <f t="shared" si="60"/>
        <v>Probabilidad</v>
      </c>
      <c r="Z169" s="561" t="s">
        <v>138</v>
      </c>
      <c r="AA169" s="561" t="s">
        <v>112</v>
      </c>
      <c r="AB169" s="562" t="str">
        <f t="shared" si="61"/>
        <v>30%</v>
      </c>
      <c r="AC169" s="561" t="s">
        <v>113</v>
      </c>
      <c r="AD169" s="561" t="s">
        <v>114</v>
      </c>
      <c r="AE169" s="561" t="s">
        <v>115</v>
      </c>
      <c r="AF169" s="546">
        <f>IFERROR(IF(AND(Y168="Probabilidad",Y169="Probabilidad"),(AH168-(+AH168*AB169)),IF(AND(Y168="Impacto",Y169="Probabilidad"),(AH167-(+AH167*AB169)),IF(Y169="Impacto",AH168,""))),"")</f>
        <v>0.1008</v>
      </c>
      <c r="AG169" s="547" t="str">
        <f t="shared" si="62"/>
        <v>Muy Baja</v>
      </c>
      <c r="AH169" s="252">
        <f t="shared" si="63"/>
        <v>0.1008</v>
      </c>
      <c r="AI169" s="547" t="str">
        <f t="shared" si="64"/>
        <v>Mayor</v>
      </c>
      <c r="AJ169" s="257">
        <f>IFERROR(IF(AND(Y168="Impacto",Y169="Impacto"),(AJ168-(+AJ168*AB169)),IF(AND(Y168="Probabilidad",Y169="Impacto"),(AJ167-(+AJ167*AB169)),IF(Y169="Probabilidad",AJ168,""))),"")</f>
        <v>0.8</v>
      </c>
      <c r="AK169" s="548" t="str">
        <f t="shared" si="65"/>
        <v>Alto</v>
      </c>
      <c r="AL169" s="255" t="s">
        <v>116</v>
      </c>
      <c r="AM169" s="564"/>
      <c r="AN169" s="1025"/>
      <c r="AO169" s="1036"/>
      <c r="AP169" s="1038"/>
      <c r="AQ169" s="386"/>
      <c r="AR169" s="377"/>
      <c r="AS169" s="378"/>
      <c r="AT169" s="875"/>
      <c r="AU169" s="140"/>
      <c r="AV169" s="140"/>
      <c r="AW169" s="140"/>
      <c r="AX169" s="140"/>
      <c r="AY169" s="140"/>
      <c r="AZ169" s="140"/>
      <c r="BA169" s="140"/>
      <c r="BB169" s="140"/>
      <c r="BC169" s="140"/>
      <c r="BD169" s="140"/>
      <c r="BE169" s="140"/>
      <c r="BF169" s="140"/>
      <c r="BG169" s="140"/>
      <c r="BH169" s="140"/>
      <c r="BI169" s="140"/>
      <c r="BJ169" s="140"/>
      <c r="BK169" s="140"/>
      <c r="BL169" s="140"/>
      <c r="BM169" s="140"/>
    </row>
    <row r="170" spans="1:65" s="371" customFormat="1" ht="135.75" customHeight="1" thickTop="1" thickBot="1">
      <c r="A170" s="933"/>
      <c r="B170" s="933"/>
      <c r="C170" s="997">
        <v>4</v>
      </c>
      <c r="D170" s="1002"/>
      <c r="E170" s="961" t="s">
        <v>134</v>
      </c>
      <c r="F170" s="961" t="s">
        <v>721</v>
      </c>
      <c r="G170" s="961" t="s">
        <v>722</v>
      </c>
      <c r="H170" s="961" t="s">
        <v>451</v>
      </c>
      <c r="I170" s="999" t="s">
        <v>723</v>
      </c>
      <c r="J170" s="1032" t="s">
        <v>108</v>
      </c>
      <c r="K170" s="1032" t="s">
        <v>108</v>
      </c>
      <c r="L170" s="1032"/>
      <c r="M170" s="1032"/>
      <c r="N170" s="961" t="s">
        <v>162</v>
      </c>
      <c r="O170" s="1002">
        <v>5000</v>
      </c>
      <c r="P170" s="980" t="str">
        <f>IF(O170&lt;=0,"",IF(O170&lt;=2,"Muy Baja",IF(O170&lt;=24,"Baja",IF(O170&lt;=500,"Media",IF(O170&lt;=5000,"Alta","Muy Alta")))))</f>
        <v>Alta</v>
      </c>
      <c r="Q170" s="958">
        <f>IF(P170="","",IF(P170="Muy Baja",0.2,IF(P170="Baja",0.4,IF(P170="Media",0.6,IF(P170="Alta",0.8,IF(P170="Muy Alta",1,))))))</f>
        <v>0.8</v>
      </c>
      <c r="R170" s="961" t="s">
        <v>164</v>
      </c>
      <c r="S170" s="1002" t="str">
        <f>IF(NOT(ISERROR(MATCH(R170,'[17]Tabla Impacto'!$B$221:$B$223,0))),'[17]Tabla Impacto'!$F$223&amp;"Por favor no seleccionar los criterios de impacto(Afectación Económica o presupuestal y Pérdida Reputacional)",R170)</f>
        <v xml:space="preserve">     Entre 50 y 100 SMLMV </v>
      </c>
      <c r="T170" s="980" t="str">
        <f>IF(OR(S170='[17]Tabla Impacto'!$C$11,S170='[17]Tabla Impacto'!$D$11),"Leve",IF(OR(S170='[17]Tabla Impacto'!$C$12,S170='[17]Tabla Impacto'!$D$12),"Menor",IF(OR(S170='[17]Tabla Impacto'!$C$13,S170='[17]Tabla Impacto'!$D$13),"Moderado",IF(OR(S170='[17]Tabla Impacto'!$C$14,S170='[17]Tabla Impacto'!$D$14),"Mayor",IF(OR(S170='[17]Tabla Impacto'!$C$15,S170='[17]Tabla Impacto'!$D$15),"Catastrófico","")))))</f>
        <v>Moderado</v>
      </c>
      <c r="U170" s="981">
        <f>IF(T170="","",IF(T170="Leve",0.2,IF(T170="Menor",0.4,IF(T170="Moderado",0.6,IF(T170="Mayor",0.8,IF(T170="Catastrófico",1,))))))</f>
        <v>0.6</v>
      </c>
      <c r="V170" s="982" t="str">
        <f>IF(OR(AND(P170="Muy Baja",T170="Leve"),AND(P170="Muy Baja",T170="Menor"),AND(P170="Baja",T170="Leve")),"Bajo",IF(OR(AND(P170="Muy baja",T170="Moderado"),AND(P170="Baja",T170="Menor"),AND(P170="Baja",T170="Moderado"),AND(P170="Media",T170="Leve"),AND(P170="Media",T170="Menor"),AND(P170="Media",T170="Moderado"),AND(P170="Alta",T170="Leve"),AND(P170="Alta",T170="Menor")),"Moderado",IF(OR(AND(P170="Muy Baja",T170="Mayor"),AND(P170="Baja",T170="Mayor"),AND(P170="Media",T170="Mayor"),AND(P170="Alta",T170="Moderado"),AND(P170="Alta",T170="Mayor"),AND(P170="Muy Alta",T170="Leve"),AND(P170="Muy Alta",T170="Menor"),AND(P170="Muy Alta",T170="Moderado"),AND(P170="Muy Alta",T170="Mayor")),"Alto",IF(OR(AND(P170="Muy Baja",T170="Catastrófico"),AND(P170="Baja",T170="Catastrófico"),AND(P170="Media",T170="Catastrófico"),AND(P170="Alta",T170="Catastrófico"),AND(P170="Muy Alta",T170="Catastrófico")),"Extremo",""))))</f>
        <v>Alto</v>
      </c>
      <c r="W170" s="554">
        <v>1</v>
      </c>
      <c r="X170" s="557" t="s">
        <v>1086</v>
      </c>
      <c r="Y170" s="554" t="str">
        <f t="shared" si="60"/>
        <v>Probabilidad</v>
      </c>
      <c r="Z170" s="565" t="s">
        <v>111</v>
      </c>
      <c r="AA170" s="565" t="s">
        <v>112</v>
      </c>
      <c r="AB170" s="566" t="str">
        <f t="shared" si="61"/>
        <v>40%</v>
      </c>
      <c r="AC170" s="565" t="s">
        <v>113</v>
      </c>
      <c r="AD170" s="565" t="s">
        <v>114</v>
      </c>
      <c r="AE170" s="565" t="s">
        <v>115</v>
      </c>
      <c r="AF170" s="567">
        <f>IFERROR(IF(Y170="Probabilidad",(Q170-(+Q170*AB170)),IF(Y170="Impacto",Q170,"")),"")</f>
        <v>0.48</v>
      </c>
      <c r="AG170" s="568" t="str">
        <f t="shared" si="62"/>
        <v>Media</v>
      </c>
      <c r="AH170" s="553">
        <f t="shared" si="63"/>
        <v>0.48</v>
      </c>
      <c r="AI170" s="568" t="str">
        <f t="shared" si="64"/>
        <v>Moderado</v>
      </c>
      <c r="AJ170" s="553">
        <f>IFERROR(IF(Y170="Impacto",(U170-(+U170*AB170)),IF(Y170="Probabilidad",U170,"")),"")</f>
        <v>0.6</v>
      </c>
      <c r="AK170" s="569" t="str">
        <f t="shared" si="65"/>
        <v>Moderado</v>
      </c>
      <c r="AL170" s="574" t="s">
        <v>116</v>
      </c>
      <c r="AM170" s="558"/>
      <c r="AN170" s="557" t="s">
        <v>724</v>
      </c>
      <c r="AO170" s="549" t="s">
        <v>725</v>
      </c>
      <c r="AP170" s="572" t="s">
        <v>851</v>
      </c>
      <c r="AQ170" s="386"/>
      <c r="AR170" s="377"/>
      <c r="AS170" s="378"/>
      <c r="AT170" s="875"/>
      <c r="AU170" s="140"/>
      <c r="AV170" s="140"/>
      <c r="AW170" s="140"/>
      <c r="AX170" s="140"/>
      <c r="AY170" s="140"/>
      <c r="AZ170" s="140"/>
      <c r="BA170" s="140"/>
      <c r="BB170" s="140"/>
      <c r="BC170" s="140"/>
      <c r="BD170" s="140"/>
      <c r="BE170" s="140"/>
      <c r="BF170" s="140"/>
      <c r="BG170" s="140"/>
      <c r="BH170" s="140"/>
      <c r="BI170" s="140"/>
      <c r="BJ170" s="140"/>
      <c r="BK170" s="140"/>
      <c r="BL170" s="140"/>
      <c r="BM170" s="140"/>
    </row>
    <row r="171" spans="1:65" s="371" customFormat="1" ht="151.5" customHeight="1" thickTop="1" thickBot="1">
      <c r="A171" s="933"/>
      <c r="B171" s="933"/>
      <c r="C171" s="973"/>
      <c r="D171" s="1034"/>
      <c r="E171" s="960"/>
      <c r="F171" s="960"/>
      <c r="G171" s="960"/>
      <c r="H171" s="1023"/>
      <c r="I171" s="960"/>
      <c r="J171" s="1014"/>
      <c r="K171" s="1014"/>
      <c r="L171" s="1014"/>
      <c r="M171" s="1014"/>
      <c r="N171" s="960"/>
      <c r="O171" s="960"/>
      <c r="P171" s="960"/>
      <c r="Q171" s="960"/>
      <c r="R171" s="960"/>
      <c r="S171" s="960"/>
      <c r="T171" s="960"/>
      <c r="U171" s="960"/>
      <c r="V171" s="960"/>
      <c r="W171" s="570">
        <v>2</v>
      </c>
      <c r="X171" s="571" t="s">
        <v>1087</v>
      </c>
      <c r="Y171" s="570" t="str">
        <f t="shared" si="60"/>
        <v>Probabilidad</v>
      </c>
      <c r="Z171" s="561" t="s">
        <v>111</v>
      </c>
      <c r="AA171" s="561" t="s">
        <v>112</v>
      </c>
      <c r="AB171" s="562" t="str">
        <f t="shared" si="61"/>
        <v>40%</v>
      </c>
      <c r="AC171" s="561" t="s">
        <v>113</v>
      </c>
      <c r="AD171" s="561" t="s">
        <v>114</v>
      </c>
      <c r="AE171" s="561" t="s">
        <v>115</v>
      </c>
      <c r="AF171" s="546">
        <f>IFERROR(IF(AND(Y170="Probabilidad",Y171="Probabilidad"),(AH170-(+AH170*AB171)),IF(Y171="Probabilidad",(Q170-(+Q170*AB171)),IF(Y171="Impacto",AH170,""))),"")</f>
        <v>0.28799999999999998</v>
      </c>
      <c r="AG171" s="547" t="str">
        <f t="shared" si="62"/>
        <v>Baja</v>
      </c>
      <c r="AH171" s="252">
        <f t="shared" si="63"/>
        <v>0.28799999999999998</v>
      </c>
      <c r="AI171" s="547" t="str">
        <f t="shared" si="64"/>
        <v>Moderado</v>
      </c>
      <c r="AJ171" s="252">
        <f>IFERROR(IF(Y171="Impacto",(U170-(+U170*AB171)),IF(Y171="Probabilidad",U170,"")),"")</f>
        <v>0.6</v>
      </c>
      <c r="AK171" s="548" t="str">
        <f t="shared" si="65"/>
        <v>Moderado</v>
      </c>
      <c r="AL171" s="255" t="s">
        <v>116</v>
      </c>
      <c r="AM171" s="564"/>
      <c r="AN171" s="571" t="s">
        <v>1088</v>
      </c>
      <c r="AO171" s="571" t="s">
        <v>726</v>
      </c>
      <c r="AP171" s="573" t="s">
        <v>712</v>
      </c>
      <c r="AQ171" s="386"/>
      <c r="AR171" s="377"/>
      <c r="AS171" s="378"/>
      <c r="AT171" s="875"/>
      <c r="AU171" s="140"/>
      <c r="AV171" s="140"/>
      <c r="AW171" s="140"/>
      <c r="AX171" s="140"/>
      <c r="AY171" s="140"/>
      <c r="AZ171" s="140"/>
      <c r="BA171" s="140"/>
      <c r="BB171" s="140"/>
      <c r="BC171" s="140"/>
      <c r="BD171" s="140"/>
      <c r="BE171" s="140"/>
      <c r="BF171" s="140"/>
      <c r="BG171" s="140"/>
      <c r="BH171" s="140"/>
      <c r="BI171" s="140"/>
      <c r="BJ171" s="140"/>
      <c r="BK171" s="140"/>
      <c r="BL171" s="140"/>
      <c r="BM171" s="140"/>
    </row>
    <row r="172" spans="1:65" s="371" customFormat="1" ht="151.5" customHeight="1" thickTop="1" thickBot="1">
      <c r="A172" s="933"/>
      <c r="B172" s="933"/>
      <c r="C172" s="997">
        <v>5</v>
      </c>
      <c r="D172" s="1002"/>
      <c r="E172" s="961" t="s">
        <v>134</v>
      </c>
      <c r="F172" s="961" t="s">
        <v>727</v>
      </c>
      <c r="G172" s="1008" t="s">
        <v>728</v>
      </c>
      <c r="H172" s="1008" t="s">
        <v>451</v>
      </c>
      <c r="I172" s="999" t="s">
        <v>729</v>
      </c>
      <c r="J172" s="1032" t="s">
        <v>108</v>
      </c>
      <c r="K172" s="1032"/>
      <c r="L172" s="1032"/>
      <c r="M172" s="1032"/>
      <c r="N172" s="961" t="s">
        <v>162</v>
      </c>
      <c r="O172" s="961">
        <v>5000</v>
      </c>
      <c r="P172" s="980" t="str">
        <f>IF(O172&lt;=0,"",IF(O172&lt;=2,"Muy Baja",IF(O172&lt;=24,"Baja",IF(O172&lt;=500,"Media",IF(O172&lt;=5000,"Alta","Muy Alta")))))</f>
        <v>Alta</v>
      </c>
      <c r="Q172" s="958">
        <f>IF(P172="","",IF(P172="Muy Baja",0.2,IF(P172="Baja",0.4,IF(P172="Media",0.6,IF(P172="Alta",0.8,IF(P172="Muy Alta",1,))))))</f>
        <v>0.8</v>
      </c>
      <c r="R172" s="961" t="s">
        <v>374</v>
      </c>
      <c r="S172" s="961" t="str">
        <f>IF(NOT(ISERROR(MATCH(R172,'[17]Tabla Impacto'!$B$221:$B$223,0))),'[17]Tabla Impacto'!$F$223&amp;"Por favor no seleccionar los criterios de impacto(Afectación Económica o presupuestal y Pérdida Reputacional)",R172)</f>
        <v xml:space="preserve">     El riesgo afecta la imagen de la entidad internamente, de conocimiento general, nivel interno, de junta directiva y accionistas y/o de proveedores</v>
      </c>
      <c r="T172" s="980" t="s">
        <v>152</v>
      </c>
      <c r="U172" s="981">
        <v>0.6</v>
      </c>
      <c r="V172" s="982" t="s">
        <v>184</v>
      </c>
      <c r="W172" s="1002">
        <v>1</v>
      </c>
      <c r="X172" s="1022" t="s">
        <v>1089</v>
      </c>
      <c r="Y172" s="1002" t="str">
        <f t="shared" si="60"/>
        <v>Probabilidad</v>
      </c>
      <c r="Z172" s="1030" t="s">
        <v>111</v>
      </c>
      <c r="AA172" s="1030" t="s">
        <v>112</v>
      </c>
      <c r="AB172" s="1031" t="str">
        <f t="shared" si="61"/>
        <v>40%</v>
      </c>
      <c r="AC172" s="1030" t="s">
        <v>127</v>
      </c>
      <c r="AD172" s="1030" t="s">
        <v>114</v>
      </c>
      <c r="AE172" s="1030" t="s">
        <v>115</v>
      </c>
      <c r="AF172" s="1026">
        <f>IFERROR(IF(Y172="Probabilidad",(Q172-(+Q172*AB172)),IF(Y172="Impacto",Q172,"")),"")</f>
        <v>0.48</v>
      </c>
      <c r="AG172" s="1027" t="str">
        <f t="shared" si="62"/>
        <v>Media</v>
      </c>
      <c r="AH172" s="958">
        <f t="shared" si="63"/>
        <v>0.48</v>
      </c>
      <c r="AI172" s="1027" t="str">
        <f t="shared" si="64"/>
        <v>Moderado</v>
      </c>
      <c r="AJ172" s="958">
        <f>IFERROR(IF(Y172="Impacto",(U172-(+U172*AB172)),IF(Y172="Probabilidad",U172,"")),"")</f>
        <v>0.6</v>
      </c>
      <c r="AK172" s="1028" t="str">
        <f t="shared" si="65"/>
        <v>Moderado</v>
      </c>
      <c r="AL172" s="1029" t="s">
        <v>116</v>
      </c>
      <c r="AM172" s="558"/>
      <c r="AN172" s="549" t="s">
        <v>730</v>
      </c>
      <c r="AO172" s="961" t="s">
        <v>731</v>
      </c>
      <c r="AP172" s="983" t="s">
        <v>732</v>
      </c>
      <c r="AQ172" s="386"/>
      <c r="AR172" s="377"/>
      <c r="AS172" s="378"/>
      <c r="AT172" s="875"/>
      <c r="AU172" s="139"/>
      <c r="AV172" s="139"/>
      <c r="AW172" s="139"/>
      <c r="AX172" s="139"/>
      <c r="AY172" s="139"/>
      <c r="AZ172" s="139"/>
      <c r="BA172" s="139"/>
      <c r="BB172" s="139"/>
      <c r="BC172" s="139"/>
      <c r="BD172" s="139"/>
      <c r="BE172" s="139"/>
      <c r="BF172" s="139"/>
      <c r="BG172" s="139"/>
      <c r="BH172" s="139"/>
      <c r="BI172" s="139"/>
      <c r="BJ172" s="139"/>
      <c r="BK172" s="139"/>
      <c r="BL172" s="139"/>
      <c r="BM172" s="139"/>
    </row>
    <row r="173" spans="1:65" s="371" customFormat="1" ht="151.5" customHeight="1" thickTop="1" thickBot="1">
      <c r="A173" s="933"/>
      <c r="B173" s="933"/>
      <c r="C173" s="973"/>
      <c r="D173" s="1034"/>
      <c r="E173" s="960"/>
      <c r="F173" s="960"/>
      <c r="G173" s="960"/>
      <c r="H173" s="1024"/>
      <c r="I173" s="960"/>
      <c r="J173" s="1014"/>
      <c r="K173" s="1014"/>
      <c r="L173" s="1014"/>
      <c r="M173" s="1014"/>
      <c r="N173" s="960"/>
      <c r="O173" s="960"/>
      <c r="P173" s="960"/>
      <c r="Q173" s="960"/>
      <c r="R173" s="960"/>
      <c r="S173" s="1025"/>
      <c r="T173" s="960"/>
      <c r="U173" s="960"/>
      <c r="V173" s="960"/>
      <c r="W173" s="960"/>
      <c r="X173" s="1025"/>
      <c r="Y173" s="960"/>
      <c r="Z173" s="960"/>
      <c r="AA173" s="960"/>
      <c r="AB173" s="960"/>
      <c r="AC173" s="960"/>
      <c r="AD173" s="960"/>
      <c r="AE173" s="960"/>
      <c r="AF173" s="960"/>
      <c r="AG173" s="960"/>
      <c r="AH173" s="960"/>
      <c r="AI173" s="960"/>
      <c r="AJ173" s="960"/>
      <c r="AK173" s="960"/>
      <c r="AL173" s="960"/>
      <c r="AM173" s="564"/>
      <c r="AN173" s="571" t="s">
        <v>733</v>
      </c>
      <c r="AO173" s="960"/>
      <c r="AP173" s="984"/>
      <c r="AQ173" s="386"/>
      <c r="AR173" s="377"/>
      <c r="AS173" s="378"/>
      <c r="AT173" s="875"/>
      <c r="AU173" s="139"/>
      <c r="AV173" s="139"/>
      <c r="AW173" s="139"/>
      <c r="AX173" s="139"/>
      <c r="AY173" s="139"/>
      <c r="AZ173" s="139"/>
      <c r="BA173" s="139"/>
      <c r="BB173" s="139"/>
      <c r="BC173" s="139"/>
      <c r="BD173" s="139"/>
      <c r="BE173" s="139"/>
      <c r="BF173" s="139"/>
      <c r="BG173" s="139"/>
      <c r="BH173" s="139"/>
      <c r="BI173" s="139"/>
      <c r="BJ173" s="139"/>
      <c r="BK173" s="139"/>
      <c r="BL173" s="139"/>
      <c r="BM173" s="139"/>
    </row>
    <row r="174" spans="1:65" s="371" customFormat="1" ht="151.5" customHeight="1" thickTop="1" thickBot="1">
      <c r="A174" s="933"/>
      <c r="B174" s="933"/>
      <c r="C174" s="997">
        <v>6</v>
      </c>
      <c r="D174" s="1033"/>
      <c r="E174" s="1022" t="s">
        <v>734</v>
      </c>
      <c r="F174" s="961" t="s">
        <v>849</v>
      </c>
      <c r="G174" s="1022" t="s">
        <v>735</v>
      </c>
      <c r="H174" s="1022" t="s">
        <v>451</v>
      </c>
      <c r="I174" s="1022" t="s">
        <v>736</v>
      </c>
      <c r="J174" s="1032" t="s">
        <v>108</v>
      </c>
      <c r="K174" s="1032" t="s">
        <v>108</v>
      </c>
      <c r="L174" s="1032"/>
      <c r="M174" s="1032" t="s">
        <v>108</v>
      </c>
      <c r="N174" s="961" t="s">
        <v>162</v>
      </c>
      <c r="O174" s="1002">
        <v>24</v>
      </c>
      <c r="P174" s="980" t="str">
        <f>IF(O174&lt;=0,"",IF(O174&lt;=2,"Muy Baja",IF(O174&lt;=24,"Baja",IF(O174&lt;=500,"Media",IF(O174&lt;=5000,"Alta","Muy Alta")))))</f>
        <v>Baja</v>
      </c>
      <c r="Q174" s="958">
        <f>IF(P174="","",IF(P174="Muy Baja",0.2,IF(P174="Baja",0.4,IF(P174="Media",0.6,IF(P174="Alta",0.8,IF(P174="Muy Alta",1,))))))</f>
        <v>0.4</v>
      </c>
      <c r="R174" s="961" t="s">
        <v>110</v>
      </c>
      <c r="S174" s="961" t="str">
        <f>IF(NOT(ISERROR(MATCH(R174,'[17]Tabla Impacto'!$B$221:$B$223,0))),'[17]Tabla Impacto'!$F$223&amp;"Por favor no seleccionar los criterios de impacto(Afectación Económica o presupuestal y Pérdida Reputacional)",R174)</f>
        <v xml:space="preserve">     El riesgo afecta la imagen de la entidad con algunos usuarios de relevancia frente al logro de los objetivos</v>
      </c>
      <c r="T174" s="980" t="str">
        <f>IF(OR(S174='[17]Tabla Impacto'!$C$11,S174='[17]Tabla Impacto'!$D$11),"Leve",IF(OR(S174='[17]Tabla Impacto'!$C$12,S174='[17]Tabla Impacto'!$D$12),"Menor",IF(OR(S174='[17]Tabla Impacto'!$C$13,S174='[17]Tabla Impacto'!$D$13),"Moderado",IF(OR(S174='[17]Tabla Impacto'!$C$14,S174='[17]Tabla Impacto'!$D$14),"Mayor",IF(OR(S174='[17]Tabla Impacto'!$C$15,S174='[17]Tabla Impacto'!$D$15),"Catastrófico","")))))</f>
        <v>Moderado</v>
      </c>
      <c r="U174" s="981">
        <f>IF(T174="","",IF(T174="Leve",0.2,IF(T174="Menor",0.4,IF(T174="Moderado",0.6,IF(T174="Mayor",0.8,IF(T174="Catastrófico",1,))))))</f>
        <v>0.6</v>
      </c>
      <c r="V174" s="982" t="str">
        <f>IF(OR(AND(P174="Muy Baja",T174="Leve"),AND(P174="Muy Baja",T174="Menor"),AND(P174="Baja",T174="Leve")),"Bajo",IF(OR(AND(P174="Muy baja",T174="Moderado"),AND(P174="Baja",T174="Menor"),AND(P174="Baja",T174="Moderado"),AND(P174="Media",T174="Leve"),AND(P174="Media",T174="Menor"),AND(P174="Media",T174="Moderado"),AND(P174="Alta",T174="Leve"),AND(P174="Alta",T174="Menor")),"Moderado",IF(OR(AND(P174="Muy Baja",T174="Mayor"),AND(P174="Baja",T174="Mayor"),AND(P174="Media",T174="Mayor"),AND(P174="Alta",T174="Moderado"),AND(P174="Alta",T174="Mayor"),AND(P174="Muy Alta",T174="Leve"),AND(P174="Muy Alta",T174="Menor"),AND(P174="Muy Alta",T174="Moderado"),AND(P174="Muy Alta",T174="Mayor")),"Alto",IF(OR(AND(P174="Muy Baja",T174="Catastrófico"),AND(P174="Baja",T174="Catastrófico"),AND(P174="Media",T174="Catastrófico"),AND(P174="Alta",T174="Catastrófico"),AND(P174="Muy Alta",T174="Catastrófico")),"Extremo",""))))</f>
        <v>Moderado</v>
      </c>
      <c r="W174" s="1002">
        <v>1</v>
      </c>
      <c r="X174" s="1022" t="s">
        <v>737</v>
      </c>
      <c r="Y174" s="1002" t="str">
        <f>IF(OR(Z174="Preventivo",Z174="Detectivo"),"Probabilidad",IF(Z174="Correctivo","Impacto",""))</f>
        <v>Probabilidad</v>
      </c>
      <c r="Z174" s="1030" t="s">
        <v>111</v>
      </c>
      <c r="AA174" s="1030" t="s">
        <v>112</v>
      </c>
      <c r="AB174" s="1031" t="str">
        <f>IF(AND(Z174="Preventivo",AA174="Automático"),"50%",IF(AND(Z174="Preventivo",AA174="Manual"),"40%",IF(AND(Z174="Detectivo",AA174="Automático"),"40%",IF(AND(Z174="Detectivo",AA174="Manual"),"30%",IF(AND(Z174="Correctivo",AA174="Automático"),"35%",IF(AND(Z174="Correctivo",AA174="Manual"),"25%",""))))))</f>
        <v>40%</v>
      </c>
      <c r="AC174" s="1030" t="s">
        <v>113</v>
      </c>
      <c r="AD174" s="1030" t="s">
        <v>114</v>
      </c>
      <c r="AE174" s="1030" t="s">
        <v>115</v>
      </c>
      <c r="AF174" s="1026">
        <f>IFERROR(IF(Y174="Probabilidad",(Q174-(+Q174*AB174)),IF(Y174="Impacto",Q174,"")),"")</f>
        <v>0.24</v>
      </c>
      <c r="AG174" s="1027" t="str">
        <f>IFERROR(IF(AF174="","",IF(AF174&lt;=0.2,"Muy Baja",IF(AF174&lt;=0.4,"Baja",IF(AF174&lt;=0.6,"Media",IF(AF174&lt;=0.8,"Alta","Muy Alta"))))),"")</f>
        <v>Baja</v>
      </c>
      <c r="AH174" s="958">
        <f>+AF174</f>
        <v>0.24</v>
      </c>
      <c r="AI174" s="1027" t="str">
        <f>IFERROR(IF(AJ174="","",IF(AJ174&lt;=0.2,"Leve",IF(AJ174&lt;=0.4,"Menor",IF(AJ174&lt;=0.6,"Moderado",IF(AJ174&lt;=0.8,"Mayor","Catastrófico"))))),"")</f>
        <v>Moderado</v>
      </c>
      <c r="AJ174" s="958">
        <f>IFERROR(IF(Y174="Impacto",(U174-(+U174*AB174)),IF(Y174="Probabilidad",U174,"")),"")</f>
        <v>0.6</v>
      </c>
      <c r="AK174" s="1028" t="str">
        <f>IFERROR(IF(OR(AND(AG174="Muy Baja",AI174="Leve"),AND(AG174="Muy Baja",AI174="Menor"),AND(AG174="Baja",AI174="Leve")),"Bajo",IF(OR(AND(AG174="Muy baja",AI174="Moderado"),AND(AG174="Baja",AI174="Menor"),AND(AG174="Baja",AI174="Moderado"),AND(AG174="Media",AI174="Leve"),AND(AG174="Media",AI174="Menor"),AND(AG174="Media",AI174="Moderado"),AND(AG174="Alta",AI174="Leve"),AND(AG174="Alta",AI174="Menor")),"Moderado",IF(OR(AND(AG174="Muy Baja",AI174="Mayor"),AND(AG174="Baja",AI174="Mayor"),AND(AG174="Media",AI174="Mayor"),AND(AG174="Alta",AI174="Moderado"),AND(AG174="Alta",AI174="Mayor"),AND(AG174="Muy Alta",AI174="Leve"),AND(AG174="Muy Alta",AI174="Menor"),AND(AG174="Muy Alta",AI174="Moderado"),AND(AG174="Muy Alta",AI174="Mayor")),"Alto",IF(OR(AND(AG174="Muy Baja",AI174="Catastrófico"),AND(AG174="Baja",AI174="Catastrófico"),AND(AG174="Media",AI174="Catastrófico"),AND(AG174="Alta",AI174="Catastrófico"),AND(AG174="Muy Alta",AI174="Catastrófico")),"Extremo","")))),"")</f>
        <v>Moderado</v>
      </c>
      <c r="AL174" s="1029" t="s">
        <v>116</v>
      </c>
      <c r="AM174" s="558"/>
      <c r="AN174" s="1022" t="s">
        <v>1090</v>
      </c>
      <c r="AO174" s="961" t="s">
        <v>738</v>
      </c>
      <c r="AP174" s="983" t="s">
        <v>732</v>
      </c>
      <c r="AQ174" s="386"/>
      <c r="AR174" s="377"/>
      <c r="AS174" s="378"/>
      <c r="AT174" s="875"/>
      <c r="AU174" s="140"/>
      <c r="AV174" s="140"/>
      <c r="AW174" s="140"/>
      <c r="AX174" s="140"/>
      <c r="AY174" s="140"/>
      <c r="AZ174" s="140"/>
      <c r="BA174" s="140"/>
      <c r="BB174" s="140"/>
      <c r="BC174" s="140"/>
      <c r="BD174" s="140"/>
      <c r="BE174" s="140"/>
      <c r="BF174" s="140"/>
      <c r="BG174" s="140"/>
      <c r="BH174" s="140"/>
      <c r="BI174" s="140"/>
      <c r="BJ174" s="140"/>
      <c r="BK174" s="140"/>
      <c r="BL174" s="140"/>
      <c r="BM174" s="140"/>
    </row>
    <row r="175" spans="1:65" s="371" customFormat="1" ht="151.5" customHeight="1" thickTop="1" thickBot="1">
      <c r="A175" s="933"/>
      <c r="B175" s="933"/>
      <c r="C175" s="973"/>
      <c r="D175" s="1034"/>
      <c r="E175" s="960"/>
      <c r="F175" s="960"/>
      <c r="G175" s="960"/>
      <c r="H175" s="1025"/>
      <c r="I175" s="960"/>
      <c r="J175" s="1014"/>
      <c r="K175" s="1014"/>
      <c r="L175" s="1014"/>
      <c r="M175" s="1014"/>
      <c r="N175" s="960"/>
      <c r="O175" s="960"/>
      <c r="P175" s="960"/>
      <c r="Q175" s="960"/>
      <c r="R175" s="960"/>
      <c r="S175" s="1025"/>
      <c r="T175" s="960"/>
      <c r="U175" s="960"/>
      <c r="V175" s="960"/>
      <c r="W175" s="960"/>
      <c r="X175" s="960"/>
      <c r="Y175" s="960"/>
      <c r="Z175" s="960"/>
      <c r="AA175" s="960"/>
      <c r="AB175" s="960"/>
      <c r="AC175" s="960"/>
      <c r="AD175" s="960"/>
      <c r="AE175" s="960"/>
      <c r="AF175" s="960"/>
      <c r="AG175" s="960"/>
      <c r="AH175" s="960"/>
      <c r="AI175" s="960"/>
      <c r="AJ175" s="960"/>
      <c r="AK175" s="960"/>
      <c r="AL175" s="960"/>
      <c r="AM175" s="564"/>
      <c r="AN175" s="960"/>
      <c r="AO175" s="960"/>
      <c r="AP175" s="984"/>
      <c r="AQ175" s="386"/>
      <c r="AR175" s="377"/>
      <c r="AS175" s="378"/>
      <c r="AT175" s="875"/>
      <c r="AU175" s="140"/>
      <c r="AV175" s="140"/>
      <c r="AW175" s="140"/>
      <c r="AX175" s="140"/>
      <c r="AY175" s="140"/>
      <c r="AZ175" s="140"/>
      <c r="BA175" s="140"/>
      <c r="BB175" s="140"/>
      <c r="BC175" s="140"/>
      <c r="BD175" s="140"/>
      <c r="BE175" s="140"/>
      <c r="BF175" s="140"/>
      <c r="BG175" s="140"/>
      <c r="BH175" s="140"/>
      <c r="BI175" s="140"/>
      <c r="BJ175" s="140"/>
      <c r="BK175" s="140"/>
      <c r="BL175" s="140"/>
      <c r="BM175" s="140"/>
    </row>
    <row r="176" spans="1:65" s="387" customFormat="1" ht="162" customHeight="1" thickTop="1" thickBot="1">
      <c r="A176" s="933"/>
      <c r="B176" s="933" t="s">
        <v>1000</v>
      </c>
      <c r="C176" s="1016">
        <v>1</v>
      </c>
      <c r="D176" s="1017" t="s">
        <v>739</v>
      </c>
      <c r="E176" s="1019" t="s">
        <v>134</v>
      </c>
      <c r="F176" s="961" t="s">
        <v>740</v>
      </c>
      <c r="G176" s="1008" t="s">
        <v>741</v>
      </c>
      <c r="H176" s="999" t="s">
        <v>240</v>
      </c>
      <c r="I176" s="1009" t="s">
        <v>742</v>
      </c>
      <c r="J176" s="1001" t="s">
        <v>108</v>
      </c>
      <c r="K176" s="1001"/>
      <c r="L176" s="1001"/>
      <c r="M176" s="1001"/>
      <c r="N176" s="1010" t="s">
        <v>168</v>
      </c>
      <c r="O176" s="1002">
        <v>22</v>
      </c>
      <c r="P176" s="980" t="str">
        <f>IF(O176&lt;=0,"",IF(O176&lt;=2,"Muy Baja",IF(O176&lt;=24,"Baja",IF(O176&lt;=500,"Media",IF(O176&lt;=5000,"Alta","Muy Alta")))))</f>
        <v>Baja</v>
      </c>
      <c r="Q176" s="958">
        <f>IF(P176="","",IF(P176="Muy Baja",0.2,IF(P176="Baja",0.4,IF(P176="Media",0.6,IF(P176="Alta",0.8,IF(P176="Muy Alta",1,))))))</f>
        <v>0.4</v>
      </c>
      <c r="R176" s="961" t="s">
        <v>176</v>
      </c>
      <c r="S176" s="1002" t="str">
        <f>IF(NOT(ISERROR(MATCH(R176,'[18]Tabla Impacto'!$B$220:$B$222,0))),'[18]Tabla Impacto'!$F$222&amp;"Por favor no seleccionar los criterios de impacto(Afectación Económica o presupuestal y Pérdida Reputacional)",R176)</f>
        <v xml:space="preserve">     Afectación menor a 10 SMLMV .</v>
      </c>
      <c r="T176" s="980" t="s">
        <v>152</v>
      </c>
      <c r="U176" s="981">
        <f>IF(T176="","",IF(T176="Leve",0.2,IF(T176="Menor",0.4,IF(T176="Moderado",0.6,IF(T176="Mayor",0.8,IF(T176="Catastrófico",1,))))))</f>
        <v>0.6</v>
      </c>
      <c r="V176" s="982" t="str">
        <f>IF(OR(AND(P176="Muy Baja",T176="Leve"),AND(P176="Muy Baja",T176="Menor"),AND(P176="Baja",T176="Leve")),"Bajo",IF(OR(AND(P176="Muy baja",T176="Moderado"),AND(P176="Baja",T176="Menor"),AND(P176="Baja",T176="Moderado"),AND(P176="Media",T176="Leve"),AND(P176="Media",T176="Menor"),AND(P176="Media",T176="Moderado"),AND(P176="Alta",T176="Leve"),AND(P176="Alta",T176="Menor")),"Moderado",IF(OR(AND(P176="Muy Baja",T176="Mayor"),AND(P176="Baja",T176="Mayor"),AND(P176="Media",T176="Mayor"),AND(P176="Alta",T176="Moderado"),AND(P176="Alta",T176="Mayor"),AND(P176="Muy Alta",T176="Leve"),AND(P176="Muy Alta",T176="Menor"),AND(P176="Muy Alta",T176="Moderado"),AND(P176="Muy Alta",T176="Mayor")),"Alto",IF(OR(AND(P176="Muy Baja",T176="Catastrófico"),AND(P176="Baja",T176="Catastrófico"),AND(P176="Media",T176="Catastrófico"),AND(P176="Alta",T176="Catastrófico"),AND(P176="Muy Alta",T176="Catastrófico")),"Extremo",""))))</f>
        <v>Moderado</v>
      </c>
      <c r="W176" s="554">
        <v>1</v>
      </c>
      <c r="X176" s="576" t="s">
        <v>743</v>
      </c>
      <c r="Y176" s="554" t="str">
        <f t="shared" ref="Y176:Y197" si="66">IF(OR(Z176="Preventivo",Z176="Detectivo"),"Probabilidad",IF(Z176="Correctivo","Impacto",""))</f>
        <v>Probabilidad</v>
      </c>
      <c r="Z176" s="574" t="s">
        <v>111</v>
      </c>
      <c r="AA176" s="574" t="s">
        <v>112</v>
      </c>
      <c r="AB176" s="619" t="str">
        <f t="shared" ref="AB176:AB211" si="67">IF(AND(Z176="Preventivo",AA176="Automático"),"50%",IF(AND(Z176="Preventivo",AA176="Manual"),"40%",IF(AND(Z176="Detectivo",AA176="Automático"),"40%",IF(AND(Z176="Detectivo",AA176="Manual"),"30%",IF(AND(Z176="Correctivo",AA176="Automático"),"35%",IF(AND(Z176="Correctivo",AA176="Manual"),"25%",""))))))</f>
        <v>40%</v>
      </c>
      <c r="AC176" s="574" t="s">
        <v>113</v>
      </c>
      <c r="AD176" s="574" t="s">
        <v>114</v>
      </c>
      <c r="AE176" s="574" t="s">
        <v>115</v>
      </c>
      <c r="AF176" s="567">
        <f>IFERROR(IF(Y176="Probabilidad",(Q176-(+Q176*AB176)),IF(Y176="Impacto",Q176,"")),"")</f>
        <v>0.24</v>
      </c>
      <c r="AG176" s="568" t="str">
        <f t="shared" ref="AG176:AK195" si="68">IFERROR(IF(AF176="","",IF(AF176&lt;=0.2,"Muy Baja",IF(AF176&lt;=0.4,"Baja",IF(AF176&lt;=0.6,"Media",IF(AF176&lt;=0.8,"Alta","Muy Alta"))))),"")</f>
        <v>Baja</v>
      </c>
      <c r="AH176" s="553">
        <f t="shared" ref="AH176:AH211" si="69">+AF176</f>
        <v>0.24</v>
      </c>
      <c r="AI176" s="568" t="str">
        <f t="shared" si="68"/>
        <v>Baja</v>
      </c>
      <c r="AJ176" s="550">
        <v>0.24</v>
      </c>
      <c r="AK176" s="568" t="str">
        <f t="shared" si="68"/>
        <v>Baja</v>
      </c>
      <c r="AL176" s="574" t="s">
        <v>116</v>
      </c>
      <c r="AM176" s="1002"/>
      <c r="AN176" s="961" t="s">
        <v>744</v>
      </c>
      <c r="AO176" s="961" t="s">
        <v>745</v>
      </c>
      <c r="AP176" s="983" t="s">
        <v>391</v>
      </c>
      <c r="AQ176" s="863"/>
      <c r="AR176" s="1004"/>
      <c r="AS176" s="864"/>
      <c r="AT176" s="880"/>
      <c r="AU176" s="390"/>
      <c r="AV176" s="390"/>
      <c r="AW176" s="390"/>
      <c r="AX176" s="390"/>
      <c r="AY176" s="390"/>
      <c r="AZ176" s="390"/>
      <c r="BA176" s="390"/>
      <c r="BB176" s="390"/>
      <c r="BC176" s="390"/>
      <c r="BD176" s="390"/>
      <c r="BE176" s="390"/>
      <c r="BF176" s="390"/>
      <c r="BG176" s="390"/>
      <c r="BH176" s="390"/>
      <c r="BI176" s="390"/>
      <c r="BJ176" s="390"/>
      <c r="BK176" s="390"/>
      <c r="BL176" s="390"/>
      <c r="BM176" s="390"/>
    </row>
    <row r="177" spans="1:65" s="387" customFormat="1" ht="94.5" customHeight="1" thickTop="1" thickBot="1">
      <c r="A177" s="933"/>
      <c r="B177" s="933"/>
      <c r="C177" s="986"/>
      <c r="D177" s="988"/>
      <c r="E177" s="972"/>
      <c r="F177" s="959"/>
      <c r="G177" s="959"/>
      <c r="H177" s="959"/>
      <c r="I177" s="959"/>
      <c r="J177" s="959"/>
      <c r="K177" s="959"/>
      <c r="L177" s="959"/>
      <c r="M177" s="959"/>
      <c r="N177" s="959"/>
      <c r="O177" s="959"/>
      <c r="P177" s="959"/>
      <c r="Q177" s="959"/>
      <c r="R177" s="959"/>
      <c r="S177" s="959"/>
      <c r="T177" s="959"/>
      <c r="U177" s="959"/>
      <c r="V177" s="959"/>
      <c r="W177" s="554">
        <v>2</v>
      </c>
      <c r="X177" s="576" t="s">
        <v>746</v>
      </c>
      <c r="Y177" s="554" t="str">
        <f t="shared" si="66"/>
        <v>Probabilidad</v>
      </c>
      <c r="Z177" s="574" t="s">
        <v>111</v>
      </c>
      <c r="AA177" s="574" t="s">
        <v>175</v>
      </c>
      <c r="AB177" s="553" t="str">
        <f t="shared" si="67"/>
        <v>50%</v>
      </c>
      <c r="AC177" s="574" t="s">
        <v>113</v>
      </c>
      <c r="AD177" s="574" t="s">
        <v>114</v>
      </c>
      <c r="AE177" s="574" t="s">
        <v>115</v>
      </c>
      <c r="AF177" s="567">
        <f>IFERROR(IF(AND(Y176="Probabilidad",Y177="Probabilidad"),(AH176-(+AH176*AB177)),IF(Y177="Probabilidad",(Q176-(+Q176*AB177)),IF(Y177="Impacto",AH176,""))),"")</f>
        <v>0.12</v>
      </c>
      <c r="AG177" s="568" t="str">
        <f t="shared" si="68"/>
        <v>Muy Baja</v>
      </c>
      <c r="AH177" s="553">
        <f t="shared" si="69"/>
        <v>0.12</v>
      </c>
      <c r="AI177" s="568" t="str">
        <f t="shared" si="68"/>
        <v>Muy Baja</v>
      </c>
      <c r="AJ177" s="550">
        <f>IFERROR(IF(AND(Y176="Impacto",Y177="Impacto"),(AJ176-(+AJ176*AB177)),IF(Y177="Impacto",(U176-(+U176*AB177)),IF(Y177="Probabilidad",AJ176,""))),"")</f>
        <v>0.24</v>
      </c>
      <c r="AK177" s="568" t="str">
        <f t="shared" si="68"/>
        <v>Baja</v>
      </c>
      <c r="AL177" s="574" t="s">
        <v>116</v>
      </c>
      <c r="AM177" s="959"/>
      <c r="AN177" s="959"/>
      <c r="AO177" s="959"/>
      <c r="AP177" s="970"/>
      <c r="AQ177" s="863"/>
      <c r="AR177" s="1005"/>
      <c r="AS177" s="864"/>
      <c r="AT177" s="880"/>
      <c r="AU177" s="391"/>
      <c r="AV177" s="391"/>
      <c r="AW177" s="391"/>
      <c r="AX177" s="391"/>
      <c r="AY177" s="391"/>
      <c r="AZ177" s="391"/>
      <c r="BA177" s="391"/>
      <c r="BB177" s="391"/>
      <c r="BC177" s="391"/>
      <c r="BD177" s="391"/>
      <c r="BE177" s="391"/>
      <c r="BF177" s="391"/>
      <c r="BG177" s="391"/>
      <c r="BH177" s="391"/>
      <c r="BI177" s="391"/>
      <c r="BJ177" s="391"/>
      <c r="BK177" s="391"/>
      <c r="BL177" s="391"/>
      <c r="BM177" s="391"/>
    </row>
    <row r="178" spans="1:65" s="387" customFormat="1" ht="109.5" customHeight="1" thickTop="1" thickBot="1">
      <c r="A178" s="933"/>
      <c r="B178" s="933"/>
      <c r="C178" s="986"/>
      <c r="D178" s="988"/>
      <c r="E178" s="973"/>
      <c r="F178" s="960"/>
      <c r="G178" s="960"/>
      <c r="H178" s="960"/>
      <c r="I178" s="960"/>
      <c r="J178" s="960"/>
      <c r="K178" s="960"/>
      <c r="L178" s="960"/>
      <c r="M178" s="960"/>
      <c r="N178" s="960"/>
      <c r="O178" s="960"/>
      <c r="P178" s="960"/>
      <c r="Q178" s="960"/>
      <c r="R178" s="960"/>
      <c r="S178" s="960"/>
      <c r="T178" s="960"/>
      <c r="U178" s="960"/>
      <c r="V178" s="960"/>
      <c r="W178" s="570">
        <v>3</v>
      </c>
      <c r="X178" s="577" t="s">
        <v>747</v>
      </c>
      <c r="Y178" s="570" t="str">
        <f t="shared" si="66"/>
        <v>Impacto</v>
      </c>
      <c r="Z178" s="255" t="s">
        <v>133</v>
      </c>
      <c r="AA178" s="255" t="s">
        <v>112</v>
      </c>
      <c r="AB178" s="252" t="str">
        <f t="shared" si="67"/>
        <v>25%</v>
      </c>
      <c r="AC178" s="255" t="s">
        <v>113</v>
      </c>
      <c r="AD178" s="255" t="s">
        <v>114</v>
      </c>
      <c r="AE178" s="255" t="s">
        <v>115</v>
      </c>
      <c r="AF178" s="546">
        <f>IFERROR(IF(AND(Y177="Probabilidad",Y178="Probabilidad"),(AH177-(+AH177*AB178)),IF(AND(Y177="Impacto",Y178="Probabilidad"),(AH176-(+AH176*AB178)),IF(Y178="Impacto",AH177,""))),"")</f>
        <v>0.12</v>
      </c>
      <c r="AG178" s="547" t="str">
        <f t="shared" si="68"/>
        <v>Muy Baja</v>
      </c>
      <c r="AH178" s="252">
        <f t="shared" si="69"/>
        <v>0.12</v>
      </c>
      <c r="AI178" s="547" t="str">
        <f t="shared" si="68"/>
        <v>Muy Baja</v>
      </c>
      <c r="AJ178" s="257">
        <f>IFERROR(IF(AND(Y177="Impacto",Y178="Impacto"),(AJ177-(+AJ177*AB178)),IF(AND(Y177="Probabilidad",Y178="Impacto"),(AJ176-(+AJ176*AB178)),IF(Y178="Probabilidad",AJ177,""))),"")</f>
        <v>0.18</v>
      </c>
      <c r="AK178" s="547" t="str">
        <f t="shared" si="68"/>
        <v>Muy Baja</v>
      </c>
      <c r="AL178" s="255" t="s">
        <v>137</v>
      </c>
      <c r="AM178" s="960"/>
      <c r="AN178" s="960"/>
      <c r="AO178" s="960"/>
      <c r="AP178" s="984"/>
      <c r="AQ178" s="863"/>
      <c r="AR178" s="1005"/>
      <c r="AS178" s="864"/>
      <c r="AT178" s="880"/>
      <c r="AU178" s="391"/>
      <c r="AV178" s="391"/>
      <c r="AW178" s="391"/>
      <c r="AX178" s="391"/>
      <c r="AY178" s="391"/>
      <c r="AZ178" s="391"/>
      <c r="BA178" s="391"/>
      <c r="BB178" s="391"/>
      <c r="BC178" s="391"/>
      <c r="BD178" s="391"/>
      <c r="BE178" s="391"/>
      <c r="BF178" s="391"/>
      <c r="BG178" s="391"/>
      <c r="BH178" s="391"/>
      <c r="BI178" s="391"/>
      <c r="BJ178" s="391"/>
      <c r="BK178" s="391"/>
      <c r="BL178" s="391"/>
      <c r="BM178" s="391"/>
    </row>
    <row r="179" spans="1:65" s="387" customFormat="1" ht="198" customHeight="1" thickTop="1" thickBot="1">
      <c r="A179" s="933"/>
      <c r="B179" s="933"/>
      <c r="C179" s="1006">
        <v>2</v>
      </c>
      <c r="D179" s="988"/>
      <c r="E179" s="1007" t="s">
        <v>134</v>
      </c>
      <c r="F179" s="1008" t="s">
        <v>748</v>
      </c>
      <c r="G179" s="1008" t="s">
        <v>749</v>
      </c>
      <c r="H179" s="1359" t="s">
        <v>240</v>
      </c>
      <c r="I179" s="1009" t="s">
        <v>750</v>
      </c>
      <c r="J179" s="1009" t="s">
        <v>108</v>
      </c>
      <c r="K179" s="1009" t="s">
        <v>108</v>
      </c>
      <c r="L179" s="1009" t="s">
        <v>108</v>
      </c>
      <c r="M179" s="1009" t="s">
        <v>108</v>
      </c>
      <c r="N179" s="1010" t="s">
        <v>538</v>
      </c>
      <c r="O179" s="1010">
        <v>1</v>
      </c>
      <c r="P179" s="1011" t="str">
        <f>IF(O179&lt;=0,"",IF(O179&lt;=2,"Muy Baja",IF(O179&lt;=24,"Baja",IF(O179&lt;=500,"Media",IF(O179&lt;=5000,"Alta","Muy Alta")))))</f>
        <v>Muy Baja</v>
      </c>
      <c r="Q179" s="1012">
        <f>IF(P179="","",IF(P179="Muy Baja",0.2,IF(P179="Baja",0.4,IF(P179="Media",0.6,IF(P179="Alta",0.8,IF(P179="Muy Alta",1,))))))</f>
        <v>0.2</v>
      </c>
      <c r="R179" s="1010" t="s">
        <v>132</v>
      </c>
      <c r="S179" s="578" t="str">
        <f>IF(NOT(ISERROR(MATCH(R179,'[18]Tabla Impacto'!$B$220:$B$222,0))),'[18]Tabla Impacto'!$F$222&amp;"Por favor no seleccionar los criterios de impacto(Afectación Económica o presupuestal y Pérdida Reputacional)",R179)</f>
        <v xml:space="preserve">     Entre 100 y 500 SMLMV </v>
      </c>
      <c r="T179" s="1011" t="s">
        <v>152</v>
      </c>
      <c r="U179" s="1015">
        <f>IF(T179="","",IF(T179="Leve",0.2,IF(T179="Menor",0.4,IF(T179="Moderado",0.6,IF(T179="Mayor",0.8,IF(T179="Catastrófico",1,))))))</f>
        <v>0.6</v>
      </c>
      <c r="V179" s="1011" t="str">
        <f>IF(OR(AND(P179="Muy Baja",T179="Leve"),AND(P179="Muy Baja",T179="Menor"),AND(P179="Baja",T179="Leve")),"Bajo",IF(OR(AND(P179="Muy baja",T179="Moderado"),AND(P179="Baja",T179="Menor"),AND(P179="Baja",T179="Moderado"),AND(P179="Media",T179="Leve"),AND(P179="Media",T179="Menor"),AND(P179="Media",T179="Moderado"),AND(P179="Alta",T179="Leve"),AND(P179="Alta",T179="Menor")),"Moderado",IF(OR(AND(P179="Muy Baja",T179="Mayor"),AND(P179="Baja",T179="Mayor"),AND(P179="Media",T179="Mayor"),AND(P179="Alta",T179="Moderado"),AND(P179="Alta",T179="Mayor"),AND(P179="Muy Alta",T179="Leve"),AND(P179="Muy Alta",T179="Menor"),AND(P179="Muy Alta",T179="Moderado"),AND(P179="Muy Alta",T179="Mayor")),"Alto",IF(OR(AND(P179="Muy Baja",T179="Catastrófico"),AND(P179="Baja",T179="Catastrófico"),AND(P179="Media",T179="Catastrófico"),AND(P179="Alta",T179="Catastrófico"),AND(P179="Muy Alta",T179="Catastrófico")),"Extremo",""))))</f>
        <v>Moderado</v>
      </c>
      <c r="W179" s="578">
        <v>1</v>
      </c>
      <c r="X179" s="576" t="s">
        <v>743</v>
      </c>
      <c r="Y179" s="578" t="str">
        <f t="shared" si="66"/>
        <v>Probabilidad</v>
      </c>
      <c r="Z179" s="574" t="s">
        <v>111</v>
      </c>
      <c r="AA179" s="574" t="s">
        <v>112</v>
      </c>
      <c r="AB179" s="579" t="str">
        <f t="shared" si="67"/>
        <v>40%</v>
      </c>
      <c r="AC179" s="574" t="s">
        <v>113</v>
      </c>
      <c r="AD179" s="574" t="s">
        <v>114</v>
      </c>
      <c r="AE179" s="574" t="s">
        <v>115</v>
      </c>
      <c r="AF179" s="567">
        <f>IFERROR(IF(Y179="Probabilidad",(Q179-(+Q179*AB179)),IF(Y179="Impacto",Q179,"")),"")</f>
        <v>0.12</v>
      </c>
      <c r="AG179" s="580" t="str">
        <f t="shared" si="68"/>
        <v>Muy Baja</v>
      </c>
      <c r="AH179" s="579">
        <f t="shared" si="69"/>
        <v>0.12</v>
      </c>
      <c r="AI179" s="580" t="str">
        <f t="shared" si="68"/>
        <v>Muy Baja</v>
      </c>
      <c r="AJ179" s="579">
        <v>0.12</v>
      </c>
      <c r="AK179" s="580" t="str">
        <f t="shared" si="68"/>
        <v>Muy Baja</v>
      </c>
      <c r="AL179" s="581"/>
      <c r="AM179" s="578"/>
      <c r="AN179" s="578"/>
      <c r="AO179" s="578"/>
      <c r="AP179" s="582"/>
      <c r="AQ179" s="502"/>
      <c r="AR179" s="392"/>
      <c r="AS179" s="392"/>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row>
    <row r="180" spans="1:65" s="387" customFormat="1" ht="198" customHeight="1" thickTop="1" thickBot="1">
      <c r="A180" s="933"/>
      <c r="B180" s="933"/>
      <c r="C180" s="986"/>
      <c r="D180" s="988"/>
      <c r="E180" s="972"/>
      <c r="F180" s="959"/>
      <c r="G180" s="959"/>
      <c r="H180" s="1359"/>
      <c r="I180" s="959"/>
      <c r="J180" s="959"/>
      <c r="K180" s="959"/>
      <c r="L180" s="959"/>
      <c r="M180" s="959"/>
      <c r="N180" s="959"/>
      <c r="O180" s="959"/>
      <c r="P180" s="959"/>
      <c r="Q180" s="1013"/>
      <c r="R180" s="959"/>
      <c r="S180" s="578"/>
      <c r="T180" s="959"/>
      <c r="U180" s="959"/>
      <c r="V180" s="959"/>
      <c r="W180" s="578">
        <v>2</v>
      </c>
      <c r="X180" s="576" t="s">
        <v>746</v>
      </c>
      <c r="Y180" s="578" t="str">
        <f t="shared" si="66"/>
        <v>Probabilidad</v>
      </c>
      <c r="Z180" s="574" t="s">
        <v>111</v>
      </c>
      <c r="AA180" s="574" t="s">
        <v>175</v>
      </c>
      <c r="AB180" s="553" t="str">
        <f t="shared" si="67"/>
        <v>50%</v>
      </c>
      <c r="AC180" s="574" t="s">
        <v>113</v>
      </c>
      <c r="AD180" s="574" t="s">
        <v>114</v>
      </c>
      <c r="AE180" s="574" t="s">
        <v>115</v>
      </c>
      <c r="AF180" s="567">
        <f>IFERROR(IF(AND(Y179="Probabilidad",Y180="Probabilidad"),(AH179-(+AH179*AB180)),IF(Y180="Probabilidad",(Q179-(+Q179*AB180)),IF(Y180="Impacto",AH179,""))),"")</f>
        <v>0.06</v>
      </c>
      <c r="AG180" s="580" t="str">
        <f t="shared" si="68"/>
        <v>Muy Baja</v>
      </c>
      <c r="AH180" s="579">
        <f t="shared" si="69"/>
        <v>0.06</v>
      </c>
      <c r="AI180" s="580" t="str">
        <f>IFERROR(IF(AJ180="","",IF(AJ180&lt;=0.2,"Leve",IF(AJ180&lt;=0.4,"Menor",IF(AJ180&lt;=0.6,"Moderado",IF(AJ180&lt;=0.8,"Mayor","Catastrófico"))))),"")</f>
        <v>Leve</v>
      </c>
      <c r="AJ180" s="550">
        <f>IFERROR(IF(AND(Y179="Impacto",Y180="Impacto"),(AJ179-(+AJ179*AB180)),IF(Y180="Impacto",(U179-(+U179*AB180)),IF(Y180="Probabilidad",AJ179,""))),"")</f>
        <v>0.12</v>
      </c>
      <c r="AK180" s="580" t="str">
        <f>IFERROR(IF(OR(AND(AG180="Muy Baja",AI180="Leve"),AND(AG180="Muy Baja",AI180="Menor"),AND(AG180="Baja",AI180="Leve")),"Bajo",IF(OR(AND(AG180="Muy baja",AI180="Moderado"),AND(AG180="Baja",AI180="Menor"),AND(AG180="Baja",AI180="Moderado"),AND(AG180="Media",AI180="Leve"),AND(AG180="Media",AI180="Menor"),AND(AG180="Media",AI180="Moderado"),AND(AG180="Alta",AI180="Leve"),AND(AG180="Alta",AI180="Menor")),"Moderado",IF(OR(AND(AG180="Muy Baja",AI180="Mayor"),AND(AG180="Baja",AI180="Mayor"),AND(AG180="Media",AI180="Mayor"),AND(AG180="Alta",AI180="Moderado"),AND(AG180="Alta",AI180="Mayor"),AND(AG180="Muy Alta",AI180="Leve"),AND(AG180="Muy Alta",AI180="Menor"),AND(AG180="Muy Alta",AI180="Moderado"),AND(AG180="Muy Alta",AI180="Mayor")),"Alto",IF(OR(AND(AG180="Muy Baja",AI180="Catastrófico"),AND(AG180="Baja",AI180="Catastrófico"),AND(AG180="Media",AI180="Catastrófico"),AND(AG180="Alta",AI180="Catastrófico"),AND(AG180="Muy Alta",AI180="Catastrófico")),"Extremo","")))),"")</f>
        <v>Bajo</v>
      </c>
      <c r="AL180" s="581"/>
      <c r="AM180" s="578"/>
      <c r="AN180" s="578"/>
      <c r="AO180" s="578"/>
      <c r="AP180" s="582"/>
      <c r="AQ180" s="502"/>
      <c r="AR180" s="392"/>
      <c r="AS180" s="392"/>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row>
    <row r="181" spans="1:65" s="387" customFormat="1" ht="198" customHeight="1" thickTop="1" thickBot="1">
      <c r="A181" s="933"/>
      <c r="B181" s="933"/>
      <c r="C181" s="986"/>
      <c r="D181" s="988"/>
      <c r="E181" s="973"/>
      <c r="F181" s="960"/>
      <c r="G181" s="960"/>
      <c r="H181" s="1360"/>
      <c r="I181" s="960"/>
      <c r="J181" s="960"/>
      <c r="K181" s="960"/>
      <c r="L181" s="960"/>
      <c r="M181" s="960"/>
      <c r="N181" s="960"/>
      <c r="O181" s="960"/>
      <c r="P181" s="960"/>
      <c r="Q181" s="1014"/>
      <c r="R181" s="960"/>
      <c r="S181" s="583"/>
      <c r="T181" s="960"/>
      <c r="U181" s="960"/>
      <c r="V181" s="960"/>
      <c r="W181" s="583">
        <v>3</v>
      </c>
      <c r="X181" s="577" t="s">
        <v>747</v>
      </c>
      <c r="Y181" s="583" t="str">
        <f t="shared" si="66"/>
        <v>Impacto</v>
      </c>
      <c r="Z181" s="255" t="s">
        <v>133</v>
      </c>
      <c r="AA181" s="255" t="s">
        <v>112</v>
      </c>
      <c r="AB181" s="252" t="str">
        <f t="shared" si="67"/>
        <v>25%</v>
      </c>
      <c r="AC181" s="255" t="s">
        <v>113</v>
      </c>
      <c r="AD181" s="255" t="s">
        <v>114</v>
      </c>
      <c r="AE181" s="255" t="s">
        <v>115</v>
      </c>
      <c r="AF181" s="546">
        <f>IFERROR(IF(AND(Y180="Probabilidad",Y181="Probabilidad"),(AH180-(+AH180*AB181)),IF(AND(Y180="Impacto",Y181="Probabilidad"),(AH179-(+AH179*AB181)),IF(Y181="Impacto",AH180,""))),"")</f>
        <v>0.06</v>
      </c>
      <c r="AG181" s="584" t="str">
        <f t="shared" si="68"/>
        <v>Muy Baja</v>
      </c>
      <c r="AH181" s="585">
        <f t="shared" si="69"/>
        <v>0.06</v>
      </c>
      <c r="AI181" s="584" t="str">
        <f>IFERROR(IF(AJ181="","",IF(AJ181&lt;=0.2,"Leve",IF(AJ181&lt;=0.4,"Menor",IF(AJ181&lt;=0.6,"Moderado",IF(AJ181&lt;=0.8,"Mayor","Catastrófico"))))),"")</f>
        <v>Leve</v>
      </c>
      <c r="AJ181" s="257">
        <f>IFERROR(IF(AND(Y180="Impacto",Y181="Impacto"),(AJ180-(+AJ180*AB181)),IF(AND(Y180="Probabilidad",Y181="Impacto"),(AJ179-(+AJ179*AB181)),IF(Y181="Probabilidad",AJ180,""))),"")</f>
        <v>0.09</v>
      </c>
      <c r="AK181" s="584" t="str">
        <f>IFERROR(IF(OR(AND(AG181="Muy Baja",AI181="Leve"),AND(AG181="Muy Baja",AI181="Menor"),AND(AG181="Baja",AI181="Leve")),"Bajo",IF(OR(AND(AG181="Muy baja",AI181="Moderado"),AND(AG181="Baja",AI181="Menor"),AND(AG181="Baja",AI181="Moderado"),AND(AG181="Media",AI181="Leve"),AND(AG181="Media",AI181="Menor"),AND(AG181="Media",AI181="Moderado"),AND(AG181="Alta",AI181="Leve"),AND(AG181="Alta",AI181="Menor")),"Moderado",IF(OR(AND(AG181="Muy Baja",AI181="Mayor"),AND(AG181="Baja",AI181="Mayor"),AND(AG181="Media",AI181="Mayor"),AND(AG181="Alta",AI181="Moderado"),AND(AG181="Alta",AI181="Mayor"),AND(AG181="Muy Alta",AI181="Leve"),AND(AG181="Muy Alta",AI181="Menor"),AND(AG181="Muy Alta",AI181="Moderado"),AND(AG181="Muy Alta",AI181="Mayor")),"Alto",IF(OR(AND(AG181="Muy Baja",AI181="Catastrófico"),AND(AG181="Baja",AI181="Catastrófico"),AND(AG181="Media",AI181="Catastrófico"),AND(AG181="Alta",AI181="Catastrófico"),AND(AG181="Muy Alta",AI181="Catastrófico")),"Extremo","")))),"")</f>
        <v>Bajo</v>
      </c>
      <c r="AL181" s="586" t="s">
        <v>137</v>
      </c>
      <c r="AM181" s="583"/>
      <c r="AN181" s="583"/>
      <c r="AO181" s="583"/>
      <c r="AP181" s="587"/>
      <c r="AQ181" s="502"/>
      <c r="AR181" s="392"/>
      <c r="AS181" s="392"/>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row>
    <row r="182" spans="1:65" s="387" customFormat="1" ht="93.75" customHeight="1" thickTop="1" thickBot="1">
      <c r="A182" s="933"/>
      <c r="B182" s="933"/>
      <c r="C182" s="1020">
        <v>3</v>
      </c>
      <c r="D182" s="988"/>
      <c r="E182" s="1019" t="s">
        <v>119</v>
      </c>
      <c r="F182" s="961" t="s">
        <v>751</v>
      </c>
      <c r="G182" s="961" t="s">
        <v>752</v>
      </c>
      <c r="H182" s="1022" t="s">
        <v>240</v>
      </c>
      <c r="I182" s="1009" t="s">
        <v>753</v>
      </c>
      <c r="J182" s="1001"/>
      <c r="K182" s="1001"/>
      <c r="L182" s="1001"/>
      <c r="M182" s="1001"/>
      <c r="N182" s="961" t="s">
        <v>162</v>
      </c>
      <c r="O182" s="1002">
        <v>2</v>
      </c>
      <c r="P182" s="980" t="str">
        <f>IF(O182&lt;=0,"",IF(O182&lt;=2,"Muy Baja",IF(O182&lt;=24,"Baja",IF(O182&lt;=500,"Media",IF(O182&lt;=5000,"Alta","Muy Alta")))))</f>
        <v>Muy Baja</v>
      </c>
      <c r="Q182" s="958">
        <f>IF(P182="","",IF(P182="Muy Baja",0.2,IF(P182="Baja",0.4,IF(P182="Media",0.6,IF(P182="Alta",0.8,IF(P182="Muy Alta",1,))))))</f>
        <v>0.2</v>
      </c>
      <c r="R182" s="961" t="s">
        <v>176</v>
      </c>
      <c r="S182" s="1002" t="str">
        <f>IF(NOT(ISERROR(MATCH(R182,'[18]Tabla Impacto'!$B$220:$B$222,0))),'[18]Tabla Impacto'!$F$222&amp;"Por favor no seleccionar los criterios de impacto(Afectación Económica o presupuestal y Pérdida Reputacional)",R182)</f>
        <v xml:space="preserve">     Afectación menor a 10 SMLMV .</v>
      </c>
      <c r="T182" s="980" t="s">
        <v>152</v>
      </c>
      <c r="U182" s="981">
        <f>IF(T182="","",IF(T182="Leve",0.2,IF(T182="Menor",0.4,IF(T182="Moderado",0.6,IF(T182="Mayor",0.8,IF(T182="Catastrófico",1,))))))</f>
        <v>0.6</v>
      </c>
      <c r="V182" s="982" t="str">
        <f>IF(OR(AND(P182="Muy Baja",T182="Leve"),AND(P182="Muy Baja",T182="Menor"),AND(P182="Baja",T182="Leve")),"Bajo",IF(OR(AND(P182="Muy baja",T182="Moderado"),AND(P182="Baja",T182="Menor"),AND(P182="Baja",T182="Moderado"),AND(P182="Media",T182="Leve"),AND(P182="Media",T182="Menor"),AND(P182="Media",T182="Moderado"),AND(P182="Alta",T182="Leve"),AND(P182="Alta",T182="Menor")),"Moderado",IF(OR(AND(P182="Muy Baja",T182="Mayor"),AND(P182="Baja",T182="Mayor"),AND(P182="Media",T182="Mayor"),AND(P182="Alta",T182="Moderado"),AND(P182="Alta",T182="Mayor"),AND(P182="Muy Alta",T182="Leve"),AND(P182="Muy Alta",T182="Menor"),AND(P182="Muy Alta",T182="Moderado"),AND(P182="Muy Alta",T182="Mayor")),"Alto",IF(OR(AND(P182="Muy Baja",T182="Catastrófico"),AND(P182="Baja",T182="Catastrófico"),AND(P182="Media",T182="Catastrófico"),AND(P182="Alta",T182="Catastrófico"),AND(P182="Muy Alta",T182="Catastrófico")),"Extremo",""))))</f>
        <v>Moderado</v>
      </c>
      <c r="W182" s="554">
        <v>1</v>
      </c>
      <c r="X182" s="576" t="s">
        <v>754</v>
      </c>
      <c r="Y182" s="554" t="str">
        <f t="shared" si="66"/>
        <v>Probabilidad</v>
      </c>
      <c r="Z182" s="574" t="s">
        <v>111</v>
      </c>
      <c r="AA182" s="574" t="s">
        <v>175</v>
      </c>
      <c r="AB182" s="553" t="str">
        <f t="shared" si="67"/>
        <v>50%</v>
      </c>
      <c r="AC182" s="574" t="s">
        <v>113</v>
      </c>
      <c r="AD182" s="574" t="s">
        <v>114</v>
      </c>
      <c r="AE182" s="574" t="s">
        <v>115</v>
      </c>
      <c r="AF182" s="567">
        <f>IFERROR(IF(Y182="Probabilidad",(Q182-(+Q182*AB182)),IF(Y182="Impacto",Q182,"")),"")</f>
        <v>0.1</v>
      </c>
      <c r="AG182" s="568" t="str">
        <f t="shared" si="68"/>
        <v>Muy Baja</v>
      </c>
      <c r="AH182" s="553">
        <f t="shared" si="69"/>
        <v>0.1</v>
      </c>
      <c r="AI182" s="568" t="str">
        <f t="shared" si="68"/>
        <v>Muy Baja</v>
      </c>
      <c r="AJ182" s="550">
        <v>0.1</v>
      </c>
      <c r="AK182" s="568" t="str">
        <f t="shared" si="68"/>
        <v>Muy Baja</v>
      </c>
      <c r="AL182" s="574" t="s">
        <v>137</v>
      </c>
      <c r="AM182" s="961"/>
      <c r="AN182" s="961"/>
      <c r="AO182" s="961"/>
      <c r="AP182" s="998"/>
      <c r="AQ182" s="863"/>
      <c r="AR182" s="865"/>
      <c r="AS182" s="864"/>
      <c r="AT182" s="880"/>
      <c r="AU182" s="391"/>
      <c r="AV182" s="391"/>
      <c r="AW182" s="391"/>
      <c r="AX182" s="391"/>
      <c r="AY182" s="391"/>
      <c r="AZ182" s="391"/>
      <c r="BA182" s="391"/>
      <c r="BB182" s="391"/>
      <c r="BC182" s="391"/>
      <c r="BD182" s="391"/>
      <c r="BE182" s="391"/>
      <c r="BF182" s="391"/>
      <c r="BG182" s="391"/>
      <c r="BH182" s="391"/>
      <c r="BI182" s="391"/>
      <c r="BJ182" s="391"/>
      <c r="BK182" s="391"/>
      <c r="BL182" s="391"/>
      <c r="BM182" s="391"/>
    </row>
    <row r="183" spans="1:65" s="387" customFormat="1" ht="96" customHeight="1" thickTop="1" thickBot="1">
      <c r="A183" s="933"/>
      <c r="B183" s="933"/>
      <c r="C183" s="986"/>
      <c r="D183" s="988"/>
      <c r="E183" s="972"/>
      <c r="F183" s="959"/>
      <c r="G183" s="959"/>
      <c r="H183" s="959"/>
      <c r="I183" s="959"/>
      <c r="J183" s="959"/>
      <c r="K183" s="959"/>
      <c r="L183" s="959"/>
      <c r="M183" s="959"/>
      <c r="N183" s="959"/>
      <c r="O183" s="959"/>
      <c r="P183" s="959"/>
      <c r="Q183" s="959"/>
      <c r="R183" s="959"/>
      <c r="S183" s="959"/>
      <c r="T183" s="959"/>
      <c r="U183" s="959"/>
      <c r="V183" s="959"/>
      <c r="W183" s="554">
        <v>2</v>
      </c>
      <c r="X183" s="576" t="s">
        <v>755</v>
      </c>
      <c r="Y183" s="554" t="str">
        <f t="shared" si="66"/>
        <v>Impacto</v>
      </c>
      <c r="Z183" s="574" t="s">
        <v>133</v>
      </c>
      <c r="AA183" s="574" t="s">
        <v>112</v>
      </c>
      <c r="AB183" s="553" t="str">
        <f t="shared" si="67"/>
        <v>25%</v>
      </c>
      <c r="AC183" s="574" t="s">
        <v>113</v>
      </c>
      <c r="AD183" s="574" t="s">
        <v>114</v>
      </c>
      <c r="AE183" s="574" t="s">
        <v>115</v>
      </c>
      <c r="AF183" s="567">
        <f>IFERROR(IF(AND(Y182="Probabilidad",Y183="Probabilidad"),(AH182-(+AH182*AB183)),IF(Y183="Probabilidad",(Q182-(+Q182*AB183)),IF(Y183="Impacto",AH182,""))),"")</f>
        <v>0.1</v>
      </c>
      <c r="AG183" s="568" t="str">
        <f t="shared" si="68"/>
        <v>Muy Baja</v>
      </c>
      <c r="AH183" s="553">
        <f t="shared" si="69"/>
        <v>0.1</v>
      </c>
      <c r="AI183" s="568" t="str">
        <f t="shared" si="68"/>
        <v>Muy Baja</v>
      </c>
      <c r="AJ183" s="550">
        <v>0.1</v>
      </c>
      <c r="AK183" s="568" t="str">
        <f t="shared" si="68"/>
        <v>Muy Baja</v>
      </c>
      <c r="AL183" s="574" t="s">
        <v>137</v>
      </c>
      <c r="AM183" s="959"/>
      <c r="AN183" s="959"/>
      <c r="AO183" s="959"/>
      <c r="AP183" s="970"/>
      <c r="AQ183" s="863"/>
      <c r="AR183" s="865"/>
      <c r="AS183" s="864"/>
      <c r="AT183" s="880"/>
      <c r="AU183" s="391"/>
      <c r="AV183" s="391"/>
      <c r="AW183" s="391"/>
      <c r="AX183" s="391"/>
      <c r="AY183" s="391"/>
      <c r="AZ183" s="391"/>
      <c r="BA183" s="391"/>
      <c r="BB183" s="391"/>
      <c r="BC183" s="391"/>
      <c r="BD183" s="391"/>
      <c r="BE183" s="391"/>
      <c r="BF183" s="391"/>
      <c r="BG183" s="391"/>
      <c r="BH183" s="391"/>
      <c r="BI183" s="391"/>
      <c r="BJ183" s="391"/>
      <c r="BK183" s="391"/>
      <c r="BL183" s="391"/>
      <c r="BM183" s="391"/>
    </row>
    <row r="184" spans="1:65" s="387" customFormat="1" ht="99" customHeight="1" thickTop="1" thickBot="1">
      <c r="A184" s="933"/>
      <c r="B184" s="933"/>
      <c r="C184" s="1021"/>
      <c r="D184" s="1018"/>
      <c r="E184" s="973"/>
      <c r="F184" s="960"/>
      <c r="G184" s="960"/>
      <c r="H184" s="960"/>
      <c r="I184" s="960"/>
      <c r="J184" s="960"/>
      <c r="K184" s="960"/>
      <c r="L184" s="960"/>
      <c r="M184" s="960"/>
      <c r="N184" s="960"/>
      <c r="O184" s="960"/>
      <c r="P184" s="960"/>
      <c r="Q184" s="960"/>
      <c r="R184" s="960"/>
      <c r="S184" s="570"/>
      <c r="T184" s="960"/>
      <c r="U184" s="960"/>
      <c r="V184" s="960"/>
      <c r="W184" s="570">
        <v>3</v>
      </c>
      <c r="X184" s="577" t="s">
        <v>756</v>
      </c>
      <c r="Y184" s="570" t="str">
        <f t="shared" si="66"/>
        <v>Probabilidad</v>
      </c>
      <c r="Z184" s="255" t="s">
        <v>111</v>
      </c>
      <c r="AA184" s="255" t="s">
        <v>175</v>
      </c>
      <c r="AB184" s="252" t="str">
        <f t="shared" si="67"/>
        <v>50%</v>
      </c>
      <c r="AC184" s="255" t="s">
        <v>113</v>
      </c>
      <c r="AD184" s="255" t="s">
        <v>114</v>
      </c>
      <c r="AE184" s="255" t="s">
        <v>115</v>
      </c>
      <c r="AF184" s="546">
        <f>IFERROR(IF(AND(Y183="Probabilidad",Y184="Probabilidad"),(AH183-(+AH183*AB184)),IF(AND(Y183="Impacto",Y184="Probabilidad"),(AH182-(+AH182*AB184)),IF(Y184="Impacto",AH183,""))),"")</f>
        <v>0.05</v>
      </c>
      <c r="AG184" s="547" t="str">
        <f t="shared" si="68"/>
        <v>Muy Baja</v>
      </c>
      <c r="AH184" s="252">
        <f t="shared" si="69"/>
        <v>0.05</v>
      </c>
      <c r="AI184" s="547" t="str">
        <f t="shared" si="68"/>
        <v>Muy Baja</v>
      </c>
      <c r="AJ184" s="257">
        <f>IFERROR(IF(AND(Y183="Impacto",Y184="Impacto"),(AJ183-(+AJ183*AB184)),IF(AND(Y183="Probabilidad",Y184="Impacto"),(AJ182-(+AJ182*AB184)),IF(Y184="Probabilidad",AJ183,""))),"")</f>
        <v>0.1</v>
      </c>
      <c r="AK184" s="547" t="str">
        <f t="shared" si="68"/>
        <v>Muy Baja</v>
      </c>
      <c r="AL184" s="255" t="s">
        <v>137</v>
      </c>
      <c r="AM184" s="960"/>
      <c r="AN184" s="960"/>
      <c r="AO184" s="960"/>
      <c r="AP184" s="984"/>
      <c r="AQ184" s="863"/>
      <c r="AR184" s="865"/>
      <c r="AS184" s="864"/>
      <c r="AT184" s="880"/>
      <c r="AU184" s="391"/>
      <c r="AV184" s="391"/>
      <c r="AW184" s="391"/>
      <c r="AX184" s="391"/>
      <c r="AY184" s="391"/>
      <c r="AZ184" s="391"/>
      <c r="BA184" s="391"/>
      <c r="BB184" s="391"/>
      <c r="BC184" s="391"/>
      <c r="BD184" s="391"/>
      <c r="BE184" s="391"/>
      <c r="BF184" s="391"/>
      <c r="BG184" s="391"/>
      <c r="BH184" s="391"/>
      <c r="BI184" s="391"/>
      <c r="BJ184" s="391"/>
      <c r="BK184" s="391"/>
      <c r="BL184" s="391"/>
      <c r="BM184" s="391"/>
    </row>
    <row r="185" spans="1:65" s="387" customFormat="1" ht="151.5" customHeight="1" thickTop="1" thickBot="1">
      <c r="A185" s="933"/>
      <c r="B185" s="933"/>
      <c r="C185" s="997">
        <v>4</v>
      </c>
      <c r="D185" s="961" t="s">
        <v>757</v>
      </c>
      <c r="E185" s="961" t="s">
        <v>134</v>
      </c>
      <c r="F185" s="961" t="s">
        <v>758</v>
      </c>
      <c r="G185" s="961" t="s">
        <v>759</v>
      </c>
      <c r="H185" s="999" t="s">
        <v>240</v>
      </c>
      <c r="I185" s="1000" t="s">
        <v>852</v>
      </c>
      <c r="J185" s="1001" t="s">
        <v>108</v>
      </c>
      <c r="K185" s="1001"/>
      <c r="L185" s="1001"/>
      <c r="M185" s="1001"/>
      <c r="N185" s="961" t="s">
        <v>167</v>
      </c>
      <c r="O185" s="1002">
        <v>1</v>
      </c>
      <c r="P185" s="980" t="str">
        <f>IF(O185&lt;=0,"",IF(O185&lt;=2,"Muy Baja",IF(O185&lt;=24,"Baja",IF(O185&lt;=500,"Media",IF(O185&lt;=5000,"Alta","Muy Alta")))))</f>
        <v>Muy Baja</v>
      </c>
      <c r="Q185" s="958">
        <f>IF(P185="","",IF(P185="Muy Baja",0.2,IF(P185="Baja",0.4,IF(P185="Media",0.6,IF(P185="Alta",0.8,IF(P185="Muy Alta",1,))))))</f>
        <v>0.2</v>
      </c>
      <c r="R185" s="961" t="s">
        <v>374</v>
      </c>
      <c r="S185" s="958" t="str">
        <f>IF(NOT(ISERROR(MATCH(R185,'[18]Tabla Impacto'!$B$220:$B$222,0))),'[18]Tabla Impacto'!$F$222&amp;"Por favor no seleccionar los criterios de impacto(Afectación Económica o presupuestal y Pérdida Reputacional)",R185)</f>
        <v xml:space="preserve">     El riesgo afecta la imagen de la entidad internamente, de conocimiento general, nivel interno, de junta directiva y accionistas y/o de proveedores</v>
      </c>
      <c r="T185" s="980" t="s">
        <v>152</v>
      </c>
      <c r="U185" s="981">
        <f>IF(T185="","",IF(T185="Leve",0.2,IF(T185="Menor",0.4,IF(T185="Moderado",0.6,IF(T185="Mayor",0.8,IF(T185="Catastrófico",1,))))))</f>
        <v>0.6</v>
      </c>
      <c r="V185" s="982" t="str">
        <f>IF(OR(AND(P185="Muy Baja",T185="Leve"),AND(P185="Muy Baja",T185="Menor"),AND(P185="Baja",T185="Leve")),"Bajo",IF(OR(AND(P185="Muy baja",T185="Moderado"),AND(P185="Baja",T185="Menor"),AND(P185="Baja",T185="Moderado"),AND(P185="Media",T185="Leve"),AND(P185="Media",T185="Menor"),AND(P185="Media",T185="Moderado"),AND(P185="Alta",T185="Leve"),AND(P185="Alta",T185="Menor")),"Moderado",IF(OR(AND(P185="Muy Baja",T185="Mayor"),AND(P185="Baja",T185="Mayor"),AND(P185="Media",T185="Mayor"),AND(P185="Alta",T185="Moderado"),AND(P185="Alta",T185="Mayor"),AND(P185="Muy Alta",T185="Leve"),AND(P185="Muy Alta",T185="Menor"),AND(P185="Muy Alta",T185="Moderado"),AND(P185="Muy Alta",T185="Mayor")),"Alto",IF(OR(AND(P185="Muy Baja",T185="Catastrófico"),AND(P185="Baja",T185="Catastrófico"),AND(P185="Media",T185="Catastrófico"),AND(P185="Alta",T185="Catastrófico"),AND(P185="Muy Alta",T185="Catastrófico")),"Extremo",""))))</f>
        <v>Moderado</v>
      </c>
      <c r="W185" s="554">
        <v>1</v>
      </c>
      <c r="X185" s="576" t="s">
        <v>760</v>
      </c>
      <c r="Y185" s="554" t="str">
        <f t="shared" si="66"/>
        <v>Probabilidad</v>
      </c>
      <c r="Z185" s="574" t="s">
        <v>111</v>
      </c>
      <c r="AA185" s="574" t="s">
        <v>112</v>
      </c>
      <c r="AB185" s="553" t="str">
        <f t="shared" si="67"/>
        <v>40%</v>
      </c>
      <c r="AC185" s="574" t="s">
        <v>113</v>
      </c>
      <c r="AD185" s="574" t="s">
        <v>114</v>
      </c>
      <c r="AE185" s="574" t="s">
        <v>115</v>
      </c>
      <c r="AF185" s="567">
        <f>IFERROR(IF(Y185="Probabilidad",(Q185-(+Q185*AB185)),IF(Y185="Impacto",Q185,"")),"")</f>
        <v>0.12</v>
      </c>
      <c r="AG185" s="568" t="str">
        <f t="shared" si="68"/>
        <v>Muy Baja</v>
      </c>
      <c r="AH185" s="553">
        <f t="shared" si="69"/>
        <v>0.12</v>
      </c>
      <c r="AI185" s="568" t="str">
        <f t="shared" si="68"/>
        <v>Muy Baja</v>
      </c>
      <c r="AJ185" s="550">
        <f>IFERROR(IF(AND(Y184="Impacto",Y185="Impacto"),(AJ184-(+AJ184*AB185)),IF(AND(Y184="Probabilidad",Y185="Impacto"),(AJ183-(+AJ183*AB185)),IF(Y185="Probabilidad",AJ184,""))),"")</f>
        <v>0.1</v>
      </c>
      <c r="AK185" s="568" t="str">
        <f t="shared" si="68"/>
        <v>Muy Baja</v>
      </c>
      <c r="AL185" s="574" t="s">
        <v>137</v>
      </c>
      <c r="AM185" s="961"/>
      <c r="AN185" s="961"/>
      <c r="AO185" s="961"/>
      <c r="AP185" s="1003"/>
      <c r="AQ185" s="863"/>
      <c r="AR185" s="865"/>
      <c r="AS185" s="864"/>
      <c r="AT185" s="880"/>
      <c r="AU185" s="391"/>
      <c r="AV185" s="391"/>
      <c r="AW185" s="391"/>
      <c r="AX185" s="391"/>
      <c r="AY185" s="391"/>
      <c r="AZ185" s="391"/>
      <c r="BA185" s="391"/>
      <c r="BB185" s="391"/>
      <c r="BC185" s="391"/>
      <c r="BD185" s="391"/>
      <c r="BE185" s="391"/>
      <c r="BF185" s="391"/>
      <c r="BG185" s="391"/>
      <c r="BH185" s="391"/>
      <c r="BI185" s="391"/>
      <c r="BJ185" s="391"/>
      <c r="BK185" s="391"/>
      <c r="BL185" s="391"/>
      <c r="BM185" s="391"/>
    </row>
    <row r="186" spans="1:65" s="387" customFormat="1" ht="148.5" customHeight="1" thickTop="1" thickBot="1">
      <c r="A186" s="933"/>
      <c r="B186" s="933"/>
      <c r="C186" s="973"/>
      <c r="D186" s="960"/>
      <c r="E186" s="960"/>
      <c r="F186" s="960"/>
      <c r="G186" s="960"/>
      <c r="H186" s="960"/>
      <c r="I186" s="960"/>
      <c r="J186" s="960"/>
      <c r="K186" s="960"/>
      <c r="L186" s="960"/>
      <c r="M186" s="960"/>
      <c r="N186" s="960"/>
      <c r="O186" s="960"/>
      <c r="P186" s="960"/>
      <c r="Q186" s="960"/>
      <c r="R186" s="960"/>
      <c r="S186" s="960"/>
      <c r="T186" s="960"/>
      <c r="U186" s="960"/>
      <c r="V186" s="960"/>
      <c r="W186" s="570">
        <v>2</v>
      </c>
      <c r="X186" s="577" t="s">
        <v>761</v>
      </c>
      <c r="Y186" s="570" t="str">
        <f t="shared" si="66"/>
        <v>Probabilidad</v>
      </c>
      <c r="Z186" s="255" t="s">
        <v>138</v>
      </c>
      <c r="AA186" s="255" t="s">
        <v>112</v>
      </c>
      <c r="AB186" s="252" t="str">
        <f t="shared" si="67"/>
        <v>30%</v>
      </c>
      <c r="AC186" s="255" t="s">
        <v>113</v>
      </c>
      <c r="AD186" s="255" t="s">
        <v>114</v>
      </c>
      <c r="AE186" s="255" t="s">
        <v>115</v>
      </c>
      <c r="AF186" s="546">
        <f>IFERROR(IF(AND(Y185="Probabilidad",Y186="Probabilidad"),(AH185-(+AH185*AB186)),IF(Y186="Probabilidad",(Q185-(+Q185*AB186)),IF(Y186="Impacto",AH185,""))),"")</f>
        <v>8.3999999999999991E-2</v>
      </c>
      <c r="AG186" s="547" t="str">
        <f t="shared" si="68"/>
        <v>Muy Baja</v>
      </c>
      <c r="AH186" s="252">
        <f t="shared" si="69"/>
        <v>8.3999999999999991E-2</v>
      </c>
      <c r="AI186" s="547" t="str">
        <f t="shared" si="68"/>
        <v>Muy Baja</v>
      </c>
      <c r="AJ186" s="257">
        <f>IFERROR(IF(AND(Y185="Impacto",Y186="Impacto"),(AJ185-(+AJ185*AB186)),IF(Y186="Impacto",(U185-(+U185*AB186)),IF(Y186="Probabilidad",AJ185,""))),"")</f>
        <v>0.1</v>
      </c>
      <c r="AK186" s="547" t="str">
        <f t="shared" si="68"/>
        <v>Muy Baja</v>
      </c>
      <c r="AL186" s="255" t="s">
        <v>137</v>
      </c>
      <c r="AM186" s="960"/>
      <c r="AN186" s="960"/>
      <c r="AO186" s="960"/>
      <c r="AP186" s="984"/>
      <c r="AQ186" s="863"/>
      <c r="AR186" s="865"/>
      <c r="AS186" s="864"/>
      <c r="AT186" s="880"/>
      <c r="AU186" s="391"/>
      <c r="AV186" s="391"/>
      <c r="AW186" s="391"/>
      <c r="AX186" s="391"/>
      <c r="AY186" s="391"/>
      <c r="AZ186" s="391"/>
      <c r="BA186" s="391"/>
      <c r="BB186" s="391"/>
      <c r="BC186" s="391"/>
      <c r="BD186" s="391"/>
      <c r="BE186" s="391"/>
      <c r="BF186" s="391"/>
      <c r="BG186" s="391"/>
      <c r="BH186" s="391"/>
      <c r="BI186" s="391"/>
      <c r="BJ186" s="391"/>
      <c r="BK186" s="391"/>
      <c r="BL186" s="391"/>
      <c r="BM186" s="391"/>
    </row>
    <row r="187" spans="1:65" s="387" customFormat="1" ht="123" customHeight="1" thickTop="1" thickBot="1">
      <c r="A187" s="933"/>
      <c r="B187" s="933"/>
      <c r="C187" s="997">
        <v>5</v>
      </c>
      <c r="D187" s="999" t="s">
        <v>762</v>
      </c>
      <c r="E187" s="961" t="s">
        <v>134</v>
      </c>
      <c r="F187" s="961" t="s">
        <v>763</v>
      </c>
      <c r="G187" s="961" t="s">
        <v>764</v>
      </c>
      <c r="H187" s="999" t="s">
        <v>240</v>
      </c>
      <c r="I187" s="1009" t="s">
        <v>765</v>
      </c>
      <c r="J187" s="1001" t="s">
        <v>108</v>
      </c>
      <c r="K187" s="1001"/>
      <c r="L187" s="1001"/>
      <c r="M187" s="1001"/>
      <c r="N187" s="961" t="s">
        <v>177</v>
      </c>
      <c r="O187" s="1002">
        <v>800</v>
      </c>
      <c r="P187" s="980" t="str">
        <f>IF(O187&lt;=0,"",IF(O187&lt;=2,"Muy Baja",IF(O187&lt;=24,"Baja",IF(O187&lt;=500,"Media",IF(O187&lt;=5000,"Alta","Muy Alta")))))</f>
        <v>Alta</v>
      </c>
      <c r="Q187" s="958">
        <f>IF(P187="","",IF(P187="Muy Baja",0.2,IF(P187="Baja",0.4,IF(P187="Media",0.6,IF(P187="Alta",0.8,IF(P187="Muy Alta",1,))))))</f>
        <v>0.8</v>
      </c>
      <c r="R187" s="961" t="s">
        <v>379</v>
      </c>
      <c r="S187" s="958" t="str">
        <f>IF(NOT(ISERROR(MATCH(R187,'[18]Tabla Impacto'!$B$220:$B$222,0))),'[18]Tabla Impacto'!$F$222&amp;"Por favor no seleccionar los criterios de impacto(Afectación Económica o presupuestal y Pérdida Reputacional)",R187)</f>
        <v xml:space="preserve">     El riesgo afecta la imagen de  la entidad con efecto publicitario sostenido a nivel de sector administrativo, nivel departamental o municipal</v>
      </c>
      <c r="T187" s="980" t="s">
        <v>152</v>
      </c>
      <c r="U187" s="981">
        <f>IF(T187="","",IF(T187="Leve",0.2,IF(T187="Menor",0.4,IF(T187="Moderado",0.6,IF(T187="Mayor",0.8,IF(T187="Catastrófico",1,))))))</f>
        <v>0.6</v>
      </c>
      <c r="V187" s="982" t="str">
        <f>IF(OR(AND(P187="Muy Baja",T187="Leve"),AND(P187="Muy Baja",T187="Menor"),AND(P187="Baja",T187="Leve")),"Bajo",IF(OR(AND(P187="Muy baja",T187="Moderado"),AND(P187="Baja",T187="Menor"),AND(P187="Baja",T187="Moderado"),AND(P187="Media",T187="Leve"),AND(P187="Media",T187="Menor"),AND(P187="Media",T187="Moderado"),AND(P187="Alta",T187="Leve"),AND(P187="Alta",T187="Menor")),"Moderado",IF(OR(AND(P187="Muy Baja",T187="Mayor"),AND(P187="Baja",T187="Mayor"),AND(P187="Media",T187="Mayor"),AND(P187="Alta",T187="Moderado"),AND(P187="Alta",T187="Mayor"),AND(P187="Muy Alta",T187="Leve"),AND(P187="Muy Alta",T187="Menor"),AND(P187="Muy Alta",T187="Moderado"),AND(P187="Muy Alta",T187="Mayor")),"Alto",IF(OR(AND(P187="Muy Baja",T187="Catastrófico"),AND(P187="Baja",T187="Catastrófico"),AND(P187="Media",T187="Catastrófico"),AND(P187="Alta",T187="Catastrófico"),AND(P187="Muy Alta",T187="Catastrófico")),"Extremo",""))))</f>
        <v>Alto</v>
      </c>
      <c r="W187" s="554">
        <v>1</v>
      </c>
      <c r="X187" s="576" t="s">
        <v>766</v>
      </c>
      <c r="Y187" s="554" t="str">
        <f t="shared" si="66"/>
        <v>Probabilidad</v>
      </c>
      <c r="Z187" s="574" t="s">
        <v>111</v>
      </c>
      <c r="AA187" s="574" t="s">
        <v>112</v>
      </c>
      <c r="AB187" s="553" t="str">
        <f t="shared" si="67"/>
        <v>40%</v>
      </c>
      <c r="AC187" s="574" t="s">
        <v>113</v>
      </c>
      <c r="AD187" s="574" t="s">
        <v>114</v>
      </c>
      <c r="AE187" s="574" t="s">
        <v>115</v>
      </c>
      <c r="AF187" s="567">
        <f>IFERROR(IF(Y187="Probabilidad",(Q187-(+Q187*AB187)),IF(Y187="Impacto",Q187,"")),"")</f>
        <v>0.48</v>
      </c>
      <c r="AG187" s="568" t="str">
        <f t="shared" si="68"/>
        <v>Media</v>
      </c>
      <c r="AH187" s="553">
        <f t="shared" si="69"/>
        <v>0.48</v>
      </c>
      <c r="AI187" s="568" t="str">
        <f t="shared" si="68"/>
        <v>Media</v>
      </c>
      <c r="AJ187" s="550">
        <v>0.48</v>
      </c>
      <c r="AK187" s="568" t="str">
        <f t="shared" si="68"/>
        <v>Media</v>
      </c>
      <c r="AL187" s="574" t="s">
        <v>116</v>
      </c>
      <c r="AM187" s="961"/>
      <c r="AN187" s="961" t="s">
        <v>767</v>
      </c>
      <c r="AO187" s="961" t="s">
        <v>768</v>
      </c>
      <c r="AP187" s="983" t="s">
        <v>561</v>
      </c>
      <c r="AQ187" s="863"/>
      <c r="AR187" s="865"/>
      <c r="AS187" s="864"/>
      <c r="AT187" s="880"/>
      <c r="AU187" s="391"/>
      <c r="AV187" s="391"/>
      <c r="AW187" s="391"/>
      <c r="AX187" s="391"/>
      <c r="AY187" s="391"/>
      <c r="AZ187" s="391"/>
      <c r="BA187" s="391"/>
      <c r="BB187" s="391"/>
      <c r="BC187" s="391"/>
      <c r="BD187" s="391"/>
      <c r="BE187" s="391"/>
      <c r="BF187" s="391"/>
      <c r="BG187" s="391"/>
      <c r="BH187" s="391"/>
      <c r="BI187" s="391"/>
      <c r="BJ187" s="391"/>
      <c r="BK187" s="391"/>
      <c r="BL187" s="391"/>
      <c r="BM187" s="391"/>
    </row>
    <row r="188" spans="1:65" s="387" customFormat="1" ht="151.5" customHeight="1" thickTop="1" thickBot="1">
      <c r="A188" s="933"/>
      <c r="B188" s="933"/>
      <c r="C188" s="972"/>
      <c r="D188" s="959"/>
      <c r="E188" s="959"/>
      <c r="F188" s="959"/>
      <c r="G188" s="959"/>
      <c r="H188" s="959"/>
      <c r="I188" s="959"/>
      <c r="J188" s="959"/>
      <c r="K188" s="959"/>
      <c r="L188" s="959"/>
      <c r="M188" s="959"/>
      <c r="N188" s="959"/>
      <c r="O188" s="959"/>
      <c r="P188" s="959"/>
      <c r="Q188" s="959"/>
      <c r="R188" s="959"/>
      <c r="S188" s="959"/>
      <c r="T188" s="959"/>
      <c r="U188" s="959"/>
      <c r="V188" s="959"/>
      <c r="W188" s="554">
        <v>2</v>
      </c>
      <c r="X188" s="576" t="s">
        <v>769</v>
      </c>
      <c r="Y188" s="554" t="str">
        <f t="shared" si="66"/>
        <v>Probabilidad</v>
      </c>
      <c r="Z188" s="574" t="s">
        <v>111</v>
      </c>
      <c r="AA188" s="574" t="s">
        <v>112</v>
      </c>
      <c r="AB188" s="553" t="str">
        <f t="shared" si="67"/>
        <v>40%</v>
      </c>
      <c r="AC188" s="574" t="s">
        <v>113</v>
      </c>
      <c r="AD188" s="574" t="s">
        <v>114</v>
      </c>
      <c r="AE188" s="574" t="s">
        <v>115</v>
      </c>
      <c r="AF188" s="567">
        <f>IFERROR(IF(AND(Y186="Probabilidad",Y188="Probabilidad"),(AH186-(+AH186*AB188)),IF(Y188="Probabilidad",(Q186-(+Q186*AB188)),IF(Y188="Impacto",AH186,""))),"")</f>
        <v>5.0399999999999993E-2</v>
      </c>
      <c r="AG188" s="568" t="str">
        <f t="shared" si="68"/>
        <v>Muy Baja</v>
      </c>
      <c r="AH188" s="553">
        <f t="shared" si="69"/>
        <v>5.0399999999999993E-2</v>
      </c>
      <c r="AI188" s="568" t="str">
        <f t="shared" si="68"/>
        <v>Muy Baja</v>
      </c>
      <c r="AJ188" s="550">
        <f>IFERROR(IF(AND(Y187="Impacto",Y188="Impacto"),(AJ187-(+AJ187*AB188)),IF(Y188="Impacto",(U187-(+U187*AB188)),IF(Y188="Probabilidad",AJ187,""))),"")</f>
        <v>0.48</v>
      </c>
      <c r="AK188" s="568" t="str">
        <f t="shared" si="68"/>
        <v>Media</v>
      </c>
      <c r="AL188" s="574" t="s">
        <v>116</v>
      </c>
      <c r="AM188" s="959"/>
      <c r="AN188" s="959"/>
      <c r="AO188" s="959"/>
      <c r="AP188" s="970"/>
      <c r="AQ188" s="863"/>
      <c r="AR188" s="865"/>
      <c r="AS188" s="864"/>
      <c r="AT188" s="880"/>
      <c r="AU188" s="391"/>
      <c r="AV188" s="391"/>
      <c r="AW188" s="391"/>
      <c r="AX188" s="391"/>
      <c r="AY188" s="391"/>
      <c r="AZ188" s="391"/>
      <c r="BA188" s="391"/>
      <c r="BB188" s="391"/>
      <c r="BC188" s="391"/>
      <c r="BD188" s="391"/>
      <c r="BE188" s="391"/>
      <c r="BF188" s="391"/>
      <c r="BG188" s="391"/>
      <c r="BH188" s="391"/>
      <c r="BI188" s="391"/>
      <c r="BJ188" s="391"/>
      <c r="BK188" s="391"/>
      <c r="BL188" s="391"/>
      <c r="BM188" s="391"/>
    </row>
    <row r="189" spans="1:65" s="387" customFormat="1" ht="99" customHeight="1" thickTop="1" thickBot="1">
      <c r="A189" s="933"/>
      <c r="B189" s="933"/>
      <c r="C189" s="973"/>
      <c r="D189" s="960"/>
      <c r="E189" s="960"/>
      <c r="F189" s="960"/>
      <c r="G189" s="960"/>
      <c r="H189" s="960"/>
      <c r="I189" s="960"/>
      <c r="J189" s="960"/>
      <c r="K189" s="960"/>
      <c r="L189" s="960"/>
      <c r="M189" s="960"/>
      <c r="N189" s="960"/>
      <c r="O189" s="960"/>
      <c r="P189" s="960"/>
      <c r="Q189" s="960"/>
      <c r="R189" s="960"/>
      <c r="S189" s="960"/>
      <c r="T189" s="960"/>
      <c r="U189" s="960"/>
      <c r="V189" s="960"/>
      <c r="W189" s="570">
        <v>3</v>
      </c>
      <c r="X189" s="577" t="s">
        <v>770</v>
      </c>
      <c r="Y189" s="570" t="str">
        <f t="shared" si="66"/>
        <v>Probabilidad</v>
      </c>
      <c r="Z189" s="255" t="s">
        <v>138</v>
      </c>
      <c r="AA189" s="255" t="s">
        <v>112</v>
      </c>
      <c r="AB189" s="252" t="str">
        <f t="shared" si="67"/>
        <v>30%</v>
      </c>
      <c r="AC189" s="255" t="s">
        <v>113</v>
      </c>
      <c r="AD189" s="255" t="s">
        <v>114</v>
      </c>
      <c r="AE189" s="255" t="s">
        <v>115</v>
      </c>
      <c r="AF189" s="546">
        <f>IFERROR(IF(AND(Y188="Probabilidad",Y189="Probabilidad"),(AH188-(+AH188*AB189)),IF(AND(Y188="Impacto",Y189="Probabilidad"),(AH187-(+AH187*AB189)),IF(Y189="Impacto",AH188,""))),"")</f>
        <v>3.5279999999999992E-2</v>
      </c>
      <c r="AG189" s="547" t="str">
        <f t="shared" si="68"/>
        <v>Muy Baja</v>
      </c>
      <c r="AH189" s="252">
        <f t="shared" si="69"/>
        <v>3.5279999999999992E-2</v>
      </c>
      <c r="AI189" s="547" t="str">
        <f t="shared" si="68"/>
        <v>Muy Baja</v>
      </c>
      <c r="AJ189" s="257">
        <f>IFERROR(IF(AND(Y188="Impacto",Y189="Impacto"),(AJ188-(+AJ188*AB189)),IF(AND(Y188="Probabilidad",Y189="Impacto"),(AJ187-(+AJ187*AB189)),IF(Y189="Probabilidad",AJ188,""))),"")</f>
        <v>0.48</v>
      </c>
      <c r="AK189" s="547" t="str">
        <f t="shared" si="68"/>
        <v>Media</v>
      </c>
      <c r="AL189" s="255" t="s">
        <v>116</v>
      </c>
      <c r="AM189" s="960"/>
      <c r="AN189" s="960"/>
      <c r="AO189" s="960"/>
      <c r="AP189" s="984"/>
      <c r="AQ189" s="863"/>
      <c r="AR189" s="865"/>
      <c r="AS189" s="864"/>
      <c r="AT189" s="880"/>
      <c r="AU189" s="391"/>
      <c r="AV189" s="391"/>
      <c r="AW189" s="391"/>
      <c r="AX189" s="391"/>
      <c r="AY189" s="391"/>
      <c r="AZ189" s="391"/>
      <c r="BA189" s="391"/>
      <c r="BB189" s="391"/>
      <c r="BC189" s="391"/>
      <c r="BD189" s="391"/>
      <c r="BE189" s="391"/>
      <c r="BF189" s="391"/>
      <c r="BG189" s="391"/>
      <c r="BH189" s="391"/>
      <c r="BI189" s="391"/>
      <c r="BJ189" s="391"/>
      <c r="BK189" s="391"/>
      <c r="BL189" s="391"/>
      <c r="BM189" s="391"/>
    </row>
    <row r="190" spans="1:65" s="387" customFormat="1" ht="112.5" hidden="1" customHeight="1" thickBot="1">
      <c r="A190" s="933"/>
      <c r="B190" s="933"/>
      <c r="C190" s="985">
        <v>5</v>
      </c>
      <c r="D190" s="987" t="s">
        <v>762</v>
      </c>
      <c r="E190" s="989" t="s">
        <v>134</v>
      </c>
      <c r="F190" s="989" t="s">
        <v>771</v>
      </c>
      <c r="G190" s="989" t="s">
        <v>772</v>
      </c>
      <c r="H190" s="989" t="s">
        <v>240</v>
      </c>
      <c r="I190" s="989" t="s">
        <v>773</v>
      </c>
      <c r="J190" s="989" t="s">
        <v>108</v>
      </c>
      <c r="K190" s="989"/>
      <c r="L190" s="989"/>
      <c r="M190" s="989" t="s">
        <v>108</v>
      </c>
      <c r="N190" s="989" t="s">
        <v>177</v>
      </c>
      <c r="O190" s="990">
        <v>12</v>
      </c>
      <c r="P190" s="991" t="str">
        <f>IF(O190&lt;=0,"",IF(O190&lt;=2,"Muy Baja",IF(O190&lt;=24,"Baja",IF(O190&lt;=500,"Media",IF(O190&lt;=5000,"Alta","Muy Alta")))))</f>
        <v>Baja</v>
      </c>
      <c r="Q190" s="992">
        <f>IF(P190="","",IF(P190="Muy Baja",0.2,IF(P190="Baja",0.4,IF(P190="Media",0.6,IF(P190="Alta",0.8,IF(P190="Muy Alta",1,))))))</f>
        <v>0.4</v>
      </c>
      <c r="R190" s="989" t="s">
        <v>159</v>
      </c>
      <c r="S190" s="992" t="str">
        <f>IF(NOT(ISERROR(MATCH(R190,'[18]Tabla Impacto'!$B$220:$B$222,0))),'[18]Tabla Impacto'!$F$222&amp;"Por favor no seleccionar los criterios de impacto(Afectación Económica o presupuestal y Pérdida Reputacional)",R190)</f>
        <v xml:space="preserve">     El riesgo afecta la imagen de alguna área de la organización</v>
      </c>
      <c r="T190" s="991" t="e">
        <f>IF(OR(S190='[18]Tabla Impacto'!$C$10,S190='[18]Tabla Impacto'!$D$10),"Leve",IF(OR(S190='[18]Tabla Impacto'!$C$11,S190='[18]Tabla Impacto'!$D$11),"Menor",IF(OR(S190='[18]Tabla Impacto'!$C$12,S190='[18]Tabla Impacto'!$D$12),"Moderado",IF(OR(S190='[18]Tabla Impacto'!$C$13,S190='[18]Tabla Impacto'!$D$13),"Mayor",IF(OR(S190='[18]Tabla Impacto'!$C$14,S190='[18]Tabla Impacto'!$D$14),"Catastrófico","")))))</f>
        <v>#REF!</v>
      </c>
      <c r="U190" s="993" t="e">
        <f>IF(T190="","",IF(T190="Leve",0.2,IF(T190="Menor",0.4,IF(T190="Moderado",0.6,IF(T190="Mayor",0.8,IF(T190="Catastrófico",1,))))))</f>
        <v>#REF!</v>
      </c>
      <c r="V190" s="994" t="e">
        <f>IF(OR(AND(P190="Muy Baja",T190="Leve"),AND(P190="Muy Baja",T190="Menor"),AND(P190="Baja",T190="Leve")),"Bajo",IF(OR(AND(P190="Muy baja",T190="Moderado"),AND(P190="Baja",T190="Menor"),AND(P190="Baja",T190="Moderado"),AND(P190="Media",T190="Leve"),AND(P190="Media",T190="Menor"),AND(P190="Media",T190="Moderado"),AND(P190="Alta",T190="Leve"),AND(P190="Alta",T190="Menor")),"Moderado",IF(OR(AND(P190="Muy Baja",T190="Mayor"),AND(P190="Baja",T190="Mayor"),AND(P190="Media",T190="Mayor"),AND(P190="Alta",T190="Moderado"),AND(P190="Alta",T190="Mayor"),AND(P190="Muy Alta",T190="Leve"),AND(P190="Muy Alta",T190="Menor"),AND(P190="Muy Alta",T190="Moderado"),AND(P190="Muy Alta",T190="Mayor")),"Alto",IF(OR(AND(P190="Muy Baja",T190="Catastrófico"),AND(P190="Baja",T190="Catastrófico"),AND(P190="Media",T190="Catastrófico"),AND(P190="Alta",T190="Catastrófico"),AND(P190="Muy Alta",T190="Catastrófico")),"Extremo",""))))</f>
        <v>#REF!</v>
      </c>
      <c r="W190" s="589">
        <v>1</v>
      </c>
      <c r="X190" s="590" t="s">
        <v>774</v>
      </c>
      <c r="Y190" s="589" t="str">
        <f t="shared" si="66"/>
        <v>Probabilidad</v>
      </c>
      <c r="Z190" s="591" t="s">
        <v>111</v>
      </c>
      <c r="AA190" s="591" t="s">
        <v>112</v>
      </c>
      <c r="AB190" s="592" t="str">
        <f t="shared" si="67"/>
        <v>40%</v>
      </c>
      <c r="AC190" s="591" t="s">
        <v>113</v>
      </c>
      <c r="AD190" s="591" t="s">
        <v>114</v>
      </c>
      <c r="AE190" s="591" t="s">
        <v>115</v>
      </c>
      <c r="AF190" s="593">
        <f>IFERROR(IF(Y190="Probabilidad",(Q190-(+Q190*AB190)),IF(Y190="Impacto",Q190,"")),"")</f>
        <v>0.24</v>
      </c>
      <c r="AG190" s="594" t="str">
        <f t="shared" si="68"/>
        <v>Baja</v>
      </c>
      <c r="AH190" s="592">
        <f t="shared" si="69"/>
        <v>0.24</v>
      </c>
      <c r="AI190" s="498" t="str">
        <f t="shared" si="68"/>
        <v>Baja</v>
      </c>
      <c r="AJ190" s="592" t="str">
        <f>IFERROR(IF(Y190="Impacto",(U190-(+U190*AB190)),IF(Y190="Probabilidad",U190,"")),"")</f>
        <v/>
      </c>
      <c r="AK190" s="595" t="str">
        <f>IFERROR(IF(OR(AND(AG190="Muy Baja",AI190="Leve"),AND(AG190="Muy Baja",AI190="Menor"),AND(AG190="Baja",AI190="Leve")),"Bajo",IF(OR(AND(AG190="Muy baja",AI190="Moderado"),AND(AG190="Baja",AI190="Menor"),AND(AG190="Baja",AI190="Moderado"),AND(AG190="Media",AI190="Leve"),AND(AG190="Media",AI190="Menor"),AND(AG190="Media",AI190="Moderado"),AND(AG190="Alta",AI190="Leve"),AND(AG190="Alta",AI190="Menor")),"Moderado",IF(OR(AND(AG190="Muy Baja",AI190="Mayor"),AND(AG190="Baja",AI190="Mayor"),AND(AG190="Media",AI190="Mayor"),AND(AG190="Alta",AI190="Moderado"),AND(AG190="Alta",AI190="Mayor"),AND(AG190="Muy Alta",AI190="Leve"),AND(AG190="Muy Alta",AI190="Menor"),AND(AG190="Muy Alta",AI190="Moderado"),AND(AG190="Muy Alta",AI190="Mayor")),"Alto",IF(OR(AND(AG190="Muy Baja",AI190="Catastrófico"),AND(AG190="Baja",AI190="Catastrófico"),AND(AG190="Media",AI190="Catastrófico"),AND(AG190="Alta",AI190="Catastrófico"),AND(AG190="Muy Alta",AI190="Catastrófico")),"Extremo","")))),"")</f>
        <v/>
      </c>
      <c r="AL190" s="591" t="s">
        <v>137</v>
      </c>
      <c r="AM190" s="991" t="s">
        <v>775</v>
      </c>
      <c r="AN190" s="989"/>
      <c r="AO190" s="989"/>
      <c r="AP190" s="995"/>
      <c r="AQ190" s="866"/>
      <c r="AR190" s="867"/>
      <c r="AS190" s="868"/>
      <c r="AT190" s="884"/>
      <c r="AU190" s="394"/>
      <c r="AV190" s="394"/>
      <c r="AW190" s="394"/>
      <c r="AX190" s="394"/>
      <c r="AY190" s="394"/>
      <c r="AZ190" s="394"/>
      <c r="BA190" s="394"/>
      <c r="BB190" s="394"/>
      <c r="BC190" s="394"/>
      <c r="BD190" s="394"/>
      <c r="BE190" s="394"/>
      <c r="BF190" s="394"/>
      <c r="BG190" s="394"/>
      <c r="BH190" s="394"/>
      <c r="BI190" s="394"/>
      <c r="BJ190" s="394"/>
      <c r="BK190" s="394"/>
      <c r="BL190" s="394"/>
      <c r="BM190" s="394"/>
    </row>
    <row r="191" spans="1:65" s="387" customFormat="1" ht="126.75" hidden="1" customHeight="1" thickTop="1">
      <c r="A191" s="933"/>
      <c r="B191" s="933"/>
      <c r="C191" s="986"/>
      <c r="D191" s="988"/>
      <c r="E191" s="988"/>
      <c r="F191" s="988"/>
      <c r="G191" s="988"/>
      <c r="H191" s="988"/>
      <c r="I191" s="988"/>
      <c r="J191" s="988"/>
      <c r="K191" s="988"/>
      <c r="L191" s="988"/>
      <c r="M191" s="988"/>
      <c r="N191" s="988"/>
      <c r="O191" s="988"/>
      <c r="P191" s="988"/>
      <c r="Q191" s="988"/>
      <c r="R191" s="988"/>
      <c r="S191" s="988"/>
      <c r="T191" s="988"/>
      <c r="U191" s="988"/>
      <c r="V191" s="988"/>
      <c r="W191" s="596">
        <v>2</v>
      </c>
      <c r="X191" s="597" t="s">
        <v>776</v>
      </c>
      <c r="Y191" s="596" t="str">
        <f t="shared" si="66"/>
        <v>Probabilidad</v>
      </c>
      <c r="Z191" s="598" t="s">
        <v>111</v>
      </c>
      <c r="AA191" s="598" t="s">
        <v>112</v>
      </c>
      <c r="AB191" s="599" t="str">
        <f t="shared" si="67"/>
        <v>40%</v>
      </c>
      <c r="AC191" s="598" t="s">
        <v>113</v>
      </c>
      <c r="AD191" s="598" t="s">
        <v>114</v>
      </c>
      <c r="AE191" s="598" t="s">
        <v>115</v>
      </c>
      <c r="AF191" s="600">
        <f>IFERROR(IF(AND(Y190="Probabilidad",Y191="Probabilidad"),(AH190-(+AH190*AB191)),IF(Y191="Probabilidad",(Q190-(+Q190*AB191)),IF(Y191="Impacto",AH190,""))),"")</f>
        <v>0.14399999999999999</v>
      </c>
      <c r="AG191" s="601" t="str">
        <f t="shared" si="68"/>
        <v>Muy Baja</v>
      </c>
      <c r="AH191" s="599">
        <f t="shared" si="69"/>
        <v>0.14399999999999999</v>
      </c>
      <c r="AI191" s="602" t="str">
        <f t="shared" si="68"/>
        <v>Muy Baja</v>
      </c>
      <c r="AJ191" s="599" t="str">
        <f>IFERROR(IF(AND(Y190="Impacto",Y191="Impacto"),(AJ190-(+AJ190*AB191)),IF(Y191="Impacto",(U190-(+U190*AB191)),IF(Y191="Probabilidad",AJ190,""))),"")</f>
        <v/>
      </c>
      <c r="AK191" s="603" t="str">
        <f>IFERROR(IF(OR(AND(AG191="Muy Baja",AI191="Leve"),AND(AG191="Muy Baja",AI191="Menor"),AND(AG191="Baja",AI191="Leve")),"Bajo",IF(OR(AND(AG191="Muy baja",AI191="Moderado"),AND(AG191="Baja",AI191="Menor"),AND(AG191="Baja",AI191="Moderado"),AND(AG191="Media",AI191="Leve"),AND(AG191="Media",AI191="Menor"),AND(AG191="Media",AI191="Moderado"),AND(AG191="Alta",AI191="Leve"),AND(AG191="Alta",AI191="Menor")),"Moderado",IF(OR(AND(AG191="Muy Baja",AI191="Mayor"),AND(AG191="Baja",AI191="Mayor"),AND(AG191="Media",AI191="Mayor"),AND(AG191="Alta",AI191="Moderado"),AND(AG191="Alta",AI191="Mayor"),AND(AG191="Muy Alta",AI191="Leve"),AND(AG191="Muy Alta",AI191="Menor"),AND(AG191="Muy Alta",AI191="Moderado"),AND(AG191="Muy Alta",AI191="Mayor")),"Alto",IF(OR(AND(AG191="Muy Baja",AI191="Catastrófico"),AND(AG191="Baja",AI191="Catastrófico"),AND(AG191="Media",AI191="Catastrófico"),AND(AG191="Alta",AI191="Catastrófico"),AND(AG191="Muy Alta",AI191="Catastrófico")),"Extremo","")))),"")</f>
        <v/>
      </c>
      <c r="AL191" s="598" t="s">
        <v>137</v>
      </c>
      <c r="AM191" s="988"/>
      <c r="AN191" s="988"/>
      <c r="AO191" s="988"/>
      <c r="AP191" s="996"/>
      <c r="AQ191" s="866"/>
      <c r="AR191" s="867"/>
      <c r="AS191" s="868"/>
      <c r="AT191" s="884"/>
      <c r="AU191" s="394"/>
      <c r="AV191" s="394"/>
      <c r="AW191" s="394"/>
      <c r="AX191" s="394"/>
      <c r="AY191" s="394"/>
      <c r="AZ191" s="394"/>
      <c r="BA191" s="394"/>
      <c r="BB191" s="394"/>
      <c r="BC191" s="394"/>
      <c r="BD191" s="394"/>
      <c r="BE191" s="394"/>
      <c r="BF191" s="394"/>
      <c r="BG191" s="394"/>
      <c r="BH191" s="394"/>
      <c r="BI191" s="394"/>
      <c r="BJ191" s="394"/>
      <c r="BK191" s="394"/>
      <c r="BL191" s="394"/>
      <c r="BM191" s="394"/>
    </row>
    <row r="192" spans="1:65" s="387" customFormat="1" ht="171.5" thickTop="1" thickBot="1">
      <c r="A192" s="933"/>
      <c r="B192" s="933"/>
      <c r="C192" s="971">
        <v>6</v>
      </c>
      <c r="D192" s="974" t="s">
        <v>777</v>
      </c>
      <c r="E192" s="968" t="s">
        <v>134</v>
      </c>
      <c r="F192" s="975" t="s">
        <v>778</v>
      </c>
      <c r="G192" s="975" t="s">
        <v>779</v>
      </c>
      <c r="H192" s="974" t="s">
        <v>240</v>
      </c>
      <c r="I192" s="976" t="s">
        <v>780</v>
      </c>
      <c r="J192" s="977" t="s">
        <v>108</v>
      </c>
      <c r="K192" s="977"/>
      <c r="L192" s="977"/>
      <c r="M192" s="977"/>
      <c r="N192" s="968" t="s">
        <v>170</v>
      </c>
      <c r="O192" s="978">
        <v>24</v>
      </c>
      <c r="P192" s="964" t="str">
        <f>IF(O192&lt;=0,"",IF(O192&lt;=2,"Muy Baja",IF(O192&lt;=24,"Baja",IF(O192&lt;=500,"Media",IF(O192&lt;=5000,"Alta","Muy Alta")))))</f>
        <v>Baja</v>
      </c>
      <c r="Q192" s="979">
        <f>IF(P192="","",IF(P192="Muy Baja",0.2,IF(P192="Baja",0.4,IF(P192="Media",0.6,IF(P192="Alta",0.8,IF(P192="Muy Alta",1,))))))</f>
        <v>0.4</v>
      </c>
      <c r="R192" s="968" t="s">
        <v>110</v>
      </c>
      <c r="S192" s="979" t="str">
        <f>IF(NOT(ISERROR(MATCH(R192,'[18]Tabla Impacto'!$B$220:$B$222,0))),'[18]Tabla Impacto'!$F$222&amp;"Por favor no seleccionar los criterios de impacto(Afectación Económica o presupuestal y Pérdida Reputacional)",R192)</f>
        <v xml:space="preserve">     El riesgo afecta la imagen de la entidad con algunos usuarios de relevancia frente al logro de los objetivos</v>
      </c>
      <c r="T192" s="964" t="s">
        <v>152</v>
      </c>
      <c r="U192" s="965">
        <f>IF(T192="","",IF(T192="Leve",0.2,IF(T192="Menor",0.4,IF(T192="Moderado",0.6,IF(T192="Mayor",0.8,IF(T192="Catastrófico",1,))))))</f>
        <v>0.6</v>
      </c>
      <c r="V192" s="966" t="str">
        <f>IF(OR(AND(P192="Muy Baja",T192="Leve"),AND(P192="Muy Baja",T192="Menor"),AND(P192="Baja",T192="Leve")),"Bajo",IF(OR(AND(P192="Muy baja",T192="Moderado"),AND(P192="Baja",T192="Menor"),AND(P192="Baja",T192="Moderado"),AND(P192="Media",T192="Leve"),AND(P192="Media",T192="Menor"),AND(P192="Media",T192="Moderado"),AND(P192="Alta",T192="Leve"),AND(P192="Alta",T192="Menor")),"Moderado",IF(OR(AND(P192="Muy Baja",T192="Mayor"),AND(P192="Baja",T192="Mayor"),AND(P192="Media",T192="Mayor"),AND(P192="Alta",T192="Moderado"),AND(P192="Alta",T192="Mayor"),AND(P192="Muy Alta",T192="Leve"),AND(P192="Muy Alta",T192="Menor"),AND(P192="Muy Alta",T192="Moderado"),AND(P192="Muy Alta",T192="Mayor")),"Alto",IF(OR(AND(P192="Muy Baja",T192="Catastrófico"),AND(P192="Baja",T192="Catastrófico"),AND(P192="Media",T192="Catastrófico"),AND(P192="Alta",T192="Catastrófico"),AND(P192="Muy Alta",T192="Catastrófico")),"Extremo",""))))</f>
        <v>Moderado</v>
      </c>
      <c r="W192" s="605">
        <v>1</v>
      </c>
      <c r="X192" s="606" t="s">
        <v>781</v>
      </c>
      <c r="Y192" s="605" t="str">
        <f t="shared" si="66"/>
        <v>Probabilidad</v>
      </c>
      <c r="Z192" s="610" t="s">
        <v>111</v>
      </c>
      <c r="AA192" s="610" t="s">
        <v>112</v>
      </c>
      <c r="AB192" s="607" t="str">
        <f t="shared" si="67"/>
        <v>40%</v>
      </c>
      <c r="AC192" s="610" t="s">
        <v>113</v>
      </c>
      <c r="AD192" s="610" t="s">
        <v>114</v>
      </c>
      <c r="AE192" s="610" t="s">
        <v>115</v>
      </c>
      <c r="AF192" s="608">
        <f>IFERROR(IF(Y192="Probabilidad",(Q192-(+Q192*AB192)),IF(Y192="Impacto",Q192,"")),"")</f>
        <v>0.24</v>
      </c>
      <c r="AG192" s="623" t="str">
        <f t="shared" si="68"/>
        <v>Baja</v>
      </c>
      <c r="AH192" s="607">
        <f t="shared" si="69"/>
        <v>0.24</v>
      </c>
      <c r="AI192" s="623" t="str">
        <f t="shared" si="68"/>
        <v>Baja</v>
      </c>
      <c r="AJ192" s="609">
        <v>0.24</v>
      </c>
      <c r="AK192" s="623" t="str">
        <f t="shared" si="68"/>
        <v>Baja</v>
      </c>
      <c r="AL192" s="967" t="s">
        <v>116</v>
      </c>
      <c r="AM192" s="968"/>
      <c r="AN192" s="968" t="s">
        <v>782</v>
      </c>
      <c r="AO192" s="968" t="s">
        <v>783</v>
      </c>
      <c r="AP192" s="969" t="s">
        <v>784</v>
      </c>
      <c r="AQ192" s="863"/>
      <c r="AR192" s="865"/>
      <c r="AS192" s="864"/>
      <c r="AT192" s="880"/>
      <c r="AU192" s="391"/>
      <c r="AV192" s="391"/>
      <c r="AW192" s="391"/>
      <c r="AX192" s="391"/>
      <c r="AY192" s="391"/>
      <c r="AZ192" s="391"/>
      <c r="BA192" s="391"/>
      <c r="BB192" s="391"/>
      <c r="BC192" s="391"/>
      <c r="BD192" s="391"/>
      <c r="BE192" s="391"/>
      <c r="BF192" s="391"/>
      <c r="BG192" s="391"/>
      <c r="BH192" s="391"/>
      <c r="BI192" s="391"/>
      <c r="BJ192" s="391"/>
      <c r="BK192" s="391"/>
      <c r="BL192" s="391"/>
      <c r="BM192" s="391"/>
    </row>
    <row r="193" spans="1:65" s="387" customFormat="1" ht="156" thickTop="1" thickBot="1">
      <c r="A193" s="933"/>
      <c r="B193" s="933"/>
      <c r="C193" s="972"/>
      <c r="D193" s="959"/>
      <c r="E193" s="959"/>
      <c r="F193" s="959"/>
      <c r="G193" s="959"/>
      <c r="H193" s="999"/>
      <c r="I193" s="959"/>
      <c r="J193" s="959"/>
      <c r="K193" s="959"/>
      <c r="L193" s="959"/>
      <c r="M193" s="959"/>
      <c r="N193" s="959"/>
      <c r="O193" s="959"/>
      <c r="P193" s="959"/>
      <c r="Q193" s="959"/>
      <c r="R193" s="959"/>
      <c r="S193" s="959"/>
      <c r="T193" s="959"/>
      <c r="U193" s="959"/>
      <c r="V193" s="959"/>
      <c r="W193" s="554">
        <v>2</v>
      </c>
      <c r="X193" s="576" t="s">
        <v>785</v>
      </c>
      <c r="Y193" s="554" t="str">
        <f t="shared" si="66"/>
        <v>Probabilidad</v>
      </c>
      <c r="Z193" s="574" t="s">
        <v>111</v>
      </c>
      <c r="AA193" s="574" t="s">
        <v>112</v>
      </c>
      <c r="AB193" s="553" t="str">
        <f t="shared" si="67"/>
        <v>40%</v>
      </c>
      <c r="AC193" s="574" t="s">
        <v>113</v>
      </c>
      <c r="AD193" s="574" t="s">
        <v>114</v>
      </c>
      <c r="AE193" s="574" t="s">
        <v>115</v>
      </c>
      <c r="AF193" s="567">
        <f>IFERROR(IF(AND(Y192="Probabilidad",Y193="Probabilidad"),(AH192-(+AH192*AB193)),IF(Y193="Probabilidad",(Q192-(+Q192*AB193)),IF(Y193="Impacto",AH192,""))),"")</f>
        <v>0.14399999999999999</v>
      </c>
      <c r="AG193" s="568" t="str">
        <f t="shared" si="68"/>
        <v>Muy Baja</v>
      </c>
      <c r="AH193" s="553">
        <f t="shared" si="69"/>
        <v>0.14399999999999999</v>
      </c>
      <c r="AI193" s="568" t="str">
        <f t="shared" si="68"/>
        <v>Muy Baja</v>
      </c>
      <c r="AJ193" s="550">
        <f>IFERROR(IF(AND(Y192="Impacto",Y193="Impacto"),(AJ192-(+AJ192*AB193)),IF(Y193="Impacto",(U192-(+U192*AB193)),IF(Y193="Probabilidad",AJ192,""))),"")</f>
        <v>0.24</v>
      </c>
      <c r="AK193" s="568" t="str">
        <f t="shared" si="68"/>
        <v>Baja</v>
      </c>
      <c r="AL193" s="959"/>
      <c r="AM193" s="959"/>
      <c r="AN193" s="959"/>
      <c r="AO193" s="959"/>
      <c r="AP193" s="970"/>
      <c r="AQ193" s="863"/>
      <c r="AR193" s="865"/>
      <c r="AS193" s="864"/>
      <c r="AT193" s="880"/>
      <c r="AU193" s="391"/>
      <c r="AV193" s="391"/>
      <c r="AW193" s="391"/>
      <c r="AX193" s="391"/>
      <c r="AY193" s="391"/>
      <c r="AZ193" s="391"/>
      <c r="BA193" s="391"/>
      <c r="BB193" s="391"/>
      <c r="BC193" s="391"/>
      <c r="BD193" s="391"/>
      <c r="BE193" s="391"/>
      <c r="BF193" s="391"/>
      <c r="BG193" s="391"/>
      <c r="BH193" s="391"/>
      <c r="BI193" s="391"/>
      <c r="BJ193" s="391"/>
      <c r="BK193" s="391"/>
      <c r="BL193" s="391"/>
      <c r="BM193" s="391"/>
    </row>
    <row r="194" spans="1:65" s="387" customFormat="1" ht="138.75" customHeight="1" thickTop="1" thickBot="1">
      <c r="A194" s="933"/>
      <c r="B194" s="933"/>
      <c r="C194" s="972"/>
      <c r="D194" s="959"/>
      <c r="E194" s="959"/>
      <c r="F194" s="959"/>
      <c r="G194" s="959"/>
      <c r="H194" s="999"/>
      <c r="I194" s="959"/>
      <c r="J194" s="959"/>
      <c r="K194" s="959"/>
      <c r="L194" s="959"/>
      <c r="M194" s="959"/>
      <c r="N194" s="959"/>
      <c r="O194" s="959"/>
      <c r="P194" s="959"/>
      <c r="Q194" s="959"/>
      <c r="R194" s="959"/>
      <c r="S194" s="554">
        <f>IF(NOT(ISERROR(MATCH(R194,'[18]Tabla Impacto'!$B$220:$B$222,0))),'[18]Tabla Impacto'!$F$222&amp;"Por favor no seleccionar los criterios de impacto(Afectación Económica o presupuestal y Pérdida Reputacional)",R194)</f>
        <v>0</v>
      </c>
      <c r="T194" s="959"/>
      <c r="U194" s="959"/>
      <c r="V194" s="959"/>
      <c r="W194" s="554">
        <v>3</v>
      </c>
      <c r="X194" s="576" t="s">
        <v>786</v>
      </c>
      <c r="Y194" s="554" t="str">
        <f t="shared" si="66"/>
        <v>Probabilidad</v>
      </c>
      <c r="Z194" s="574" t="s">
        <v>111</v>
      </c>
      <c r="AA194" s="574" t="s">
        <v>112</v>
      </c>
      <c r="AB194" s="553" t="str">
        <f t="shared" si="67"/>
        <v>40%</v>
      </c>
      <c r="AC194" s="574" t="s">
        <v>113</v>
      </c>
      <c r="AD194" s="574" t="s">
        <v>114</v>
      </c>
      <c r="AE194" s="574" t="s">
        <v>115</v>
      </c>
      <c r="AF194" s="567">
        <f>IFERROR(IF(AND(Y193="Probabilidad",Y194="Probabilidad"),(AH193-(+AH193*AB194)),IF(AND(Y193="Impacto",Y194="Probabilidad"),(AH192-(+AH192*AB194)),IF(Y194="Impacto",AH193,""))),"")</f>
        <v>8.6399999999999991E-2</v>
      </c>
      <c r="AG194" s="568" t="str">
        <f t="shared" si="68"/>
        <v>Muy Baja</v>
      </c>
      <c r="AH194" s="553">
        <f t="shared" si="69"/>
        <v>8.6399999999999991E-2</v>
      </c>
      <c r="AI194" s="568" t="str">
        <f t="shared" si="68"/>
        <v>Muy Baja</v>
      </c>
      <c r="AJ194" s="550">
        <f>IFERROR(IF(AND(Y193="Impacto",Y194="Impacto"),(AJ193-(+AJ193*AB194)),IF(AND(Y193="Probabilidad",Y194="Impacto"),(AJ192-(+AJ192*AB194)),IF(Y194="Probabilidad",AJ193,""))),"")</f>
        <v>0.24</v>
      </c>
      <c r="AK194" s="568" t="str">
        <f t="shared" si="68"/>
        <v>Baja</v>
      </c>
      <c r="AL194" s="959"/>
      <c r="AM194" s="959"/>
      <c r="AN194" s="959"/>
      <c r="AO194" s="959"/>
      <c r="AP194" s="970"/>
      <c r="AQ194" s="863"/>
      <c r="AR194" s="865"/>
      <c r="AS194" s="864"/>
      <c r="AT194" s="880"/>
      <c r="AU194" s="391"/>
      <c r="AV194" s="391"/>
      <c r="AW194" s="391"/>
      <c r="AX194" s="391"/>
      <c r="AY194" s="391"/>
      <c r="AZ194" s="391"/>
      <c r="BA194" s="391"/>
      <c r="BB194" s="391"/>
      <c r="BC194" s="391"/>
      <c r="BD194" s="391"/>
      <c r="BE194" s="391"/>
      <c r="BF194" s="391"/>
      <c r="BG194" s="391"/>
      <c r="BH194" s="391"/>
      <c r="BI194" s="391"/>
      <c r="BJ194" s="391"/>
      <c r="BK194" s="391"/>
      <c r="BL194" s="391"/>
      <c r="BM194" s="391"/>
    </row>
    <row r="195" spans="1:65" s="387" customFormat="1" ht="192.75" customHeight="1" thickTop="1" thickBot="1">
      <c r="A195" s="933"/>
      <c r="B195" s="933"/>
      <c r="C195" s="973"/>
      <c r="D195" s="960"/>
      <c r="E195" s="960"/>
      <c r="F195" s="960"/>
      <c r="G195" s="960"/>
      <c r="H195" s="1358"/>
      <c r="I195" s="960"/>
      <c r="J195" s="960"/>
      <c r="K195" s="960"/>
      <c r="L195" s="960"/>
      <c r="M195" s="960"/>
      <c r="N195" s="960"/>
      <c r="O195" s="960"/>
      <c r="P195" s="960"/>
      <c r="Q195" s="960"/>
      <c r="R195" s="960"/>
      <c r="S195" s="570"/>
      <c r="T195" s="960"/>
      <c r="U195" s="960"/>
      <c r="V195" s="960"/>
      <c r="W195" s="570">
        <v>4</v>
      </c>
      <c r="X195" s="577" t="s">
        <v>787</v>
      </c>
      <c r="Y195" s="570" t="str">
        <f t="shared" si="66"/>
        <v>Impacto</v>
      </c>
      <c r="Z195" s="255" t="s">
        <v>133</v>
      </c>
      <c r="AA195" s="255" t="s">
        <v>112</v>
      </c>
      <c r="AB195" s="252" t="str">
        <f t="shared" si="67"/>
        <v>25%</v>
      </c>
      <c r="AC195" s="255" t="s">
        <v>113</v>
      </c>
      <c r="AD195" s="255" t="s">
        <v>114</v>
      </c>
      <c r="AE195" s="255" t="s">
        <v>115</v>
      </c>
      <c r="AF195" s="546">
        <f>IFERROR(IF(AND(Y194="Probabilidad",Y195="Probabilidad"),(AH194-(+AH194*AB195)),IF(AND(Y194="Impacto",Y195="Probabilidad"),(AH193-(+AH193*AB195)),IF(Y195="Impacto",AH194,""))),"")</f>
        <v>8.6399999999999991E-2</v>
      </c>
      <c r="AG195" s="547" t="str">
        <f t="shared" si="68"/>
        <v>Muy Baja</v>
      </c>
      <c r="AH195" s="252">
        <f t="shared" si="69"/>
        <v>8.6399999999999991E-2</v>
      </c>
      <c r="AI195" s="547" t="str">
        <f t="shared" si="68"/>
        <v>Muy Baja</v>
      </c>
      <c r="AJ195" s="257">
        <f>IFERROR(IF(AND(Y194="Impacto",Y195="Impacto"),(AJ194-(+AJ194*AB195)),IF(AND(Y194="Probabilidad",Y195="Impacto"),(AJ193-(+AJ193*AB195)),IF(Y195="Probabilidad",AJ194,""))),"")</f>
        <v>0.18</v>
      </c>
      <c r="AK195" s="547" t="str">
        <f t="shared" si="68"/>
        <v>Muy Baja</v>
      </c>
      <c r="AL195" s="255" t="s">
        <v>116</v>
      </c>
      <c r="AM195" s="503"/>
      <c r="AN195" s="503" t="s">
        <v>788</v>
      </c>
      <c r="AO195" s="503" t="s">
        <v>789</v>
      </c>
      <c r="AP195" s="613">
        <v>44834</v>
      </c>
      <c r="AQ195" s="863"/>
      <c r="AR195" s="865"/>
      <c r="AS195" s="864"/>
      <c r="AT195" s="880"/>
      <c r="AU195" s="391"/>
      <c r="AV195" s="391"/>
      <c r="AW195" s="391"/>
      <c r="AX195" s="391"/>
      <c r="AY195" s="391"/>
      <c r="AZ195" s="391"/>
      <c r="BA195" s="391"/>
      <c r="BB195" s="391"/>
      <c r="BC195" s="391"/>
      <c r="BD195" s="391"/>
      <c r="BE195" s="391"/>
      <c r="BF195" s="391"/>
      <c r="BG195" s="391"/>
      <c r="BH195" s="391"/>
      <c r="BI195" s="391"/>
      <c r="BJ195" s="391"/>
      <c r="BK195" s="391"/>
      <c r="BL195" s="391"/>
      <c r="BM195" s="391"/>
    </row>
    <row r="196" spans="1:65" s="389" customFormat="1" ht="154.5" customHeight="1" thickTop="1" thickBot="1">
      <c r="A196" s="933"/>
      <c r="B196" s="933"/>
      <c r="C196" s="997">
        <v>7</v>
      </c>
      <c r="D196" s="999" t="s">
        <v>790</v>
      </c>
      <c r="E196" s="961" t="s">
        <v>119</v>
      </c>
      <c r="F196" s="961" t="s">
        <v>791</v>
      </c>
      <c r="G196" s="961" t="s">
        <v>792</v>
      </c>
      <c r="H196" s="999" t="s">
        <v>240</v>
      </c>
      <c r="I196" s="1010" t="s">
        <v>793</v>
      </c>
      <c r="J196" s="1001"/>
      <c r="K196" s="1001"/>
      <c r="L196" s="1001"/>
      <c r="M196" s="1001"/>
      <c r="N196" s="961" t="s">
        <v>456</v>
      </c>
      <c r="O196" s="1002">
        <v>24</v>
      </c>
      <c r="P196" s="980" t="str">
        <f>IF(O196&lt;=0,"",IF(O196&lt;=2,"Muy Baja",IF(O196&lt;=24,"Baja",IF(O196&lt;=500,"Media",IF(O196&lt;=5000,"Alta","Muy Alta")))))</f>
        <v>Baja</v>
      </c>
      <c r="Q196" s="958">
        <f>IF(P196="","",IF(P196="Muy Baja",0.2,IF(P196="Baja",0.4,IF(P196="Media",0.6,IF(P196="Alta",0.8,IF(P196="Muy Alta",1,))))))</f>
        <v>0.4</v>
      </c>
      <c r="R196" s="961" t="s">
        <v>374</v>
      </c>
      <c r="S196" s="958" t="str">
        <f>IF(NOT(ISERROR(MATCH(R196,'[18]Tabla Impacto'!$B$220:$B$222,0))),'[18]Tabla Impacto'!$F$222&amp;"Por favor no seleccionar los criterios de impacto(Afectación Económica o presupuestal y Pérdida Reputacional)",R196)</f>
        <v xml:space="preserve">     El riesgo afecta la imagen de la entidad internamente, de conocimiento general, nivel interno, de junta directiva y accionistas y/o de proveedores</v>
      </c>
      <c r="T196" s="980" t="s">
        <v>152</v>
      </c>
      <c r="U196" s="981">
        <f>IF(T196="","",IF(T196="Leve",0.2,IF(T196="Menor",0.4,IF(T196="Moderado",0.6,IF(T196="Mayor",0.8,IF(T196="Catastrófico",1,))))))</f>
        <v>0.6</v>
      </c>
      <c r="V196" s="982" t="str">
        <f>IF(OR(AND(P196="Muy Baja",T196="Leve"),AND(P196="Muy Baja",T196="Menor"),AND(P196="Baja",T196="Leve")),"Bajo",IF(OR(AND(P196="Muy baja",T196="Moderado"),AND(P196="Baja",T196="Menor"),AND(P196="Baja",T196="Moderado"),AND(P196="Media",T196="Leve"),AND(P196="Media",T196="Menor"),AND(P196="Media",T196="Moderado"),AND(P196="Alta",T196="Leve"),AND(P196="Alta",T196="Menor")),"Moderado",IF(OR(AND(P196="Muy Baja",T196="Mayor"),AND(P196="Baja",T196="Mayor"),AND(P196="Media",T196="Mayor"),AND(P196="Alta",T196="Moderado"),AND(P196="Alta",T196="Mayor"),AND(P196="Muy Alta",T196="Leve"),AND(P196="Muy Alta",T196="Menor"),AND(P196="Muy Alta",T196="Moderado"),AND(P196="Muy Alta",T196="Mayor")),"Alto",IF(OR(AND(P196="Muy Baja",T196="Catastrófico"),AND(P196="Baja",T196="Catastrófico"),AND(P196="Media",T196="Catastrófico"),AND(P196="Alta",T196="Catastrófico"),AND(P196="Muy Alta",T196="Catastrófico")),"Extremo",""))))</f>
        <v>Moderado</v>
      </c>
      <c r="W196" s="554">
        <v>1</v>
      </c>
      <c r="X196" s="549" t="s">
        <v>794</v>
      </c>
      <c r="Y196" s="554" t="str">
        <f t="shared" si="66"/>
        <v>Probabilidad</v>
      </c>
      <c r="Z196" s="574" t="s">
        <v>138</v>
      </c>
      <c r="AA196" s="574" t="s">
        <v>112</v>
      </c>
      <c r="AB196" s="553" t="str">
        <f t="shared" si="67"/>
        <v>30%</v>
      </c>
      <c r="AC196" s="574" t="s">
        <v>113</v>
      </c>
      <c r="AD196" s="574" t="s">
        <v>114</v>
      </c>
      <c r="AE196" s="574" t="s">
        <v>115</v>
      </c>
      <c r="AF196" s="567">
        <f>IFERROR(IF(Y196="Probabilidad",(Q196-(+Q196*AB196)),IF(Y196="Impacto",Q196,"")),"")</f>
        <v>0.28000000000000003</v>
      </c>
      <c r="AG196" s="568" t="str">
        <f t="shared" ref="AG196:AK211" si="70">IFERROR(IF(AF196="","",IF(AF196&lt;=0.2,"Muy Baja",IF(AF196&lt;=0.4,"Baja",IF(AF196&lt;=0.6,"Media",IF(AF196&lt;=0.8,"Alta","Muy Alta"))))),"")</f>
        <v>Baja</v>
      </c>
      <c r="AH196" s="553">
        <f t="shared" si="69"/>
        <v>0.28000000000000003</v>
      </c>
      <c r="AI196" s="568" t="str">
        <f t="shared" si="70"/>
        <v>Baja</v>
      </c>
      <c r="AJ196" s="550">
        <v>0.28000000000000003</v>
      </c>
      <c r="AK196" s="568" t="str">
        <f t="shared" si="70"/>
        <v>Baja</v>
      </c>
      <c r="AL196" s="574" t="s">
        <v>116</v>
      </c>
      <c r="AM196" s="961"/>
      <c r="AN196" s="961" t="s">
        <v>795</v>
      </c>
      <c r="AO196" s="961" t="s">
        <v>796</v>
      </c>
      <c r="AP196" s="998">
        <v>45199</v>
      </c>
      <c r="AQ196" s="863"/>
      <c r="AR196" s="865"/>
      <c r="AS196" s="864"/>
      <c r="AT196" s="880"/>
      <c r="AU196" s="395"/>
      <c r="AV196" s="395"/>
      <c r="AW196" s="395"/>
      <c r="AX196" s="395"/>
      <c r="AY196" s="395"/>
      <c r="AZ196" s="395"/>
      <c r="BA196" s="395"/>
      <c r="BB196" s="395"/>
      <c r="BC196" s="395"/>
      <c r="BD196" s="395"/>
      <c r="BE196" s="395"/>
      <c r="BF196" s="395"/>
      <c r="BG196" s="395"/>
      <c r="BH196" s="395"/>
      <c r="BI196" s="395"/>
      <c r="BJ196" s="395"/>
      <c r="BK196" s="395"/>
      <c r="BL196" s="395"/>
      <c r="BM196" s="395"/>
    </row>
    <row r="197" spans="1:65" s="389" customFormat="1" ht="158.25" customHeight="1" thickTop="1" thickBot="1">
      <c r="A197" s="933"/>
      <c r="B197" s="933"/>
      <c r="C197" s="972"/>
      <c r="D197" s="959"/>
      <c r="E197" s="959"/>
      <c r="F197" s="959"/>
      <c r="G197" s="959"/>
      <c r="H197" s="999"/>
      <c r="I197" s="959"/>
      <c r="J197" s="959"/>
      <c r="K197" s="959"/>
      <c r="L197" s="959"/>
      <c r="M197" s="959"/>
      <c r="N197" s="959"/>
      <c r="O197" s="959"/>
      <c r="P197" s="959"/>
      <c r="Q197" s="959"/>
      <c r="R197" s="959"/>
      <c r="S197" s="959"/>
      <c r="T197" s="959"/>
      <c r="U197" s="959"/>
      <c r="V197" s="959"/>
      <c r="W197" s="554">
        <v>2</v>
      </c>
      <c r="X197" s="576" t="s">
        <v>797</v>
      </c>
      <c r="Y197" s="554" t="str">
        <f t="shared" si="66"/>
        <v>Probabilidad</v>
      </c>
      <c r="Z197" s="574" t="s">
        <v>111</v>
      </c>
      <c r="AA197" s="574" t="s">
        <v>112</v>
      </c>
      <c r="AB197" s="553" t="str">
        <f t="shared" si="67"/>
        <v>40%</v>
      </c>
      <c r="AC197" s="574" t="s">
        <v>113</v>
      </c>
      <c r="AD197" s="574" t="s">
        <v>114</v>
      </c>
      <c r="AE197" s="574" t="s">
        <v>115</v>
      </c>
      <c r="AF197" s="567">
        <f>IFERROR(IF(AND(Y196="Probabilidad",Y197="Probabilidad"),(AH196-(+AH196*AB197)),IF(Y197="Probabilidad",(Q196-(+Q196*AB197)),IF(Y197="Impacto",AH196,""))),"")</f>
        <v>0.16800000000000001</v>
      </c>
      <c r="AG197" s="568" t="str">
        <f t="shared" si="70"/>
        <v>Muy Baja</v>
      </c>
      <c r="AH197" s="553">
        <f t="shared" si="69"/>
        <v>0.16800000000000001</v>
      </c>
      <c r="AI197" s="568" t="str">
        <f t="shared" si="70"/>
        <v>Muy Baja</v>
      </c>
      <c r="AJ197" s="550">
        <v>0.17</v>
      </c>
      <c r="AK197" s="568" t="str">
        <f t="shared" si="70"/>
        <v>Muy Baja</v>
      </c>
      <c r="AL197" s="574" t="s">
        <v>116</v>
      </c>
      <c r="AM197" s="959"/>
      <c r="AN197" s="959"/>
      <c r="AO197" s="959"/>
      <c r="AP197" s="970"/>
      <c r="AQ197" s="863"/>
      <c r="AR197" s="865"/>
      <c r="AS197" s="864"/>
      <c r="AT197" s="880"/>
      <c r="AU197" s="395"/>
      <c r="AV197" s="395"/>
      <c r="AW197" s="395"/>
      <c r="AX197" s="395"/>
      <c r="AY197" s="395"/>
      <c r="AZ197" s="395"/>
      <c r="BA197" s="395"/>
      <c r="BB197" s="395"/>
      <c r="BC197" s="395"/>
      <c r="BD197" s="395"/>
      <c r="BE197" s="395"/>
      <c r="BF197" s="395"/>
      <c r="BG197" s="395"/>
      <c r="BH197" s="395"/>
      <c r="BI197" s="395"/>
      <c r="BJ197" s="395"/>
      <c r="BK197" s="395"/>
      <c r="BL197" s="395"/>
      <c r="BM197" s="395"/>
    </row>
    <row r="198" spans="1:65" s="389" customFormat="1" ht="129.75" customHeight="1" thickTop="1" thickBot="1">
      <c r="A198" s="933"/>
      <c r="B198" s="933"/>
      <c r="C198" s="973"/>
      <c r="D198" s="960"/>
      <c r="E198" s="960"/>
      <c r="F198" s="960"/>
      <c r="G198" s="960"/>
      <c r="H198" s="1358"/>
      <c r="I198" s="960"/>
      <c r="J198" s="960"/>
      <c r="K198" s="960"/>
      <c r="L198" s="960"/>
      <c r="M198" s="960"/>
      <c r="N198" s="960"/>
      <c r="O198" s="960"/>
      <c r="P198" s="960"/>
      <c r="Q198" s="960"/>
      <c r="R198" s="960"/>
      <c r="S198" s="570"/>
      <c r="T198" s="960"/>
      <c r="U198" s="960"/>
      <c r="V198" s="960"/>
      <c r="W198" s="570">
        <v>3</v>
      </c>
      <c r="X198" s="577" t="s">
        <v>798</v>
      </c>
      <c r="Y198" s="570" t="s">
        <v>180</v>
      </c>
      <c r="Z198" s="255" t="s">
        <v>111</v>
      </c>
      <c r="AA198" s="255" t="s">
        <v>112</v>
      </c>
      <c r="AB198" s="252" t="str">
        <f t="shared" si="67"/>
        <v>40%</v>
      </c>
      <c r="AC198" s="255" t="s">
        <v>127</v>
      </c>
      <c r="AD198" s="255" t="s">
        <v>114</v>
      </c>
      <c r="AE198" s="255" t="s">
        <v>115</v>
      </c>
      <c r="AF198" s="546">
        <f>IFERROR(IF(AND(Y197="Probabilidad",Y198="Probabilidad"),(AH197-(+AH197*AB198)),IF(Y198="Probabilidad",(Q197-(+Q197*AB198)),IF(Y198="Impacto",AH197,""))),"")</f>
        <v>0.1008</v>
      </c>
      <c r="AG198" s="547" t="str">
        <f t="shared" si="70"/>
        <v>Muy Baja</v>
      </c>
      <c r="AH198" s="252">
        <f t="shared" si="69"/>
        <v>0.1008</v>
      </c>
      <c r="AI198" s="547" t="str">
        <f t="shared" si="70"/>
        <v>Muy Baja</v>
      </c>
      <c r="AJ198" s="257">
        <f>IFERROR(IF(AND(Y197="Impacto",Y198="Impacto"),(AJ197-(+AJ197*AB198)),IF(Y198="Impacto",(U197-(+U197*AB198)),IF(Y198="Probabilidad",AJ197,""))),"")</f>
        <v>0.17</v>
      </c>
      <c r="AK198" s="547" t="str">
        <f t="shared" si="70"/>
        <v>Muy Baja</v>
      </c>
      <c r="AL198" s="255"/>
      <c r="AM198" s="960"/>
      <c r="AN198" s="960"/>
      <c r="AO198" s="960"/>
      <c r="AP198" s="984"/>
      <c r="AQ198" s="863"/>
      <c r="AR198" s="865"/>
      <c r="AS198" s="864"/>
      <c r="AT198" s="880"/>
      <c r="AU198" s="391"/>
      <c r="AV198" s="391"/>
      <c r="AW198" s="391"/>
      <c r="AX198" s="391"/>
      <c r="AY198" s="391"/>
      <c r="AZ198" s="391"/>
      <c r="BA198" s="391"/>
      <c r="BB198" s="391"/>
      <c r="BC198" s="391"/>
      <c r="BD198" s="391"/>
      <c r="BE198" s="391"/>
      <c r="BF198" s="391"/>
      <c r="BG198" s="391"/>
      <c r="BH198" s="391"/>
      <c r="BI198" s="391"/>
      <c r="BJ198" s="391"/>
      <c r="BK198" s="391"/>
      <c r="BL198" s="391"/>
      <c r="BM198" s="391"/>
    </row>
    <row r="199" spans="1:65" s="371" customFormat="1" ht="133.5" customHeight="1" thickTop="1" thickBot="1">
      <c r="A199" s="933"/>
      <c r="B199" s="933"/>
      <c r="C199" s="997">
        <v>8</v>
      </c>
      <c r="D199" s="999" t="s">
        <v>799</v>
      </c>
      <c r="E199" s="961" t="s">
        <v>103</v>
      </c>
      <c r="F199" s="961" t="s">
        <v>800</v>
      </c>
      <c r="G199" s="1008" t="s">
        <v>801</v>
      </c>
      <c r="H199" s="999" t="s">
        <v>240</v>
      </c>
      <c r="I199" s="1361" t="s">
        <v>853</v>
      </c>
      <c r="J199" s="1001" t="s">
        <v>108</v>
      </c>
      <c r="K199" s="1001"/>
      <c r="L199" s="1001" t="s">
        <v>108</v>
      </c>
      <c r="M199" s="1001" t="s">
        <v>108</v>
      </c>
      <c r="N199" s="961" t="s">
        <v>456</v>
      </c>
      <c r="O199" s="1002">
        <v>72</v>
      </c>
      <c r="P199" s="980" t="str">
        <f>IF(O199&lt;=0,"",IF(O199&lt;=2,"Muy Baja",IF(O199&lt;=24,"Baja",IF(O199&lt;=500,"Media",IF(O199&lt;=5000,"Alta","Muy Alta")))))</f>
        <v>Media</v>
      </c>
      <c r="Q199" s="958">
        <f>IF(P199="","",IF(P199="Muy Baja",0.2,IF(P199="Baja",0.4,IF(P199="Media",0.6,IF(P199="Alta",0.8,IF(P199="Muy Alta",1,))))))</f>
        <v>0.6</v>
      </c>
      <c r="R199" s="961" t="s">
        <v>110</v>
      </c>
      <c r="S199" s="554" t="s">
        <v>110</v>
      </c>
      <c r="T199" s="980" t="s">
        <v>152</v>
      </c>
      <c r="U199" s="981">
        <f>IF(T199="","",IF(T199="Leve",0.2,IF(T199="Menor",0.4,IF(T199="Moderado",0.6,IF(T199="Mayor",0.8,IF(T199="Catastrófico",1,))))))</f>
        <v>0.6</v>
      </c>
      <c r="V199" s="982" t="str">
        <f>IF(OR(AND(P199="Muy Baja",T199="Leve"),AND(P199="Muy Baja",T199="Menor"),AND(P199="Baja",T199="Leve")),"Bajo",IF(OR(AND(P199="Muy baja",T199="Moderado"),AND(P199="Baja",T199="Menor"),AND(P199="Baja",T199="Moderado"),AND(P199="Media",T199="Leve"),AND(P199="Media",T199="Menor"),AND(P199="Media",T199="Moderado"),AND(P199="Alta",T199="Leve"),AND(P199="Alta",T199="Menor")),"Moderado",IF(OR(AND(P199="Muy Baja",T199="Mayor"),AND(P199="Baja",T199="Mayor"),AND(P199="Media",T199="Mayor"),AND(P199="Alta",T199="Moderado"),AND(P199="Alta",T199="Mayor"),AND(P199="Muy Alta",T199="Leve"),AND(P199="Muy Alta",T199="Menor"),AND(P199="Muy Alta",T199="Moderado"),AND(P199="Muy Alta",T199="Mayor")),"Alto",IF(OR(AND(P199="Muy Baja",T199="Catastrófico"),AND(P199="Baja",T199="Catastrófico"),AND(P199="Media",T199="Catastrófico"),AND(P199="Alta",T199="Catastrófico"),AND(P199="Muy Alta",T199="Catastrófico")),"Extremo",""))))</f>
        <v>Moderado</v>
      </c>
      <c r="W199" s="554">
        <v>1</v>
      </c>
      <c r="X199" s="576" t="s">
        <v>802</v>
      </c>
      <c r="Y199" s="554" t="str">
        <f t="shared" ref="Y199:Y211" si="71">IF(OR(Z199="Preventivo",Z199="Detectivo"),"Probabilidad",IF(Z199="Correctivo","Impacto",""))</f>
        <v>Probabilidad</v>
      </c>
      <c r="Z199" s="574" t="s">
        <v>111</v>
      </c>
      <c r="AA199" s="574" t="s">
        <v>112</v>
      </c>
      <c r="AB199" s="553" t="str">
        <f t="shared" si="67"/>
        <v>40%</v>
      </c>
      <c r="AC199" s="574" t="s">
        <v>113</v>
      </c>
      <c r="AD199" s="574" t="s">
        <v>114</v>
      </c>
      <c r="AE199" s="574" t="s">
        <v>115</v>
      </c>
      <c r="AF199" s="614">
        <f>IFERROR(IF(Y199="Probabilidad",(Q199-(+Q199*AB199)),IF(Y199="Impacto",Q199,"")),"")</f>
        <v>0.36</v>
      </c>
      <c r="AG199" s="568" t="str">
        <f t="shared" si="70"/>
        <v>Baja</v>
      </c>
      <c r="AH199" s="553">
        <f t="shared" si="69"/>
        <v>0.36</v>
      </c>
      <c r="AI199" s="568" t="str">
        <f t="shared" si="70"/>
        <v>Baja</v>
      </c>
      <c r="AJ199" s="550">
        <v>0.36</v>
      </c>
      <c r="AK199" s="568" t="str">
        <f t="shared" si="70"/>
        <v>Baja</v>
      </c>
      <c r="AL199" s="574" t="s">
        <v>116</v>
      </c>
      <c r="AM199" s="549"/>
      <c r="AN199" s="961" t="s">
        <v>803</v>
      </c>
      <c r="AO199" s="961" t="s">
        <v>804</v>
      </c>
      <c r="AP199" s="983" t="s">
        <v>561</v>
      </c>
      <c r="AQ199" s="863"/>
      <c r="AR199" s="865"/>
      <c r="AS199" s="864"/>
      <c r="AT199" s="880"/>
      <c r="AU199" s="391"/>
      <c r="AV199" s="391"/>
      <c r="AW199" s="391"/>
      <c r="AX199" s="391"/>
      <c r="AY199" s="391"/>
      <c r="AZ199" s="391"/>
      <c r="BA199" s="391"/>
      <c r="BB199" s="391"/>
      <c r="BC199" s="391"/>
      <c r="BD199" s="391"/>
      <c r="BE199" s="391"/>
      <c r="BF199" s="391"/>
      <c r="BG199" s="391"/>
      <c r="BH199" s="391"/>
      <c r="BI199" s="391"/>
      <c r="BJ199" s="391"/>
      <c r="BK199" s="391"/>
      <c r="BL199" s="391"/>
      <c r="BM199" s="391"/>
    </row>
    <row r="200" spans="1:65" s="371" customFormat="1" ht="128.25" customHeight="1" thickTop="1" thickBot="1">
      <c r="A200" s="933"/>
      <c r="B200" s="933"/>
      <c r="C200" s="973"/>
      <c r="D200" s="960"/>
      <c r="E200" s="960"/>
      <c r="F200" s="960"/>
      <c r="G200" s="960"/>
      <c r="H200" s="960"/>
      <c r="I200" s="960"/>
      <c r="J200" s="960"/>
      <c r="K200" s="960"/>
      <c r="L200" s="960"/>
      <c r="M200" s="960"/>
      <c r="N200" s="960"/>
      <c r="O200" s="960"/>
      <c r="P200" s="960"/>
      <c r="Q200" s="960"/>
      <c r="R200" s="960"/>
      <c r="S200" s="570">
        <v>0</v>
      </c>
      <c r="T200" s="960"/>
      <c r="U200" s="960"/>
      <c r="V200" s="960"/>
      <c r="W200" s="570">
        <v>2</v>
      </c>
      <c r="X200" s="503" t="s">
        <v>805</v>
      </c>
      <c r="Y200" s="570" t="str">
        <f t="shared" si="71"/>
        <v>Probabilidad</v>
      </c>
      <c r="Z200" s="255" t="s">
        <v>111</v>
      </c>
      <c r="AA200" s="255" t="s">
        <v>112</v>
      </c>
      <c r="AB200" s="252" t="str">
        <f t="shared" si="67"/>
        <v>40%</v>
      </c>
      <c r="AC200" s="255" t="s">
        <v>113</v>
      </c>
      <c r="AD200" s="255" t="s">
        <v>114</v>
      </c>
      <c r="AE200" s="255" t="s">
        <v>115</v>
      </c>
      <c r="AF200" s="563">
        <f>IFERROR(IF(AND(Y199="Probabilidad",Y200="Probabilidad"),(AH199-(+AH199*AB200)),IF(Y200="Probabilidad",(Q199-(+Q199*AB200)),IF(Y200="Impacto",AH199,""))),"")</f>
        <v>0.216</v>
      </c>
      <c r="AG200" s="547" t="str">
        <f t="shared" si="70"/>
        <v>Baja</v>
      </c>
      <c r="AH200" s="252">
        <f t="shared" si="69"/>
        <v>0.216</v>
      </c>
      <c r="AI200" s="547" t="str">
        <f t="shared" si="70"/>
        <v>Baja</v>
      </c>
      <c r="AJ200" s="257">
        <f>IFERROR(IF(AND(Y199="Impacto",Y200="Impacto"),(AJ199-(+AJ199*AB200)),IF(Y200="Impacto",(U199-(+U199*AB200)),IF(Y200="Probabilidad",AJ199,""))),"")</f>
        <v>0.36</v>
      </c>
      <c r="AK200" s="547" t="str">
        <f t="shared" si="70"/>
        <v>Baja</v>
      </c>
      <c r="AL200" s="255" t="s">
        <v>116</v>
      </c>
      <c r="AM200" s="503"/>
      <c r="AN200" s="960"/>
      <c r="AO200" s="960"/>
      <c r="AP200" s="984"/>
      <c r="AQ200" s="863"/>
      <c r="AR200" s="865"/>
      <c r="AS200" s="864"/>
      <c r="AT200" s="880"/>
      <c r="AU200" s="391"/>
      <c r="AV200" s="391"/>
      <c r="AW200" s="391"/>
      <c r="AX200" s="391"/>
      <c r="AY200" s="391"/>
      <c r="AZ200" s="391"/>
      <c r="BA200" s="391"/>
      <c r="BB200" s="391"/>
      <c r="BC200" s="391"/>
      <c r="BD200" s="391"/>
      <c r="BE200" s="391"/>
      <c r="BF200" s="391"/>
      <c r="BG200" s="391"/>
      <c r="BH200" s="391"/>
      <c r="BI200" s="391"/>
      <c r="BJ200" s="391"/>
      <c r="BK200" s="391"/>
      <c r="BL200" s="391"/>
      <c r="BM200" s="391"/>
    </row>
    <row r="201" spans="1:65" s="371" customFormat="1" ht="114.75" customHeight="1" thickTop="1" thickBot="1">
      <c r="A201" s="933"/>
      <c r="B201" s="933"/>
      <c r="C201" s="997">
        <v>9</v>
      </c>
      <c r="D201" s="999" t="s">
        <v>806</v>
      </c>
      <c r="E201" s="961" t="s">
        <v>134</v>
      </c>
      <c r="F201" s="961" t="s">
        <v>807</v>
      </c>
      <c r="G201" s="961" t="s">
        <v>808</v>
      </c>
      <c r="H201" s="999" t="s">
        <v>240</v>
      </c>
      <c r="I201" s="999" t="s">
        <v>809</v>
      </c>
      <c r="J201" s="1001" t="s">
        <v>108</v>
      </c>
      <c r="K201" s="1001" t="s">
        <v>108</v>
      </c>
      <c r="L201" s="1001" t="s">
        <v>108</v>
      </c>
      <c r="M201" s="1001" t="s">
        <v>108</v>
      </c>
      <c r="N201" s="1010" t="s">
        <v>538</v>
      </c>
      <c r="O201" s="961">
        <v>4</v>
      </c>
      <c r="P201" s="980" t="str">
        <f>IF(O201&lt;=0,"",IF(O201&lt;=2,"Muy Baja",IF(O201&lt;=24,"Baja",IF(O201&lt;=500,"Media",IF(O201&lt;=5000,"Alta","Muy Alta")))))</f>
        <v>Baja</v>
      </c>
      <c r="Q201" s="958">
        <f>IF(P201="","",IF(P201="Muy Baja",0.2,IF(P201="Baja",0.4,IF(P201="Media",0.6,IF(P201="Alta",0.8,IF(P201="Muy Alta",1,))))))</f>
        <v>0.4</v>
      </c>
      <c r="R201" s="961" t="s">
        <v>379</v>
      </c>
      <c r="S201" s="1002" t="s">
        <v>379</v>
      </c>
      <c r="T201" s="980" t="s">
        <v>152</v>
      </c>
      <c r="U201" s="981">
        <f>IF(T201="","",IF(T201="Leve",0.2,IF(T201="Menor",0.4,IF(T201="Moderado",0.6,IF(T201="Mayor",0.8,IF(T201="Catastrófico",1,))))))</f>
        <v>0.6</v>
      </c>
      <c r="V201" s="982" t="str">
        <f>IF(OR(AND(P201="Muy Baja",T201="Leve"),AND(P201="Muy Baja",T201="Menor"),AND(P201="Baja",T201="Leve")),"Bajo",IF(OR(AND(P201="Muy baja",T201="Moderado"),AND(P201="Baja",T201="Menor"),AND(P201="Baja",T201="Moderado"),AND(P201="Media",T201="Leve"),AND(P201="Media",T201="Menor"),AND(P201="Media",T201="Moderado"),AND(P201="Alta",T201="Leve"),AND(P201="Alta",T201="Menor")),"Moderado",IF(OR(AND(P201="Muy Baja",T201="Mayor"),AND(P201="Baja",T201="Mayor"),AND(P201="Media",T201="Mayor"),AND(P201="Alta",T201="Moderado"),AND(P201="Alta",T201="Mayor"),AND(P201="Muy Alta",T201="Leve"),AND(P201="Muy Alta",T201="Menor"),AND(P201="Muy Alta",T201="Moderado"),AND(P201="Muy Alta",T201="Mayor")),"Alto",IF(OR(AND(P201="Muy Baja",T201="Catastrófico"),AND(P201="Baja",T201="Catastrófico"),AND(P201="Media",T201="Catastrófico"),AND(P201="Alta",T201="Catastrófico"),AND(P201="Muy Alta",T201="Catastrófico")),"Extremo",""))))</f>
        <v>Moderado</v>
      </c>
      <c r="W201" s="549">
        <v>1</v>
      </c>
      <c r="X201" s="576" t="s">
        <v>810</v>
      </c>
      <c r="Y201" s="554" t="str">
        <f t="shared" si="71"/>
        <v>Probabilidad</v>
      </c>
      <c r="Z201" s="574" t="s">
        <v>111</v>
      </c>
      <c r="AA201" s="574" t="s">
        <v>112</v>
      </c>
      <c r="AB201" s="553" t="str">
        <f t="shared" si="67"/>
        <v>40%</v>
      </c>
      <c r="AC201" s="574" t="s">
        <v>113</v>
      </c>
      <c r="AD201" s="574" t="s">
        <v>114</v>
      </c>
      <c r="AE201" s="574" t="s">
        <v>115</v>
      </c>
      <c r="AF201" s="567">
        <f>IFERROR(IF(Y201="Probabilidad",(Q201-(+Q201*AB201)),IF(Y201="Impacto",Q201,"")),"")</f>
        <v>0.24</v>
      </c>
      <c r="AG201" s="568" t="str">
        <f t="shared" si="70"/>
        <v>Baja</v>
      </c>
      <c r="AH201" s="553">
        <f t="shared" si="69"/>
        <v>0.24</v>
      </c>
      <c r="AI201" s="568" t="str">
        <f t="shared" si="70"/>
        <v>Baja</v>
      </c>
      <c r="AJ201" s="550">
        <f>IFERROR(IF(AND(Y200="Impacto",Y201="Impacto"),(AJ200-(+AJ200*AB201)),IF(Y201="Impacto",(U200-(+U200*AB201)),IF(Y201="Probabilidad",AJ200,""))),"")</f>
        <v>0.36</v>
      </c>
      <c r="AK201" s="568" t="str">
        <f t="shared" si="70"/>
        <v>Baja</v>
      </c>
      <c r="AL201" s="574" t="s">
        <v>116</v>
      </c>
      <c r="AM201" s="961"/>
      <c r="AN201" s="549"/>
      <c r="AO201" s="549"/>
      <c r="AP201" s="588"/>
      <c r="AQ201" s="863"/>
      <c r="AR201" s="865"/>
      <c r="AS201" s="864"/>
      <c r="AT201" s="882"/>
      <c r="AU201" s="501"/>
      <c r="AV201" s="501"/>
      <c r="AW201" s="501"/>
      <c r="AX201" s="501"/>
      <c r="AY201" s="501"/>
      <c r="AZ201" s="501"/>
      <c r="BA201" s="501"/>
      <c r="BB201" s="501"/>
      <c r="BC201" s="501"/>
      <c r="BD201" s="501"/>
      <c r="BE201" s="501"/>
      <c r="BF201" s="501"/>
      <c r="BG201" s="501"/>
      <c r="BH201" s="501"/>
      <c r="BI201" s="501"/>
      <c r="BJ201" s="501"/>
      <c r="BK201" s="501"/>
      <c r="BL201" s="501"/>
      <c r="BM201" s="501"/>
    </row>
    <row r="202" spans="1:65" s="371" customFormat="1" ht="159.75" customHeight="1" thickTop="1" thickBot="1">
      <c r="A202" s="933"/>
      <c r="B202" s="933"/>
      <c r="C202" s="973"/>
      <c r="D202" s="960"/>
      <c r="E202" s="960"/>
      <c r="F202" s="960"/>
      <c r="G202" s="960"/>
      <c r="H202" s="960"/>
      <c r="I202" s="960"/>
      <c r="J202" s="960"/>
      <c r="K202" s="960"/>
      <c r="L202" s="960"/>
      <c r="M202" s="960"/>
      <c r="N202" s="960"/>
      <c r="O202" s="960"/>
      <c r="P202" s="960"/>
      <c r="Q202" s="960"/>
      <c r="R202" s="960"/>
      <c r="S202" s="960"/>
      <c r="T202" s="960"/>
      <c r="U202" s="960"/>
      <c r="V202" s="960"/>
      <c r="W202" s="503">
        <v>2</v>
      </c>
      <c r="X202" s="577" t="s">
        <v>811</v>
      </c>
      <c r="Y202" s="570" t="str">
        <f t="shared" si="71"/>
        <v>Probabilidad</v>
      </c>
      <c r="Z202" s="255" t="s">
        <v>138</v>
      </c>
      <c r="AA202" s="255" t="s">
        <v>112</v>
      </c>
      <c r="AB202" s="252" t="str">
        <f t="shared" si="67"/>
        <v>30%</v>
      </c>
      <c r="AC202" s="255" t="s">
        <v>127</v>
      </c>
      <c r="AD202" s="255" t="s">
        <v>114</v>
      </c>
      <c r="AE202" s="255" t="s">
        <v>115</v>
      </c>
      <c r="AF202" s="546">
        <f>IFERROR(IF(AND(Y201="Probabilidad",Y202="Probabilidad"),(AH201-(+AH201*AB202)),IF(Y202="Probabilidad",(Q201-(+Q201*AB202)),IF(Y202="Impacto",AH201,""))),"")</f>
        <v>0.16799999999999998</v>
      </c>
      <c r="AG202" s="547" t="str">
        <f t="shared" si="70"/>
        <v>Muy Baja</v>
      </c>
      <c r="AH202" s="252">
        <f t="shared" si="69"/>
        <v>0.16799999999999998</v>
      </c>
      <c r="AI202" s="547" t="str">
        <f t="shared" si="70"/>
        <v>Muy Baja</v>
      </c>
      <c r="AJ202" s="257">
        <f>IFERROR(IF(AND(Y201="Impacto",Y202="Impacto"),(AJ201-(+AJ201*AB202)),IF(Y202="Impacto",(U201-(+U201*AB202)),IF(Y202="Probabilidad",AJ201,""))),"")</f>
        <v>0.36</v>
      </c>
      <c r="AK202" s="547" t="str">
        <f t="shared" si="70"/>
        <v>Baja</v>
      </c>
      <c r="AL202" s="255" t="s">
        <v>116</v>
      </c>
      <c r="AM202" s="960"/>
      <c r="AN202" s="503" t="s">
        <v>812</v>
      </c>
      <c r="AO202" s="503" t="s">
        <v>804</v>
      </c>
      <c r="AP202" s="551" t="s">
        <v>391</v>
      </c>
      <c r="AQ202" s="863"/>
      <c r="AR202" s="865"/>
      <c r="AS202" s="864"/>
      <c r="AT202" s="882"/>
      <c r="AU202" s="501"/>
      <c r="AV202" s="501"/>
      <c r="AW202" s="501"/>
      <c r="AX202" s="501"/>
      <c r="AY202" s="501"/>
      <c r="AZ202" s="501"/>
      <c r="BA202" s="501"/>
      <c r="BB202" s="501"/>
      <c r="BC202" s="501"/>
      <c r="BD202" s="501"/>
      <c r="BE202" s="501"/>
      <c r="BF202" s="501"/>
      <c r="BG202" s="501"/>
      <c r="BH202" s="501"/>
      <c r="BI202" s="501"/>
      <c r="BJ202" s="501"/>
      <c r="BK202" s="501"/>
      <c r="BL202" s="501"/>
      <c r="BM202" s="501"/>
    </row>
    <row r="203" spans="1:65" s="371" customFormat="1" ht="147.75" customHeight="1" thickTop="1" thickBot="1">
      <c r="A203" s="933"/>
      <c r="B203" s="933"/>
      <c r="C203" s="997">
        <v>10</v>
      </c>
      <c r="D203" s="999" t="s">
        <v>813</v>
      </c>
      <c r="E203" s="961" t="s">
        <v>134</v>
      </c>
      <c r="F203" s="961" t="s">
        <v>814</v>
      </c>
      <c r="G203" s="961" t="s">
        <v>815</v>
      </c>
      <c r="H203" s="999" t="s">
        <v>240</v>
      </c>
      <c r="I203" s="999" t="s">
        <v>816</v>
      </c>
      <c r="J203" s="1001" t="s">
        <v>108</v>
      </c>
      <c r="K203" s="1001"/>
      <c r="L203" s="1001"/>
      <c r="M203" s="1001" t="s">
        <v>108</v>
      </c>
      <c r="N203" s="961" t="s">
        <v>456</v>
      </c>
      <c r="O203" s="1002">
        <v>161</v>
      </c>
      <c r="P203" s="980" t="str">
        <f>IF(O203&lt;=0,"",IF(O203&lt;=2,"Muy Baja",IF(O203&lt;=24,"Baja",IF(O203&lt;=500,"Media",IF(O203&lt;=5000,"Alta","Muy Alta")))))</f>
        <v>Media</v>
      </c>
      <c r="Q203" s="958">
        <f>IF(P203="","",IF(P203="Muy Baja",0.2,IF(P203="Baja",0.4,IF(P203="Media",0.6,IF(P203="Alta",0.8,IF(P203="Muy Alta",1,))))))</f>
        <v>0.6</v>
      </c>
      <c r="R203" s="961" t="s">
        <v>110</v>
      </c>
      <c r="S203" s="1002" t="str">
        <f>IF(NOT(ISERROR(MATCH(R203,'[18]Tabla Impacto'!$B$220:$B$222,0))),'[18]Tabla Impacto'!$F$222&amp;"Por favor no seleccionar los criterios de impacto(Afectación Económica o presupuestal y Pérdida Reputacional)",R203)</f>
        <v xml:space="preserve">     El riesgo afecta la imagen de la entidad con algunos usuarios de relevancia frente al logro de los objetivos</v>
      </c>
      <c r="T203" s="980" t="s">
        <v>152</v>
      </c>
      <c r="U203" s="981">
        <f>IF(T203="","",IF(T203="Leve",0.2,IF(T203="Menor",0.4,IF(T203="Moderado",0.6,IF(T203="Mayor",0.8,IF(T203="Catastrófico",1,))))))</f>
        <v>0.6</v>
      </c>
      <c r="V203" s="982" t="str">
        <f>IF(OR(AND(P203="Muy Baja",T203="Leve"),AND(P203="Muy Baja",T203="Menor"),AND(P203="Baja",T203="Leve")),"Bajo",IF(OR(AND(P203="Muy baja",T203="Moderado"),AND(P203="Baja",T203="Menor"),AND(P203="Baja",T203="Moderado"),AND(P203="Media",T203="Leve"),AND(P203="Media",T203="Menor"),AND(P203="Media",T203="Moderado"),AND(P203="Alta",T203="Leve"),AND(P203="Alta",T203="Menor")),"Moderado",IF(OR(AND(P203="Muy Baja",T203="Mayor"),AND(P203="Baja",T203="Mayor"),AND(P203="Media",T203="Mayor"),AND(P203="Alta",T203="Moderado"),AND(P203="Alta",T203="Mayor"),AND(P203="Muy Alta",T203="Leve"),AND(P203="Muy Alta",T203="Menor"),AND(P203="Muy Alta",T203="Moderado"),AND(P203="Muy Alta",T203="Mayor")),"Alto",IF(OR(AND(P203="Muy Baja",T203="Catastrófico"),AND(P203="Baja",T203="Catastrófico"),AND(P203="Media",T203="Catastrófico"),AND(P203="Alta",T203="Catastrófico"),AND(P203="Muy Alta",T203="Catastrófico")),"Extremo",""))))</f>
        <v>Moderado</v>
      </c>
      <c r="W203" s="554">
        <v>1</v>
      </c>
      <c r="X203" s="576" t="s">
        <v>817</v>
      </c>
      <c r="Y203" s="554" t="str">
        <f t="shared" si="71"/>
        <v>Probabilidad</v>
      </c>
      <c r="Z203" s="574" t="s">
        <v>111</v>
      </c>
      <c r="AA203" s="574" t="s">
        <v>112</v>
      </c>
      <c r="AB203" s="553" t="str">
        <f t="shared" si="67"/>
        <v>40%</v>
      </c>
      <c r="AC203" s="574" t="s">
        <v>127</v>
      </c>
      <c r="AD203" s="574" t="s">
        <v>114</v>
      </c>
      <c r="AE203" s="574" t="s">
        <v>115</v>
      </c>
      <c r="AF203" s="567">
        <f>IFERROR(IF(Y203="Probabilidad",(Q203-(+Q203*AB203)),IF(Y203="Impacto",Q203,"")),"")</f>
        <v>0.36</v>
      </c>
      <c r="AG203" s="568" t="str">
        <f t="shared" si="70"/>
        <v>Baja</v>
      </c>
      <c r="AH203" s="553">
        <f t="shared" si="69"/>
        <v>0.36</v>
      </c>
      <c r="AI203" s="568" t="str">
        <f t="shared" si="70"/>
        <v>Baja</v>
      </c>
      <c r="AJ203" s="550">
        <v>0.36</v>
      </c>
      <c r="AK203" s="568" t="str">
        <f t="shared" si="70"/>
        <v>Baja</v>
      </c>
      <c r="AL203" s="574" t="s">
        <v>116</v>
      </c>
      <c r="AM203" s="961"/>
      <c r="AN203" s="961" t="s">
        <v>818</v>
      </c>
      <c r="AO203" s="961" t="s">
        <v>804</v>
      </c>
      <c r="AP203" s="1003">
        <v>45229</v>
      </c>
      <c r="AQ203" s="863"/>
      <c r="AR203" s="865"/>
      <c r="AS203" s="864"/>
      <c r="AT203" s="882"/>
      <c r="AU203" s="501"/>
      <c r="AV203" s="501"/>
      <c r="AW203" s="501"/>
      <c r="AX203" s="501"/>
      <c r="AY203" s="501"/>
      <c r="AZ203" s="501"/>
      <c r="BA203" s="501"/>
      <c r="BB203" s="501"/>
      <c r="BC203" s="501"/>
      <c r="BD203" s="501"/>
      <c r="BE203" s="501"/>
      <c r="BF203" s="501"/>
      <c r="BG203" s="501"/>
      <c r="BH203" s="501"/>
      <c r="BI203" s="501"/>
      <c r="BJ203" s="501"/>
      <c r="BK203" s="501"/>
      <c r="BL203" s="501"/>
      <c r="BM203" s="501"/>
    </row>
    <row r="204" spans="1:65" s="371" customFormat="1" ht="204" customHeight="1" thickTop="1" thickBot="1">
      <c r="A204" s="933"/>
      <c r="B204" s="933"/>
      <c r="C204" s="973"/>
      <c r="D204" s="960"/>
      <c r="E204" s="960"/>
      <c r="F204" s="960"/>
      <c r="G204" s="960"/>
      <c r="H204" s="960"/>
      <c r="I204" s="960"/>
      <c r="J204" s="960"/>
      <c r="K204" s="960"/>
      <c r="L204" s="960"/>
      <c r="M204" s="960"/>
      <c r="N204" s="960"/>
      <c r="O204" s="960"/>
      <c r="P204" s="960"/>
      <c r="Q204" s="960"/>
      <c r="R204" s="960"/>
      <c r="S204" s="960"/>
      <c r="T204" s="960"/>
      <c r="U204" s="960"/>
      <c r="V204" s="960"/>
      <c r="W204" s="570">
        <v>2</v>
      </c>
      <c r="X204" s="577" t="s">
        <v>819</v>
      </c>
      <c r="Y204" s="570" t="str">
        <f t="shared" si="71"/>
        <v>Probabilidad</v>
      </c>
      <c r="Z204" s="255" t="s">
        <v>111</v>
      </c>
      <c r="AA204" s="255" t="s">
        <v>112</v>
      </c>
      <c r="AB204" s="252" t="str">
        <f t="shared" si="67"/>
        <v>40%</v>
      </c>
      <c r="AC204" s="255" t="s">
        <v>113</v>
      </c>
      <c r="AD204" s="255" t="s">
        <v>114</v>
      </c>
      <c r="AE204" s="255" t="s">
        <v>115</v>
      </c>
      <c r="AF204" s="546">
        <f>IFERROR(IF(AND(Y203="Probabilidad",Y204="Probabilidad"),(AH203-(+AH203*AB204)),IF(Y204="Probabilidad",(Q203-(+Q203*AB204)),IF(Y204="Impacto",AH203,""))),"")</f>
        <v>0.216</v>
      </c>
      <c r="AG204" s="547" t="str">
        <f t="shared" si="70"/>
        <v>Baja</v>
      </c>
      <c r="AH204" s="252">
        <f t="shared" si="69"/>
        <v>0.216</v>
      </c>
      <c r="AI204" s="547" t="str">
        <f t="shared" si="70"/>
        <v>Baja</v>
      </c>
      <c r="AJ204" s="257">
        <f>IFERROR(IF(AND(Y203="Impacto",Y204="Impacto"),(AJ203-(+AJ203*AB204)),IF(Y204="Impacto",(U203-(+U203*AB204)),IF(Y204="Probabilidad",AJ203,""))),"")</f>
        <v>0.36</v>
      </c>
      <c r="AK204" s="547" t="str">
        <f t="shared" si="70"/>
        <v>Baja</v>
      </c>
      <c r="AL204" s="255" t="s">
        <v>137</v>
      </c>
      <c r="AM204" s="960"/>
      <c r="AN204" s="960"/>
      <c r="AO204" s="960"/>
      <c r="AP204" s="984"/>
      <c r="AQ204" s="863"/>
      <c r="AR204" s="865"/>
      <c r="AS204" s="864"/>
      <c r="AT204" s="882"/>
      <c r="AU204" s="501"/>
      <c r="AV204" s="501"/>
      <c r="AW204" s="501"/>
      <c r="AX204" s="501"/>
      <c r="AY204" s="501"/>
      <c r="AZ204" s="501"/>
      <c r="BA204" s="501"/>
      <c r="BB204" s="501"/>
      <c r="BC204" s="501"/>
      <c r="BD204" s="501"/>
      <c r="BE204" s="501"/>
      <c r="BF204" s="501"/>
      <c r="BG204" s="501"/>
      <c r="BH204" s="501"/>
      <c r="BI204" s="501"/>
      <c r="BJ204" s="501"/>
      <c r="BK204" s="501"/>
      <c r="BL204" s="501"/>
      <c r="BM204" s="501"/>
    </row>
    <row r="205" spans="1:65" s="371" customFormat="1" ht="153.75" customHeight="1" thickTop="1" thickBot="1">
      <c r="A205" s="933"/>
      <c r="B205" s="933"/>
      <c r="C205" s="997">
        <v>11</v>
      </c>
      <c r="D205" s="999" t="s">
        <v>820</v>
      </c>
      <c r="E205" s="961" t="s">
        <v>134</v>
      </c>
      <c r="F205" s="961" t="s">
        <v>821</v>
      </c>
      <c r="G205" s="961" t="s">
        <v>822</v>
      </c>
      <c r="H205" s="999" t="s">
        <v>240</v>
      </c>
      <c r="I205" s="1008" t="s">
        <v>823</v>
      </c>
      <c r="J205" s="1001" t="s">
        <v>108</v>
      </c>
      <c r="K205" s="1001"/>
      <c r="L205" s="1001"/>
      <c r="M205" s="1001"/>
      <c r="N205" s="961" t="s">
        <v>162</v>
      </c>
      <c r="O205" s="1002">
        <v>501</v>
      </c>
      <c r="P205" s="980" t="str">
        <f>IF(O205&lt;=0,"",IF(O205&lt;=2,"Muy Baja",IF(O205&lt;=24,"Baja",IF(O205&lt;=500,"Media",IF(O205&lt;=5000,"Alta","Muy Alta")))))</f>
        <v>Alta</v>
      </c>
      <c r="Q205" s="958">
        <f>IF(P205="","",IF(P205="Muy Baja",0.2,IF(P205="Baja",0.4,IF(P205="Media",0.6,IF(P205="Alta",0.8,IF(P205="Muy Alta",1,))))))</f>
        <v>0.8</v>
      </c>
      <c r="R205" s="961" t="s">
        <v>110</v>
      </c>
      <c r="S205" s="1002" t="str">
        <f>IF(NOT(ISERROR(MATCH(R205,'[18]Tabla Impacto'!$B$220:$B$222,0))),'[18]Tabla Impacto'!$F$222&amp;"Por favor no seleccionar los criterios de impacto(Afectación Económica o presupuestal y Pérdida Reputacional)",R205)</f>
        <v xml:space="preserve">     El riesgo afecta la imagen de la entidad con algunos usuarios de relevancia frente al logro de los objetivos</v>
      </c>
      <c r="T205" s="980" t="s">
        <v>152</v>
      </c>
      <c r="U205" s="981">
        <f>IF(T205="","",IF(T205="Leve",0.2,IF(T205="Menor",0.4,IF(T205="Moderado",0.6,IF(T205="Mayor",0.8,IF(T205="Catastrófico",1,))))))</f>
        <v>0.6</v>
      </c>
      <c r="V205" s="982" t="str">
        <f>IF(OR(AND(P205="Muy Baja",T205="Leve"),AND(P205="Muy Baja",T205="Menor"),AND(P205="Baja",T205="Leve")),"Bajo",IF(OR(AND(P205="Muy baja",T205="Moderado"),AND(P205="Baja",T205="Menor"),AND(P205="Baja",T205="Moderado"),AND(P205="Media",T205="Leve"),AND(P205="Media",T205="Menor"),AND(P205="Media",T205="Moderado"),AND(P205="Alta",T205="Leve"),AND(P205="Alta",T205="Menor")),"Moderado",IF(OR(AND(P205="Muy Baja",T205="Mayor"),AND(P205="Baja",T205="Mayor"),AND(P205="Media",T205="Mayor"),AND(P205="Alta",T205="Moderado"),AND(P205="Alta",T205="Mayor"),AND(P205="Muy Alta",T205="Leve"),AND(P205="Muy Alta",T205="Menor"),AND(P205="Muy Alta",T205="Moderado"),AND(P205="Muy Alta",T205="Mayor")),"Alto",IF(OR(AND(P205="Muy Baja",T205="Catastrófico"),AND(P205="Baja",T205="Catastrófico"),AND(P205="Media",T205="Catastrófico"),AND(P205="Alta",T205="Catastrófico"),AND(P205="Muy Alta",T205="Catastrófico")),"Extremo",""))))</f>
        <v>Alto</v>
      </c>
      <c r="W205" s="554">
        <v>1</v>
      </c>
      <c r="X205" s="576" t="s">
        <v>824</v>
      </c>
      <c r="Y205" s="554" t="str">
        <f t="shared" si="71"/>
        <v>Probabilidad</v>
      </c>
      <c r="Z205" s="574" t="s">
        <v>111</v>
      </c>
      <c r="AA205" s="574" t="s">
        <v>112</v>
      </c>
      <c r="AB205" s="553" t="str">
        <f t="shared" si="67"/>
        <v>40%</v>
      </c>
      <c r="AC205" s="574" t="s">
        <v>113</v>
      </c>
      <c r="AD205" s="574" t="s">
        <v>114</v>
      </c>
      <c r="AE205" s="574" t="s">
        <v>115</v>
      </c>
      <c r="AF205" s="567">
        <f>IFERROR(IF(Y205="Probabilidad",(Q205-(+Q205*AB205)),IF(Y205="Impacto",Q205,"")),"")</f>
        <v>0.48</v>
      </c>
      <c r="AG205" s="568" t="str">
        <f t="shared" si="70"/>
        <v>Media</v>
      </c>
      <c r="AH205" s="553">
        <f t="shared" si="69"/>
        <v>0.48</v>
      </c>
      <c r="AI205" s="568" t="str">
        <f t="shared" si="70"/>
        <v>Media</v>
      </c>
      <c r="AJ205" s="550">
        <v>0.48</v>
      </c>
      <c r="AK205" s="568" t="str">
        <f t="shared" si="70"/>
        <v>Media</v>
      </c>
      <c r="AL205" s="574" t="s">
        <v>116</v>
      </c>
      <c r="AM205" s="549"/>
      <c r="AN205" s="620" t="s">
        <v>825</v>
      </c>
      <c r="AO205" s="549" t="s">
        <v>804</v>
      </c>
      <c r="AP205" s="615">
        <v>45076</v>
      </c>
      <c r="AQ205" s="863"/>
      <c r="AR205" s="865"/>
      <c r="AS205" s="864"/>
      <c r="AT205" s="882"/>
      <c r="AU205" s="501"/>
      <c r="AV205" s="501"/>
      <c r="AW205" s="501"/>
      <c r="AX205" s="501"/>
      <c r="AY205" s="501"/>
      <c r="AZ205" s="501"/>
      <c r="BA205" s="501"/>
      <c r="BB205" s="501"/>
      <c r="BC205" s="501"/>
      <c r="BD205" s="501"/>
      <c r="BE205" s="501"/>
      <c r="BF205" s="501"/>
      <c r="BG205" s="501"/>
      <c r="BH205" s="501"/>
      <c r="BI205" s="501"/>
      <c r="BJ205" s="501"/>
      <c r="BK205" s="501"/>
      <c r="BL205" s="501"/>
      <c r="BM205" s="501"/>
    </row>
    <row r="206" spans="1:65" s="371" customFormat="1" ht="144" customHeight="1" thickTop="1" thickBot="1">
      <c r="A206" s="933"/>
      <c r="B206" s="933"/>
      <c r="C206" s="973"/>
      <c r="D206" s="960"/>
      <c r="E206" s="960"/>
      <c r="F206" s="960"/>
      <c r="G206" s="960"/>
      <c r="H206" s="960"/>
      <c r="I206" s="960"/>
      <c r="J206" s="960"/>
      <c r="K206" s="960"/>
      <c r="L206" s="960"/>
      <c r="M206" s="960"/>
      <c r="N206" s="960"/>
      <c r="O206" s="960"/>
      <c r="P206" s="960"/>
      <c r="Q206" s="960"/>
      <c r="R206" s="960"/>
      <c r="S206" s="960"/>
      <c r="T206" s="960"/>
      <c r="U206" s="960"/>
      <c r="V206" s="960"/>
      <c r="W206" s="570">
        <v>2</v>
      </c>
      <c r="X206" s="577" t="s">
        <v>826</v>
      </c>
      <c r="Y206" s="570" t="str">
        <f t="shared" si="71"/>
        <v>Probabilidad</v>
      </c>
      <c r="Z206" s="255" t="s">
        <v>111</v>
      </c>
      <c r="AA206" s="255" t="s">
        <v>112</v>
      </c>
      <c r="AB206" s="252" t="str">
        <f t="shared" si="67"/>
        <v>40%</v>
      </c>
      <c r="AC206" s="255" t="s">
        <v>113</v>
      </c>
      <c r="AD206" s="255" t="s">
        <v>114</v>
      </c>
      <c r="AE206" s="255" t="s">
        <v>115</v>
      </c>
      <c r="AF206" s="546">
        <f>IFERROR(IF(AND(Y205="Probabilidad",Y206="Probabilidad"),(AH205-(+AH205*AB206)),IF(Y206="Probabilidad",(Q205-(+Q205*AB206)),IF(Y206="Impacto",AH205,""))),"")</f>
        <v>0.28799999999999998</v>
      </c>
      <c r="AG206" s="547" t="str">
        <f t="shared" si="70"/>
        <v>Baja</v>
      </c>
      <c r="AH206" s="252">
        <f t="shared" si="69"/>
        <v>0.28799999999999998</v>
      </c>
      <c r="AI206" s="547" t="str">
        <f t="shared" si="70"/>
        <v>Baja</v>
      </c>
      <c r="AJ206" s="257">
        <f>IFERROR(IF(AND(Y205="Impacto",Y206="Impacto"),(AJ205-(+AJ205*AB206)),IF(Y206="Impacto",(U205-(+U205*AB206)),IF(Y206="Probabilidad",AJ205,""))),"")</f>
        <v>0.48</v>
      </c>
      <c r="AK206" s="547" t="str">
        <f t="shared" si="70"/>
        <v>Media</v>
      </c>
      <c r="AL206" s="255" t="s">
        <v>116</v>
      </c>
      <c r="AM206" s="503"/>
      <c r="AN206" s="503" t="s">
        <v>827</v>
      </c>
      <c r="AO206" s="503" t="s">
        <v>804</v>
      </c>
      <c r="AP206" s="613">
        <v>45107</v>
      </c>
      <c r="AQ206" s="863"/>
      <c r="AR206" s="865"/>
      <c r="AS206" s="864"/>
      <c r="AT206" s="882"/>
      <c r="AU206" s="501"/>
      <c r="AV206" s="501"/>
      <c r="AW206" s="501"/>
      <c r="AX206" s="501"/>
      <c r="AY206" s="501"/>
      <c r="AZ206" s="501"/>
      <c r="BA206" s="501"/>
      <c r="BB206" s="501"/>
      <c r="BC206" s="501"/>
      <c r="BD206" s="501"/>
      <c r="BE206" s="501"/>
      <c r="BF206" s="501"/>
      <c r="BG206" s="501"/>
      <c r="BH206" s="501"/>
      <c r="BI206" s="501"/>
      <c r="BJ206" s="501"/>
      <c r="BK206" s="501"/>
      <c r="BL206" s="501"/>
      <c r="BM206" s="501"/>
    </row>
    <row r="207" spans="1:65" s="371" customFormat="1" ht="105" customHeight="1" thickTop="1" thickBot="1">
      <c r="A207" s="933"/>
      <c r="B207" s="933"/>
      <c r="C207" s="997">
        <v>12</v>
      </c>
      <c r="D207" s="961" t="s">
        <v>828</v>
      </c>
      <c r="E207" s="961" t="s">
        <v>134</v>
      </c>
      <c r="F207" s="961" t="s">
        <v>829</v>
      </c>
      <c r="G207" s="961" t="s">
        <v>830</v>
      </c>
      <c r="H207" s="999" t="s">
        <v>240</v>
      </c>
      <c r="I207" s="1009" t="s">
        <v>831</v>
      </c>
      <c r="J207" s="1001" t="s">
        <v>108</v>
      </c>
      <c r="K207" s="1001"/>
      <c r="L207" s="1001" t="s">
        <v>108</v>
      </c>
      <c r="M207" s="1001" t="s">
        <v>108</v>
      </c>
      <c r="N207" s="961" t="s">
        <v>162</v>
      </c>
      <c r="O207" s="1002">
        <v>500</v>
      </c>
      <c r="P207" s="980" t="str">
        <f>IF(O207&lt;=0,"",IF(O207&lt;=2,"Muy Baja",IF(O207&lt;=24,"Baja",IF(O207&lt;=500,"Media",IF(O207&lt;=5000,"Alta","Muy Alta")))))</f>
        <v>Media</v>
      </c>
      <c r="Q207" s="958">
        <f>IF(P207="","",IF(P207="Muy Baja",0.2,IF(P207="Baja",0.4,IF(P207="Media",0.6,IF(P207="Alta",0.8,IF(P207="Muy Alta",1,))))))</f>
        <v>0.6</v>
      </c>
      <c r="R207" s="961" t="s">
        <v>164</v>
      </c>
      <c r="S207" s="958" t="str">
        <f>IF(NOT(ISERROR(MATCH(R207,'[18]Tabla Impacto'!$B$220:$B$222,0))),'[18]Tabla Impacto'!$F$222&amp;"Por favor no seleccionar los criterios de impacto(Afectación Económica o presupuestal y Pérdida Reputacional)",R207)</f>
        <v xml:space="preserve">     Entre 50 y 100 SMLMV </v>
      </c>
      <c r="T207" s="980" t="s">
        <v>152</v>
      </c>
      <c r="U207" s="981">
        <f>IF(T207="","",IF(T207="Leve",0.2,IF(T207="Menor",0.4,IF(T207="Moderado",0.6,IF(T207="Mayor",0.8,IF(T207="Catastrófico",1,))))))</f>
        <v>0.6</v>
      </c>
      <c r="V207" s="982" t="str">
        <f>IF(OR(AND(P207="Muy Baja",T207="Leve"),AND(P207="Muy Baja",T207="Menor"),AND(P207="Baja",T207="Leve")),"Bajo",IF(OR(AND(P207="Muy baja",T207="Moderado"),AND(P207="Baja",T207="Menor"),AND(P207="Baja",T207="Moderado"),AND(P207="Media",T207="Leve"),AND(P207="Media",T207="Menor"),AND(P207="Media",T207="Moderado"),AND(P207="Alta",T207="Leve"),AND(P207="Alta",T207="Menor")),"Moderado",IF(OR(AND(P207="Muy Baja",T207="Mayor"),AND(P207="Baja",T207="Mayor"),AND(P207="Media",T207="Mayor"),AND(P207="Alta",T207="Moderado"),AND(P207="Alta",T207="Mayor"),AND(P207="Muy Alta",T207="Leve"),AND(P207="Muy Alta",T207="Menor"),AND(P207="Muy Alta",T207="Moderado"),AND(P207="Muy Alta",T207="Mayor")),"Alto",IF(OR(AND(P207="Muy Baja",T207="Catastrófico"),AND(P207="Baja",T207="Catastrófico"),AND(P207="Media",T207="Catastrófico"),AND(P207="Alta",T207="Catastrófico"),AND(P207="Muy Alta",T207="Catastrófico")),"Extremo",""))))</f>
        <v>Moderado</v>
      </c>
      <c r="W207" s="554">
        <v>1</v>
      </c>
      <c r="X207" s="576" t="s">
        <v>832</v>
      </c>
      <c r="Y207" s="554" t="str">
        <f t="shared" si="71"/>
        <v>Probabilidad</v>
      </c>
      <c r="Z207" s="574" t="s">
        <v>111</v>
      </c>
      <c r="AA207" s="574" t="s">
        <v>112</v>
      </c>
      <c r="AB207" s="553" t="str">
        <f t="shared" si="67"/>
        <v>40%</v>
      </c>
      <c r="AC207" s="574" t="s">
        <v>113</v>
      </c>
      <c r="AD207" s="574" t="s">
        <v>114</v>
      </c>
      <c r="AE207" s="574" t="s">
        <v>115</v>
      </c>
      <c r="AF207" s="567">
        <f>IFERROR(IF(Y207="Probabilidad",(Q207-(+Q207*AB207)),IF(Y207="Impacto",Q207,"")),"")</f>
        <v>0.36</v>
      </c>
      <c r="AG207" s="568" t="str">
        <f t="shared" si="70"/>
        <v>Baja</v>
      </c>
      <c r="AH207" s="553">
        <f t="shared" si="69"/>
        <v>0.36</v>
      </c>
      <c r="AI207" s="568" t="str">
        <f t="shared" si="70"/>
        <v>Baja</v>
      </c>
      <c r="AJ207" s="550">
        <v>0.36</v>
      </c>
      <c r="AK207" s="568" t="str">
        <f t="shared" si="70"/>
        <v>Baja</v>
      </c>
      <c r="AL207" s="574" t="s">
        <v>116</v>
      </c>
      <c r="AM207" s="961"/>
      <c r="AN207" s="961" t="s">
        <v>833</v>
      </c>
      <c r="AO207" s="961" t="s">
        <v>804</v>
      </c>
      <c r="AP207" s="983" t="s">
        <v>391</v>
      </c>
      <c r="AQ207" s="863"/>
      <c r="AR207" s="865"/>
      <c r="AS207" s="864"/>
      <c r="AT207" s="882"/>
      <c r="AU207" s="501"/>
      <c r="AV207" s="501"/>
      <c r="AW207" s="501"/>
      <c r="AX207" s="501"/>
      <c r="AY207" s="501"/>
      <c r="AZ207" s="501"/>
      <c r="BA207" s="501"/>
      <c r="BB207" s="501"/>
      <c r="BC207" s="501"/>
      <c r="BD207" s="501"/>
      <c r="BE207" s="501"/>
      <c r="BF207" s="501"/>
      <c r="BG207" s="501"/>
      <c r="BH207" s="501"/>
      <c r="BI207" s="501"/>
      <c r="BJ207" s="501"/>
      <c r="BK207" s="501"/>
      <c r="BL207" s="501"/>
      <c r="BM207" s="501"/>
    </row>
    <row r="208" spans="1:65" s="371" customFormat="1" ht="135.75" customHeight="1" thickTop="1" thickBot="1">
      <c r="A208" s="933"/>
      <c r="B208" s="933"/>
      <c r="C208" s="972"/>
      <c r="D208" s="959"/>
      <c r="E208" s="959"/>
      <c r="F208" s="959"/>
      <c r="G208" s="959"/>
      <c r="H208" s="999"/>
      <c r="I208" s="959"/>
      <c r="J208" s="959"/>
      <c r="K208" s="959"/>
      <c r="L208" s="959"/>
      <c r="M208" s="959"/>
      <c r="N208" s="959"/>
      <c r="O208" s="959"/>
      <c r="P208" s="959"/>
      <c r="Q208" s="959"/>
      <c r="R208" s="959"/>
      <c r="S208" s="959"/>
      <c r="T208" s="959"/>
      <c r="U208" s="959"/>
      <c r="V208" s="959"/>
      <c r="W208" s="554">
        <v>2</v>
      </c>
      <c r="X208" s="549" t="s">
        <v>834</v>
      </c>
      <c r="Y208" s="554" t="str">
        <f t="shared" si="71"/>
        <v>Probabilidad</v>
      </c>
      <c r="Z208" s="574" t="s">
        <v>111</v>
      </c>
      <c r="AA208" s="574" t="s">
        <v>112</v>
      </c>
      <c r="AB208" s="553" t="str">
        <f t="shared" si="67"/>
        <v>40%</v>
      </c>
      <c r="AC208" s="574" t="s">
        <v>113</v>
      </c>
      <c r="AD208" s="574" t="s">
        <v>114</v>
      </c>
      <c r="AE208" s="574" t="s">
        <v>115</v>
      </c>
      <c r="AF208" s="567">
        <f>IFERROR(IF(AND(Y207="Probabilidad",Y208="Probabilidad"),(AH207-(+AH207*AB208)),IF(Y208="Probabilidad",(Q207-(+Q207*AB208)),IF(Y208="Impacto",AH207,""))),"")</f>
        <v>0.216</v>
      </c>
      <c r="AG208" s="568" t="str">
        <f t="shared" si="70"/>
        <v>Baja</v>
      </c>
      <c r="AH208" s="553">
        <f t="shared" si="69"/>
        <v>0.216</v>
      </c>
      <c r="AI208" s="568" t="str">
        <f t="shared" si="70"/>
        <v>Baja</v>
      </c>
      <c r="AJ208" s="550">
        <f>IFERROR(IF(AND(Y207="Impacto",Y208="Impacto"),(AJ207-(+AJ207*AB208)),IF(Y208="Impacto",(U207-(+U207*AB208)),IF(Y208="Probabilidad",AJ207,""))),"")</f>
        <v>0.36</v>
      </c>
      <c r="AK208" s="568" t="str">
        <f t="shared" si="70"/>
        <v>Baja</v>
      </c>
      <c r="AL208" s="574" t="s">
        <v>116</v>
      </c>
      <c r="AM208" s="959"/>
      <c r="AN208" s="959"/>
      <c r="AO208" s="959"/>
      <c r="AP208" s="970"/>
      <c r="AQ208" s="885"/>
      <c r="AR208" s="864"/>
      <c r="AS208" s="864"/>
      <c r="AT208" s="882"/>
      <c r="AU208" s="501"/>
      <c r="AV208" s="501"/>
      <c r="AW208" s="501"/>
      <c r="AX208" s="501"/>
      <c r="AY208" s="501"/>
      <c r="AZ208" s="501"/>
      <c r="BA208" s="501"/>
      <c r="BB208" s="501"/>
      <c r="BC208" s="501"/>
      <c r="BD208" s="501"/>
      <c r="BE208" s="501"/>
      <c r="BF208" s="501"/>
      <c r="BG208" s="501"/>
      <c r="BH208" s="501"/>
      <c r="BI208" s="501"/>
      <c r="BJ208" s="501"/>
      <c r="BK208" s="501"/>
      <c r="BL208" s="501"/>
      <c r="BM208" s="501"/>
    </row>
    <row r="209" spans="1:65" s="371" customFormat="1" ht="134.25" customHeight="1" thickTop="1" thickBot="1">
      <c r="A209" s="933"/>
      <c r="B209" s="933"/>
      <c r="C209" s="973"/>
      <c r="D209" s="960"/>
      <c r="E209" s="960"/>
      <c r="F209" s="960"/>
      <c r="G209" s="960"/>
      <c r="H209" s="1358"/>
      <c r="I209" s="960"/>
      <c r="J209" s="960"/>
      <c r="K209" s="960"/>
      <c r="L209" s="960"/>
      <c r="M209" s="960"/>
      <c r="N209" s="960"/>
      <c r="O209" s="960"/>
      <c r="P209" s="960"/>
      <c r="Q209" s="960"/>
      <c r="R209" s="960"/>
      <c r="S209" s="252">
        <v>0</v>
      </c>
      <c r="T209" s="960"/>
      <c r="U209" s="960"/>
      <c r="V209" s="960"/>
      <c r="W209" s="570"/>
      <c r="X209" s="503" t="s">
        <v>835</v>
      </c>
      <c r="Y209" s="570" t="str">
        <f t="shared" si="71"/>
        <v>Probabilidad</v>
      </c>
      <c r="Z209" s="255" t="s">
        <v>111</v>
      </c>
      <c r="AA209" s="255" t="s">
        <v>112</v>
      </c>
      <c r="AB209" s="252" t="str">
        <f t="shared" si="67"/>
        <v>40%</v>
      </c>
      <c r="AC209" s="255" t="s">
        <v>113</v>
      </c>
      <c r="AD209" s="255" t="s">
        <v>114</v>
      </c>
      <c r="AE209" s="255" t="s">
        <v>115</v>
      </c>
      <c r="AF209" s="546">
        <f>IFERROR(IF(AND(Y208="Probabilidad",Y209="Probabilidad"),(AH208-(+AH208*AB209)),IF(AND(Y208="Impacto",Y209="Probabilidad"),(AH207-(+AH207*AB209)),IF(Y209="Impacto",AH208,""))),"")</f>
        <v>0.12959999999999999</v>
      </c>
      <c r="AG209" s="547" t="str">
        <f t="shared" si="70"/>
        <v>Muy Baja</v>
      </c>
      <c r="AH209" s="252">
        <f t="shared" si="69"/>
        <v>0.12959999999999999</v>
      </c>
      <c r="AI209" s="547" t="str">
        <f t="shared" si="70"/>
        <v>Muy Baja</v>
      </c>
      <c r="AJ209" s="257">
        <f>IFERROR(IF(AND(Y208="Impacto",Y209="Impacto"),(AJ208-(+AJ208*AB209)),IF(AND(Y208="Probabilidad",Y209="Impacto"),(AJ207-(+AJ207*AB209)),IF(Y209="Probabilidad",AJ208,""))),"")</f>
        <v>0.36</v>
      </c>
      <c r="AK209" s="547" t="str">
        <f t="shared" si="70"/>
        <v>Baja</v>
      </c>
      <c r="AL209" s="255" t="s">
        <v>116</v>
      </c>
      <c r="AM209" s="960"/>
      <c r="AN209" s="960"/>
      <c r="AO209" s="960"/>
      <c r="AP209" s="984"/>
      <c r="AQ209" s="886"/>
      <c r="AR209" s="882"/>
      <c r="AS209" s="882"/>
      <c r="AT209" s="882"/>
      <c r="AU209" s="501"/>
      <c r="AV209" s="501"/>
      <c r="AW209" s="501"/>
      <c r="AX209" s="501"/>
      <c r="AY209" s="501"/>
      <c r="AZ209" s="501"/>
      <c r="BA209" s="501"/>
      <c r="BB209" s="501"/>
      <c r="BC209" s="501"/>
      <c r="BD209" s="501"/>
      <c r="BE209" s="501"/>
      <c r="BF209" s="501"/>
      <c r="BG209" s="501"/>
      <c r="BH209" s="501"/>
      <c r="BI209" s="501"/>
      <c r="BJ209" s="501"/>
      <c r="BK209" s="501"/>
      <c r="BL209" s="501"/>
      <c r="BM209" s="501"/>
    </row>
    <row r="210" spans="1:65" s="371" customFormat="1" ht="186" customHeight="1" thickTop="1" thickBot="1">
      <c r="A210" s="933"/>
      <c r="B210" s="933"/>
      <c r="C210" s="721">
        <v>13</v>
      </c>
      <c r="D210" s="612" t="s">
        <v>836</v>
      </c>
      <c r="E210" s="503" t="s">
        <v>134</v>
      </c>
      <c r="F210" s="503" t="s">
        <v>837</v>
      </c>
      <c r="G210" s="503" t="s">
        <v>838</v>
      </c>
      <c r="H210" s="570" t="s">
        <v>451</v>
      </c>
      <c r="I210" s="612" t="s">
        <v>839</v>
      </c>
      <c r="J210" s="616" t="s">
        <v>108</v>
      </c>
      <c r="K210" s="616"/>
      <c r="L210" s="616"/>
      <c r="M210" s="616"/>
      <c r="N210" s="503" t="s">
        <v>162</v>
      </c>
      <c r="O210" s="570">
        <v>24</v>
      </c>
      <c r="P210" s="251" t="str">
        <f>IF(O210&lt;=0,"",IF(O210&lt;=2,"Muy Baja",IF(O210&lt;=24,"Baja",IF(O210&lt;=500,"Media",IF(O210&lt;=5000,"Alta","Muy Alta")))))</f>
        <v>Baja</v>
      </c>
      <c r="Q210" s="252">
        <f>IF(P210="","",IF(P210="Muy Baja",0.2,IF(P210="Baja",0.4,IF(P210="Media",0.6,IF(P210="Alta",0.8,IF(P210="Muy Alta",1,))))))</f>
        <v>0.4</v>
      </c>
      <c r="R210" s="503" t="s">
        <v>165</v>
      </c>
      <c r="S210" s="252" t="s">
        <v>165</v>
      </c>
      <c r="T210" s="668" t="str">
        <f>IF(OR(S210='[19]Tabla Impacto'!$C$11,S210='[19]Tabla Impacto'!$D$11),"Leve",IF(OR(S210='[19]Tabla Impacto'!$C$12,S210='[19]Tabla Impacto'!$D$12),"Menor",IF(OR(S210='[19]Tabla Impacto'!$C$13,S210='[19]Tabla Impacto'!$D$13),"Moderado",IF(OR(S210='[19]Tabla Impacto'!$C$14,S210='[19]Tabla Impacto'!$D$14),"Mayor",IF(OR(S210='[19]Tabla Impacto'!$C$15,S210='[19]Tabla Impacto'!$D$15),"Catastrófico","")))))</f>
        <v>Menor</v>
      </c>
      <c r="U210" s="253">
        <f>IF(T210="","",IF(T210="Leve",0.2,IF(T210="Menor",0.4,IF(T210="Moderado",0.6,IF(T210="Mayor",0.8,IF(T210="Catastrófico",1,))))))</f>
        <v>0.4</v>
      </c>
      <c r="V210" s="254" t="str">
        <f>IF(OR(AND(P210="Muy Baja",T210="Leve"),AND(P210="Muy Baja",T210="Menor"),AND(P210="Baja",T210="Leve")),"Bajo",IF(OR(AND(P210="Muy baja",T210="Moderado"),AND(P210="Baja",T210="Menor"),AND(P210="Baja",T210="Moderado"),AND(P210="Media",T210="Leve"),AND(P210="Media",T210="Menor"),AND(P210="Media",T210="Moderado"),AND(P210="Alta",T210="Leve"),AND(P210="Alta",T210="Menor")),"Moderado",IF(OR(AND(P210="Muy Baja",T210="Mayor"),AND(P210="Baja",T210="Mayor"),AND(P210="Media",T210="Mayor"),AND(P210="Alta",T210="Moderado"),AND(P210="Alta",T210="Mayor"),AND(P210="Muy Alta",T210="Leve"),AND(P210="Muy Alta",T210="Menor"),AND(P210="Muy Alta",T210="Moderado"),AND(P210="Muy Alta",T210="Mayor")),"Alto",IF(OR(AND(P210="Muy Baja",T210="Catastrófico"),AND(P210="Baja",T210="Catastrófico"),AND(P210="Media",T210="Catastrófico"),AND(P210="Alta",T210="Catastrófico"),AND(P210="Muy Alta",T210="Catastrófico")),"Extremo",""))))</f>
        <v>Moderado</v>
      </c>
      <c r="W210" s="570"/>
      <c r="X210" s="503" t="s">
        <v>840</v>
      </c>
      <c r="Y210" s="570" t="str">
        <f t="shared" si="71"/>
        <v>Probabilidad</v>
      </c>
      <c r="Z210" s="255" t="s">
        <v>138</v>
      </c>
      <c r="AA210" s="255" t="s">
        <v>112</v>
      </c>
      <c r="AB210" s="252" t="str">
        <f t="shared" si="67"/>
        <v>30%</v>
      </c>
      <c r="AC210" s="255" t="s">
        <v>113</v>
      </c>
      <c r="AD210" s="255" t="s">
        <v>114</v>
      </c>
      <c r="AE210" s="255" t="s">
        <v>115</v>
      </c>
      <c r="AF210" s="546">
        <f>IFERROR(IF(Y210="Probabilidad",(Q210-(+Q210*AB210)),IF(Y210="Impacto",Q210,"")),"")</f>
        <v>0.28000000000000003</v>
      </c>
      <c r="AG210" s="547" t="str">
        <f t="shared" si="70"/>
        <v>Baja</v>
      </c>
      <c r="AH210" s="252">
        <f t="shared" si="69"/>
        <v>0.28000000000000003</v>
      </c>
      <c r="AI210" s="547" t="str">
        <f t="shared" si="70"/>
        <v>Baja</v>
      </c>
      <c r="AJ210" s="257">
        <v>0.28000000000000003</v>
      </c>
      <c r="AK210" s="547" t="str">
        <f t="shared" si="70"/>
        <v>Baja</v>
      </c>
      <c r="AL210" s="255" t="s">
        <v>116</v>
      </c>
      <c r="AM210" s="570"/>
      <c r="AN210" s="503" t="s">
        <v>841</v>
      </c>
      <c r="AO210" s="503" t="s">
        <v>804</v>
      </c>
      <c r="AP210" s="617" t="s">
        <v>561</v>
      </c>
      <c r="AQ210" s="886"/>
      <c r="AR210" s="882"/>
      <c r="AS210" s="882"/>
      <c r="AT210" s="882"/>
      <c r="AU210" s="501"/>
      <c r="AV210" s="501"/>
      <c r="AW210" s="501"/>
      <c r="AX210" s="501"/>
      <c r="AY210" s="501"/>
      <c r="AZ210" s="501"/>
      <c r="BA210" s="501"/>
      <c r="BB210" s="501"/>
      <c r="BC210" s="501"/>
      <c r="BD210" s="501"/>
      <c r="BE210" s="501"/>
      <c r="BF210" s="501"/>
      <c r="BG210" s="501"/>
      <c r="BH210" s="501"/>
      <c r="BI210" s="501"/>
      <c r="BJ210" s="501"/>
      <c r="BK210" s="501"/>
      <c r="BL210" s="501"/>
      <c r="BM210" s="501"/>
    </row>
    <row r="211" spans="1:65" s="371" customFormat="1" ht="119.25" customHeight="1" thickTop="1" thickBot="1">
      <c r="A211" s="933"/>
      <c r="B211" s="933"/>
      <c r="C211" s="1234">
        <v>14</v>
      </c>
      <c r="D211" s="1364" t="s">
        <v>842</v>
      </c>
      <c r="E211" s="1238" t="s">
        <v>134</v>
      </c>
      <c r="F211" s="1238" t="s">
        <v>843</v>
      </c>
      <c r="G211" s="1238" t="s">
        <v>844</v>
      </c>
      <c r="H211" s="1235" t="s">
        <v>451</v>
      </c>
      <c r="I211" s="1364" t="s">
        <v>845</v>
      </c>
      <c r="J211" s="1365" t="s">
        <v>108</v>
      </c>
      <c r="K211" s="1365"/>
      <c r="L211" s="1365"/>
      <c r="M211" s="1365"/>
      <c r="N211" s="1238" t="s">
        <v>162</v>
      </c>
      <c r="O211" s="1235">
        <v>24</v>
      </c>
      <c r="P211" s="1330" t="str">
        <f>IF(O211&lt;=0,"",IF(O211&lt;=2,"Muy Baja",IF(O211&lt;=24,"Baja",IF(O211&lt;=500,"Media",IF(O211&lt;=5000,"Alta","Muy Alta")))))</f>
        <v>Baja</v>
      </c>
      <c r="Q211" s="1331">
        <f>IF(P211="","",IF(P211="Muy Baja",0.2,IF(P211="Baja",0.4,IF(P211="Media",0.6,IF(P211="Alta",0.8,IF(P211="Muy Alta",1,))))))</f>
        <v>0.4</v>
      </c>
      <c r="R211" s="1238" t="s">
        <v>374</v>
      </c>
      <c r="S211" s="495" t="s">
        <v>374</v>
      </c>
      <c r="T211" s="1050" t="s">
        <v>152</v>
      </c>
      <c r="U211" s="1332">
        <f>IF(T211="","",IF(T211="Leve",0.2,IF(T211="Menor",0.4,IF(T211="Moderado",0.6,IF(T211="Mayor",0.8,IF(T211="Catastrófico",1,))))))</f>
        <v>0.6</v>
      </c>
      <c r="V211" s="1333" t="str">
        <f>IF(OR(AND(P211="Muy Baja",T211="Leve"),AND(P211="Muy Baja",T211="Menor"),AND(P211="Baja",T211="Leve")),"Bajo",IF(OR(AND(P211="Muy baja",T211="Moderado"),AND(P211="Baja",T211="Menor"),AND(P211="Baja",T211="Moderado"),AND(P211="Media",T211="Leve"),AND(P211="Media",T211="Menor"),AND(P211="Media",T211="Moderado"),AND(P211="Alta",T211="Leve"),AND(P211="Alta",T211="Menor")),"Moderado",IF(OR(AND(P211="Muy Baja",T211="Mayor"),AND(P211="Baja",T211="Mayor"),AND(P211="Media",T211="Mayor"),AND(P211="Alta",T211="Moderado"),AND(P211="Alta",T211="Mayor"),AND(P211="Muy Alta",T211="Leve"),AND(P211="Muy Alta",T211="Menor"),AND(P211="Muy Alta",T211="Moderado"),AND(P211="Muy Alta",T211="Mayor")),"Alto",IF(OR(AND(P211="Muy Baja",T211="Catastrófico"),AND(P211="Baja",T211="Catastrófico"),AND(P211="Media",T211="Catastrófico"),AND(P211="Alta",T211="Catastrófico"),AND(P211="Muy Alta",T211="Catastrófico")),"Extremo",""))))</f>
        <v>Moderado</v>
      </c>
      <c r="W211" s="1235"/>
      <c r="X211" s="1238" t="s">
        <v>846</v>
      </c>
      <c r="Y211" s="1235" t="str">
        <f t="shared" si="71"/>
        <v>Probabilidad</v>
      </c>
      <c r="Z211" s="1334" t="s">
        <v>111</v>
      </c>
      <c r="AA211" s="1334" t="s">
        <v>112</v>
      </c>
      <c r="AB211" s="1331" t="str">
        <f t="shared" si="67"/>
        <v>40%</v>
      </c>
      <c r="AC211" s="1334" t="s">
        <v>113</v>
      </c>
      <c r="AD211" s="1334" t="s">
        <v>114</v>
      </c>
      <c r="AE211" s="1334" t="s">
        <v>115</v>
      </c>
      <c r="AF211" s="1335">
        <f>IFERROR(IF(Y211="Probabilidad",(Q211-(+Q211*AB211)),IF(Y211="Impacto",Q211,"")),"")</f>
        <v>0.24</v>
      </c>
      <c r="AG211" s="1336" t="str">
        <f t="shared" si="70"/>
        <v>Baja</v>
      </c>
      <c r="AH211" s="1331">
        <f t="shared" si="69"/>
        <v>0.24</v>
      </c>
      <c r="AI211" s="1336" t="str">
        <f t="shared" si="70"/>
        <v>Baja</v>
      </c>
      <c r="AJ211" s="1371">
        <v>0.24</v>
      </c>
      <c r="AK211" s="1336" t="str">
        <f t="shared" si="70"/>
        <v>Baja</v>
      </c>
      <c r="AL211" s="1334" t="s">
        <v>116</v>
      </c>
      <c r="AM211" s="1235"/>
      <c r="AN211" s="1238" t="s">
        <v>847</v>
      </c>
      <c r="AO211" s="1238" t="s">
        <v>848</v>
      </c>
      <c r="AP211" s="1372">
        <v>45076</v>
      </c>
      <c r="AQ211" s="886"/>
      <c r="AR211" s="882"/>
      <c r="AS211" s="882"/>
      <c r="AT211" s="882"/>
      <c r="AU211" s="501"/>
      <c r="AV211" s="501"/>
      <c r="AW211" s="501"/>
      <c r="AX211" s="501"/>
      <c r="AY211" s="501"/>
      <c r="AZ211" s="501"/>
      <c r="BA211" s="501"/>
      <c r="BB211" s="501"/>
      <c r="BC211" s="501"/>
      <c r="BD211" s="501"/>
      <c r="BE211" s="501"/>
      <c r="BF211" s="501"/>
      <c r="BG211" s="501"/>
      <c r="BH211" s="501"/>
      <c r="BI211" s="501"/>
      <c r="BJ211" s="501"/>
      <c r="BK211" s="501"/>
      <c r="BL211" s="501"/>
      <c r="BM211" s="501"/>
    </row>
    <row r="212" spans="1:65" s="371" customFormat="1" ht="69.75" customHeight="1" thickTop="1" thickBot="1">
      <c r="A212" s="933"/>
      <c r="B212" s="933"/>
      <c r="C212" s="1363"/>
      <c r="D212" s="1362"/>
      <c r="E212" s="1362"/>
      <c r="F212" s="1362"/>
      <c r="G212" s="1362"/>
      <c r="H212" s="978"/>
      <c r="I212" s="1362"/>
      <c r="J212" s="1362"/>
      <c r="K212" s="1362"/>
      <c r="L212" s="1362"/>
      <c r="M212" s="1362"/>
      <c r="N212" s="1362"/>
      <c r="O212" s="1362"/>
      <c r="P212" s="1362"/>
      <c r="Q212" s="1362"/>
      <c r="R212" s="1362"/>
      <c r="S212" s="605"/>
      <c r="T212" s="980"/>
      <c r="U212" s="1362"/>
      <c r="V212" s="1362"/>
      <c r="W212" s="1362"/>
      <c r="X212" s="1362"/>
      <c r="Y212" s="1362"/>
      <c r="Z212" s="1362"/>
      <c r="AA212" s="1362"/>
      <c r="AB212" s="1362"/>
      <c r="AC212" s="1362"/>
      <c r="AD212" s="1362"/>
      <c r="AE212" s="1362"/>
      <c r="AF212" s="1362"/>
      <c r="AG212" s="1362"/>
      <c r="AH212" s="1362"/>
      <c r="AI212" s="1370"/>
      <c r="AJ212" s="1362"/>
      <c r="AK212" s="1370"/>
      <c r="AL212" s="1362"/>
      <c r="AM212" s="1362"/>
      <c r="AN212" s="1362"/>
      <c r="AO212" s="1362"/>
      <c r="AP212" s="1373"/>
      <c r="AQ212" s="886"/>
      <c r="AR212" s="882"/>
      <c r="AS212" s="882"/>
      <c r="AT212" s="882"/>
      <c r="AU212" s="501"/>
      <c r="AV212" s="501"/>
      <c r="AW212" s="501"/>
      <c r="AX212" s="501"/>
      <c r="AY212" s="501"/>
      <c r="AZ212" s="501"/>
      <c r="BA212" s="501"/>
      <c r="BB212" s="501"/>
      <c r="BC212" s="501"/>
      <c r="BD212" s="501"/>
      <c r="BE212" s="501"/>
      <c r="BF212" s="501"/>
      <c r="BG212" s="501"/>
      <c r="BH212" s="501"/>
      <c r="BI212" s="501"/>
      <c r="BJ212" s="501"/>
      <c r="BK212" s="501"/>
      <c r="BL212" s="501"/>
      <c r="BM212" s="501"/>
    </row>
    <row r="213" spans="1:65" s="396" customFormat="1" ht="167.25" customHeight="1" thickTop="1" thickBot="1">
      <c r="A213" s="933"/>
      <c r="B213" s="933" t="s">
        <v>1001</v>
      </c>
      <c r="C213" s="1174">
        <v>1</v>
      </c>
      <c r="D213" s="1110" t="s">
        <v>854</v>
      </c>
      <c r="E213" s="1104" t="s">
        <v>134</v>
      </c>
      <c r="F213" s="1104" t="s">
        <v>855</v>
      </c>
      <c r="G213" s="1256" t="s">
        <v>856</v>
      </c>
      <c r="H213" s="1256" t="s">
        <v>451</v>
      </c>
      <c r="I213" s="1204" t="s">
        <v>857</v>
      </c>
      <c r="J213" s="1110" t="s">
        <v>108</v>
      </c>
      <c r="K213" s="1376"/>
      <c r="L213" s="1376" t="s">
        <v>108</v>
      </c>
      <c r="M213" s="1376" t="s">
        <v>108</v>
      </c>
      <c r="N213" s="1104" t="s">
        <v>456</v>
      </c>
      <c r="O213" s="1110">
        <v>200</v>
      </c>
      <c r="P213" s="1115" t="str">
        <f>IF(O213&lt;=0,"",IF(O213&lt;=2,"Muy Baja",IF(O213&lt;=24,"Baja",IF(O213&lt;=500,"Media",IF(O213&lt;=5000,"Alta","Muy Alta")))))</f>
        <v>Media</v>
      </c>
      <c r="Q213" s="1116">
        <f t="shared" ref="Q213:Q219" si="72">IF(P213="","",IF(P213="Muy Baja",0.2,IF(P213="Baja",0.4,IF(P213="Media",0.6,IF(P213="Alta",0.8,IF(P213="Muy Alta",1,))))))</f>
        <v>0.6</v>
      </c>
      <c r="R213" s="1104" t="s">
        <v>165</v>
      </c>
      <c r="S213" s="1110" t="str">
        <f>IF(NOT(ISERROR(MATCH(R213,'[19]Tabla Impacto'!$B$221:$B$223,0))),'[19]Tabla Impacto'!$F$223&amp;"Por favor no seleccionar los criterios de impacto(Afectación Económica o presupuestal y Pérdida Reputacional)",R213)</f>
        <v xml:space="preserve">     Entre 10 y 50 SMLMV </v>
      </c>
      <c r="T213" s="1115" t="str">
        <f>IF(OR(S213='[19]Tabla Impacto'!$C$11,S213='[19]Tabla Impacto'!$D$11),"Leve",IF(OR(S213='[19]Tabla Impacto'!$C$12,S213='[19]Tabla Impacto'!$D$12),"Menor",IF(OR(S213='[19]Tabla Impacto'!$C$13,S213='[19]Tabla Impacto'!$D$13),"Moderado",IF(OR(S213='[19]Tabla Impacto'!$C$14,S213='[19]Tabla Impacto'!$D$14),"Mayor",IF(OR(S213='[19]Tabla Impacto'!$C$15,S213='[19]Tabla Impacto'!$D$15),"Catastrófico","")))))</f>
        <v>Menor</v>
      </c>
      <c r="U213" s="1156">
        <f>IF(T213="","",IF(T213="Leve",0.2,IF(T213="Menor",0.4,IF(T213="Moderado",0.6,IF(T213="Mayor",0.8,IF(T213="Catastrófico",1,))))))</f>
        <v>0.4</v>
      </c>
      <c r="V213" s="1129" t="str">
        <f>IF(OR(AND(P213="Muy Baja",T213="Leve"),AND(P213="Muy Baja",T213="Menor"),AND(P213="Baja",T213="Leve")),"Bajo",IF(OR(AND(P213="Muy baja",T213="Moderado"),AND(P213="Baja",T213="Menor"),AND(P213="Baja",T213="Moderado"),AND(P213="Media",T213="Leve"),AND(P213="Media",T213="Menor"),AND(P213="Media",T213="Moderado"),AND(P213="Alta",T213="Leve"),AND(P213="Alta",T213="Menor")),"Moderado",IF(OR(AND(P213="Muy Baja",T213="Mayor"),AND(P213="Baja",T213="Mayor"),AND(P213="Media",T213="Mayor"),AND(P213="Alta",T213="Moderado"),AND(P213="Alta",T213="Mayor"),AND(P213="Muy Alta",T213="Leve"),AND(P213="Muy Alta",T213="Menor"),AND(P213="Muy Alta",T213="Moderado"),AND(P213="Muy Alta",T213="Mayor")),"Alto",IF(OR(AND(P213="Muy Baja",T213="Catastrófico"),AND(P213="Baja",T213="Catastrófico"),AND(P213="Media",T213="Catastrófico"),AND(P213="Alta",T213="Catastrófico"),AND(P213="Muy Alta",T213="Catastrófico")),"Extremo",""))))</f>
        <v>Moderado</v>
      </c>
      <c r="W213" s="415">
        <v>1</v>
      </c>
      <c r="X213" s="447" t="s">
        <v>1091</v>
      </c>
      <c r="Y213" s="429" t="str">
        <f t="shared" ref="Y213:Y223" si="73">IF(OR(Z213="Preventivo",Z213="Detectivo"),"Probabilidad",IF(Z213="Correctivo","Impacto",""))</f>
        <v>Probabilidad</v>
      </c>
      <c r="Z213" s="423" t="s">
        <v>111</v>
      </c>
      <c r="AA213" s="423" t="s">
        <v>112</v>
      </c>
      <c r="AB213" s="426" t="str">
        <f t="shared" ref="AB213:AB223" si="74">IF(AND(Z213="Preventivo",AA213="Automático"),"50%",IF(AND(Z213="Preventivo",AA213="Manual"),"40%",IF(AND(Z213="Detectivo",AA213="Automático"),"40%",IF(AND(Z213="Detectivo",AA213="Manual"),"30%",IF(AND(Z213="Correctivo",AA213="Automático"),"35%",IF(AND(Z213="Correctivo",AA213="Manual"),"25%",""))))))</f>
        <v>40%</v>
      </c>
      <c r="AC213" s="423" t="s">
        <v>127</v>
      </c>
      <c r="AD213" s="423" t="s">
        <v>114</v>
      </c>
      <c r="AE213" s="423" t="s">
        <v>115</v>
      </c>
      <c r="AF213" s="624">
        <f>IFERROR(IF(Y213="Probabilidad",(Q213-(+Q213*AB213)),IF(Y213="Impacto",Q213,"")),"")</f>
        <v>0.36</v>
      </c>
      <c r="AG213" s="425" t="str">
        <f t="shared" ref="AG213:AG223" si="75">IFERROR(IF(AF213="","",IF(AF213&lt;=0.2,"Muy Baja",IF(AF213&lt;=0.4,"Baja",IF(AF213&lt;=0.6,"Media",IF(AF213&lt;=0.8,"Alta","Muy Alta"))))),"")</f>
        <v>Baja</v>
      </c>
      <c r="AH213" s="426">
        <f t="shared" ref="AH213:AH223" si="76">+AF213</f>
        <v>0.36</v>
      </c>
      <c r="AI213" s="425" t="str">
        <f t="shared" ref="AI213:AI223" si="77">IFERROR(IF(AJ213="","",IF(AJ213&lt;=0.2,"Leve",IF(AJ213&lt;=0.4,"Menor",IF(AJ213&lt;=0.6,"Moderado",IF(AJ213&lt;=0.8,"Mayor","Catastrófico"))))),"")</f>
        <v>Menor</v>
      </c>
      <c r="AJ213" s="427">
        <f>IFERROR(IF(Y213="Impacto",(U213-(+U213*AB213)),IF(Y213="Probabilidad",U213,"")),"")</f>
        <v>0.4</v>
      </c>
      <c r="AK213" s="428" t="str">
        <f t="shared" ref="AK213:AK223" si="78">IFERROR(IF(OR(AND(AG213="Muy Baja",AI213="Leve"),AND(AG213="Muy Baja",AI213="Menor"),AND(AG213="Baja",AI213="Leve")),"Bajo",IF(OR(AND(AG213="Muy baja",AI213="Moderado"),AND(AG213="Baja",AI213="Menor"),AND(AG213="Baja",AI213="Moderado"),AND(AG213="Media",AI213="Leve"),AND(AG213="Media",AI213="Menor"),AND(AG213="Media",AI213="Moderado"),AND(AG213="Alta",AI213="Leve"),AND(AG213="Alta",AI213="Menor")),"Moderado",IF(OR(AND(AG213="Muy Baja",AI213="Mayor"),AND(AG213="Baja",AI213="Mayor"),AND(AG213="Media",AI213="Mayor"),AND(AG213="Alta",AI213="Moderado"),AND(AG213="Alta",AI213="Mayor"),AND(AG213="Muy Alta",AI213="Leve"),AND(AG213="Muy Alta",AI213="Menor"),AND(AG213="Muy Alta",AI213="Moderado"),AND(AG213="Muy Alta",AI213="Mayor")),"Alto",IF(OR(AND(AG213="Muy Baja",AI213="Catastrófico"),AND(AG213="Baja",AI213="Catastrófico"),AND(AG213="Media",AI213="Catastrófico"),AND(AG213="Alta",AI213="Catastrófico"),AND(AG213="Muy Alta",AI213="Catastrófico")),"Extremo","")))),"")</f>
        <v>Moderado</v>
      </c>
      <c r="AL213" s="423" t="s">
        <v>116</v>
      </c>
      <c r="AM213" s="420"/>
      <c r="AN213" s="420" t="s">
        <v>1092</v>
      </c>
      <c r="AO213" s="420" t="s">
        <v>1093</v>
      </c>
      <c r="AP213" s="625" t="s">
        <v>858</v>
      </c>
      <c r="AQ213" s="144"/>
      <c r="AR213" s="1243"/>
      <c r="AS213" s="633"/>
      <c r="AT213" s="493"/>
    </row>
    <row r="214" spans="1:65" s="396" customFormat="1" ht="151.5" customHeight="1" thickTop="1" thickBot="1">
      <c r="A214" s="933"/>
      <c r="B214" s="933"/>
      <c r="C214" s="1166"/>
      <c r="D214" s="1101"/>
      <c r="E214" s="1101"/>
      <c r="F214" s="1101"/>
      <c r="G214" s="1101"/>
      <c r="H214" s="1377"/>
      <c r="I214" s="1101"/>
      <c r="J214" s="1101"/>
      <c r="K214" s="1101"/>
      <c r="L214" s="1101"/>
      <c r="M214" s="1101"/>
      <c r="N214" s="1101"/>
      <c r="O214" s="1101"/>
      <c r="P214" s="1101"/>
      <c r="Q214" s="1057"/>
      <c r="R214" s="1101"/>
      <c r="S214" s="1101"/>
      <c r="T214" s="1101"/>
      <c r="U214" s="1380"/>
      <c r="V214" s="1101"/>
      <c r="W214" s="627">
        <v>2</v>
      </c>
      <c r="X214" s="628" t="s">
        <v>1094</v>
      </c>
      <c r="Y214" s="443" t="str">
        <f t="shared" si="73"/>
        <v>Probabilidad</v>
      </c>
      <c r="Z214" s="430" t="s">
        <v>111</v>
      </c>
      <c r="AA214" s="430" t="s">
        <v>112</v>
      </c>
      <c r="AB214" s="432" t="str">
        <f t="shared" si="74"/>
        <v>40%</v>
      </c>
      <c r="AC214" s="430" t="s">
        <v>113</v>
      </c>
      <c r="AD214" s="430" t="s">
        <v>114</v>
      </c>
      <c r="AE214" s="430" t="s">
        <v>115</v>
      </c>
      <c r="AF214" s="629">
        <f>IFERROR(IF(AND(Y213="Probabilidad",Y214="Probabilidad"),(AH213-(+AH213*AB214)),IF(Y214="Probabilidad",(Q213-(+Q213*AB214)),IF(Y214="Impacto",AH213,""))),"")</f>
        <v>0.216</v>
      </c>
      <c r="AG214" s="431" t="str">
        <f t="shared" si="75"/>
        <v>Baja</v>
      </c>
      <c r="AH214" s="432">
        <f t="shared" si="76"/>
        <v>0.216</v>
      </c>
      <c r="AI214" s="431" t="str">
        <f t="shared" si="77"/>
        <v>Menor</v>
      </c>
      <c r="AJ214" s="442">
        <f>IFERROR(IF(AND(Y213="Impacto",Y214="Impacto"),(AJ213-(+AJ213*AB214)),IF(Y214="Impacto",(U213-(+U213*AB214)),IF(Y214="Probabilidad",AJ213,""))),"")</f>
        <v>0.4</v>
      </c>
      <c r="AK214" s="508" t="str">
        <f t="shared" si="78"/>
        <v>Moderado</v>
      </c>
      <c r="AL214" s="430" t="s">
        <v>116</v>
      </c>
      <c r="AM214" s="421"/>
      <c r="AN214" s="421" t="s">
        <v>1095</v>
      </c>
      <c r="AO214" s="421" t="s">
        <v>1093</v>
      </c>
      <c r="AP214" s="630">
        <v>45107</v>
      </c>
      <c r="AQ214" s="147"/>
      <c r="AR214" s="1244"/>
      <c r="AS214" s="634"/>
      <c r="AT214" s="493"/>
    </row>
    <row r="215" spans="1:65" s="396" customFormat="1" ht="1.5" customHeight="1" thickTop="1" thickBot="1">
      <c r="A215" s="933"/>
      <c r="B215" s="933"/>
      <c r="C215" s="1118"/>
      <c r="D215" s="406"/>
      <c r="E215" s="1119"/>
      <c r="F215" s="1119"/>
      <c r="G215" s="632"/>
      <c r="H215" s="632"/>
      <c r="I215" s="631"/>
      <c r="J215" s="406"/>
      <c r="K215" s="422"/>
      <c r="L215" s="422"/>
      <c r="M215" s="422"/>
      <c r="N215" s="1119"/>
      <c r="O215" s="1119"/>
      <c r="P215" s="1119"/>
      <c r="Q215" s="434" t="str">
        <f t="shared" si="72"/>
        <v/>
      </c>
      <c r="R215" s="1119"/>
      <c r="S215" s="406" t="str">
        <f>IF(NOT(ISERROR(MATCH(R216,'[19]Tabla Impacto'!$B$221:$B$223,0))),'[19]Tabla Impacto'!$F$223&amp;"Por favor no seleccionar los criterios de impacto(Afectación Económica o presupuestal y Pérdida Reputacional)",R216)</f>
        <v xml:space="preserve">     El riesgo afecta la imagen de la entidad internamente, de conocimiento general, nivel interno, de junta directiva y accionistas y/o de proveedores</v>
      </c>
      <c r="T215" s="1119"/>
      <c r="U215" s="477"/>
      <c r="V215" s="1119"/>
      <c r="W215" s="485"/>
      <c r="X215" s="422"/>
      <c r="Y215" s="406" t="str">
        <f t="shared" si="73"/>
        <v/>
      </c>
      <c r="Z215" s="435"/>
      <c r="AA215" s="435"/>
      <c r="AB215" s="434" t="str">
        <f t="shared" si="74"/>
        <v/>
      </c>
      <c r="AC215" s="435"/>
      <c r="AD215" s="435"/>
      <c r="AE215" s="435"/>
      <c r="AF215" s="475" t="str">
        <f>IFERROR(IF(Y215="Probabilidad",(Q215-(+Q215*AB215)),IF(Y215="Impacto",Q215,"")),"")</f>
        <v/>
      </c>
      <c r="AG215" s="438" t="str">
        <f t="shared" si="75"/>
        <v/>
      </c>
      <c r="AH215" s="434" t="str">
        <f t="shared" si="76"/>
        <v/>
      </c>
      <c r="AI215" s="438" t="str">
        <f t="shared" si="77"/>
        <v/>
      </c>
      <c r="AJ215" s="434" t="str">
        <f>IFERROR(IF(Y215="Impacto",(U215-(+U215*AB215)),IF(Y215="Probabilidad",U215,"")),"")</f>
        <v/>
      </c>
      <c r="AK215" s="440" t="str">
        <f t="shared" si="78"/>
        <v/>
      </c>
      <c r="AL215" s="435"/>
      <c r="AM215" s="422"/>
      <c r="AN215" s="422"/>
      <c r="AO215" s="422" t="s">
        <v>859</v>
      </c>
      <c r="AP215" s="504"/>
      <c r="AQ215" s="144"/>
      <c r="AR215" s="1245"/>
      <c r="AS215" s="146"/>
      <c r="AT215" s="493"/>
    </row>
    <row r="216" spans="1:65" s="396" customFormat="1" ht="151.5" customHeight="1" thickTop="1" thickBot="1">
      <c r="A216" s="933"/>
      <c r="B216" s="933"/>
      <c r="C216" s="670">
        <v>2</v>
      </c>
      <c r="D216" s="151" t="s">
        <v>860</v>
      </c>
      <c r="E216" s="151" t="s">
        <v>103</v>
      </c>
      <c r="F216" s="335" t="s">
        <v>861</v>
      </c>
      <c r="G216" s="335" t="s">
        <v>862</v>
      </c>
      <c r="H216" s="335" t="s">
        <v>451</v>
      </c>
      <c r="I216" s="650" t="s">
        <v>863</v>
      </c>
      <c r="J216" s="152" t="s">
        <v>108</v>
      </c>
      <c r="K216" s="151"/>
      <c r="L216" s="151"/>
      <c r="M216" s="151"/>
      <c r="N216" s="151" t="s">
        <v>456</v>
      </c>
      <c r="O216" s="152">
        <v>100</v>
      </c>
      <c r="P216" s="153" t="str">
        <f>IF(O216&lt;=0,"",IF(O216&lt;=2,"Muy Baja",IF(O216&lt;=24,"Baja",IF(O216&lt;=500,"Media",IF(O216&lt;=5000,"Alta","Muy Alta")))))</f>
        <v>Media</v>
      </c>
      <c r="Q216" s="155">
        <f t="shared" si="72"/>
        <v>0.6</v>
      </c>
      <c r="R216" s="151" t="s">
        <v>374</v>
      </c>
      <c r="S216" s="152" t="str">
        <f>IF(NOT(ISERROR(MATCH(R216,'[19]Tabla Impacto'!$B$221:$B$223,0))),'[19]Tabla Impacto'!$F$223&amp;"Por favor no seleccionar los criterios de impacto(Afectación Económica o presupuestal y Pérdida Reputacional)",R216)</f>
        <v xml:space="preserve">     El riesgo afecta la imagen de la entidad internamente, de conocimiento general, nivel interno, de junta directiva y accionistas y/o de proveedores</v>
      </c>
      <c r="T216" s="668" t="s">
        <v>173</v>
      </c>
      <c r="U216" s="651">
        <v>0.4</v>
      </c>
      <c r="V216" s="156" t="s">
        <v>152</v>
      </c>
      <c r="W216" s="156">
        <v>1</v>
      </c>
      <c r="X216" s="650" t="s">
        <v>864</v>
      </c>
      <c r="Y216" s="152" t="str">
        <f t="shared" si="73"/>
        <v>Probabilidad</v>
      </c>
      <c r="Z216" s="160" t="s">
        <v>111</v>
      </c>
      <c r="AA216" s="160" t="s">
        <v>112</v>
      </c>
      <c r="AB216" s="155" t="str">
        <f t="shared" si="74"/>
        <v>40%</v>
      </c>
      <c r="AC216" s="160" t="s">
        <v>113</v>
      </c>
      <c r="AD216" s="160" t="s">
        <v>114</v>
      </c>
      <c r="AE216" s="160" t="s">
        <v>115</v>
      </c>
      <c r="AF216" s="652">
        <f>IFERROR(IF(Y216="Probabilidad",(Q216-(+Q216*AB216)),IF(Y216="Impacto",Q216,"")),"")</f>
        <v>0.36</v>
      </c>
      <c r="AG216" s="162" t="str">
        <f t="shared" si="75"/>
        <v>Baja</v>
      </c>
      <c r="AH216" s="155">
        <f t="shared" si="76"/>
        <v>0.36</v>
      </c>
      <c r="AI216" s="162" t="str">
        <f t="shared" si="77"/>
        <v>Menor</v>
      </c>
      <c r="AJ216" s="155">
        <f>IFERROR(IF(Y216="Impacto",(U216-(+U216*AB216)),IF(Y216="Probabilidad",U216,"")),"")</f>
        <v>0.4</v>
      </c>
      <c r="AK216" s="164" t="str">
        <f t="shared" si="78"/>
        <v>Moderado</v>
      </c>
      <c r="AL216" s="160" t="s">
        <v>116</v>
      </c>
      <c r="AM216" s="151"/>
      <c r="AN216" s="151" t="s">
        <v>1096</v>
      </c>
      <c r="AO216" s="151" t="s">
        <v>859</v>
      </c>
      <c r="AP216" s="653" t="s">
        <v>516</v>
      </c>
      <c r="AQ216" s="635"/>
      <c r="AR216" s="636"/>
      <c r="AS216" s="637"/>
      <c r="AT216" s="493"/>
    </row>
    <row r="217" spans="1:65" s="396" customFormat="1" ht="252" customHeight="1" thickTop="1" thickBot="1">
      <c r="A217" s="933"/>
      <c r="B217" s="933"/>
      <c r="C217" s="1145">
        <v>3</v>
      </c>
      <c r="D217" s="1148" t="s">
        <v>865</v>
      </c>
      <c r="E217" s="1148" t="s">
        <v>103</v>
      </c>
      <c r="F217" s="1378" t="s">
        <v>866</v>
      </c>
      <c r="G217" s="1374" t="s">
        <v>867</v>
      </c>
      <c r="H217" s="1374" t="s">
        <v>451</v>
      </c>
      <c r="I217" s="1374" t="s">
        <v>868</v>
      </c>
      <c r="J217" s="1148" t="s">
        <v>108</v>
      </c>
      <c r="K217" s="1148"/>
      <c r="L217" s="1148"/>
      <c r="M217" s="1148"/>
      <c r="N217" s="1148" t="s">
        <v>162</v>
      </c>
      <c r="O217" s="1132">
        <v>179</v>
      </c>
      <c r="P217" s="1153" t="str">
        <f>IF(O217&lt;=0,"",IF(O217&lt;=2,"Muy Baja",IF(O217&lt;=24,"Baja",IF(O217&lt;=500,"Media",IF(O217&lt;=5000,"Alta","Muy Alta")))))</f>
        <v>Media</v>
      </c>
      <c r="Q217" s="1154">
        <f t="shared" si="72"/>
        <v>0.6</v>
      </c>
      <c r="R217" s="1148" t="s">
        <v>165</v>
      </c>
      <c r="S217" s="1132" t="str">
        <f>IF(NOT(ISERROR(MATCH(R217,'[19]Tabla Impacto'!$B$221:$B$223,0))),'[19]Tabla Impacto'!$F$223&amp;"Por favor no seleccionar los criterios de impacto(Afectación Económica o presupuestal y Pérdida Reputacional)",R217)</f>
        <v xml:space="preserve">     Entre 10 y 50 SMLMV </v>
      </c>
      <c r="T217" s="1153" t="str">
        <f>IF(OR(S217='[19]Tabla Impacto'!$C$11,S217='[19]Tabla Impacto'!$D$11),"Leve",IF(OR(S217='[19]Tabla Impacto'!$C$12,S217='[19]Tabla Impacto'!$D$12),"Menor",IF(OR(S217='[19]Tabla Impacto'!$C$13,S217='[19]Tabla Impacto'!$D$13),"Moderado",IF(OR(S217='[19]Tabla Impacto'!$C$14,S217='[19]Tabla Impacto'!$D$14),"Mayor",IF(OR(S217='[19]Tabla Impacto'!$C$15,S217='[19]Tabla Impacto'!$D$15),"Catastrófico","")))))</f>
        <v>Menor</v>
      </c>
      <c r="U217" s="1135">
        <f>IF(T217="","",IF(T217="Leve",0.2,IF(T217="Menor",0.4,IF(T217="Moderado",0.6,IF(T217="Mayor",0.8,IF(T217="Catastrófico",1,))))))</f>
        <v>0.4</v>
      </c>
      <c r="V217" s="1155" t="str">
        <f>IF(OR(AND(P217="Muy Baja",T217="Leve"),AND(P217="Muy Baja",T217="Menor"),AND(P217="Baja",T217="Leve")),"Bajo",IF(OR(AND(P217="Muy baja",T217="Moderado"),AND(P217="Baja",T217="Menor"),AND(P217="Baja",T217="Moderado"),AND(P217="Media",T217="Leve"),AND(P217="Media",T217="Menor"),AND(P217="Media",T217="Moderado"),AND(P217="Alta",T217="Leve"),AND(P217="Alta",T217="Menor")),"Moderado",IF(OR(AND(P217="Muy Baja",T217="Mayor"),AND(P217="Baja",T217="Mayor"),AND(P217="Media",T217="Mayor"),AND(P217="Alta",T217="Moderado"),AND(P217="Alta",T217="Mayor"),AND(P217="Muy Alta",T217="Leve"),AND(P217="Muy Alta",T217="Menor"),AND(P217="Muy Alta",T217="Moderado"),AND(P217="Muy Alta",T217="Mayor")),"Alto",IF(OR(AND(P217="Muy Baja",T217="Catastrófico"),AND(P217="Baja",T217="Catastrófico"),AND(P217="Media",T217="Catastrófico"),AND(P217="Alta",T217="Catastrófico"),AND(P217="Muy Alta",T217="Catastrófico")),"Extremo",""))))</f>
        <v>Moderado</v>
      </c>
      <c r="W217" s="413">
        <v>1</v>
      </c>
      <c r="X217" s="654" t="s">
        <v>1097</v>
      </c>
      <c r="Y217" s="402" t="str">
        <f t="shared" si="73"/>
        <v>Probabilidad</v>
      </c>
      <c r="Z217" s="488" t="s">
        <v>111</v>
      </c>
      <c r="AA217" s="488" t="s">
        <v>112</v>
      </c>
      <c r="AB217" s="412" t="str">
        <f t="shared" si="74"/>
        <v>40%</v>
      </c>
      <c r="AC217" s="488" t="s">
        <v>113</v>
      </c>
      <c r="AD217" s="488" t="s">
        <v>114</v>
      </c>
      <c r="AE217" s="488" t="s">
        <v>115</v>
      </c>
      <c r="AF217" s="655">
        <f>IFERROR(IF(Y217="Probabilidad",(Q217-(+Q217*AB217)),IF(Y217="Impacto",Q217,"")),"")</f>
        <v>0.36</v>
      </c>
      <c r="AG217" s="356" t="str">
        <f t="shared" si="75"/>
        <v>Baja</v>
      </c>
      <c r="AH217" s="412">
        <f t="shared" si="76"/>
        <v>0.36</v>
      </c>
      <c r="AI217" s="356" t="str">
        <f t="shared" si="77"/>
        <v>Menor</v>
      </c>
      <c r="AJ217" s="357">
        <f>IFERROR(IF(Y217="Impacto",(U217-(+U217*AB217)),IF(Y217="Probabilidad",U217,"")),"")</f>
        <v>0.4</v>
      </c>
      <c r="AK217" s="358" t="str">
        <f t="shared" si="78"/>
        <v>Moderado</v>
      </c>
      <c r="AL217" s="488" t="s">
        <v>116</v>
      </c>
      <c r="AM217" s="1148"/>
      <c r="AN217" s="1148" t="s">
        <v>1098</v>
      </c>
      <c r="AO217" s="1148" t="s">
        <v>859</v>
      </c>
      <c r="AP217" s="1385" t="s">
        <v>516</v>
      </c>
      <c r="AQ217" s="638"/>
      <c r="AR217" s="639"/>
      <c r="AS217" s="640"/>
      <c r="AT217" s="493"/>
    </row>
    <row r="218" spans="1:65" s="396" customFormat="1" ht="151.5" customHeight="1" thickTop="1" thickBot="1">
      <c r="A218" s="933"/>
      <c r="B218" s="933"/>
      <c r="C218" s="1147"/>
      <c r="D218" s="1150"/>
      <c r="E218" s="1150"/>
      <c r="F218" s="1150"/>
      <c r="G218" s="1150"/>
      <c r="H218" s="1375"/>
      <c r="I218" s="1150"/>
      <c r="J218" s="1150"/>
      <c r="K218" s="1150"/>
      <c r="L218" s="1150"/>
      <c r="M218" s="1150"/>
      <c r="N218" s="1150"/>
      <c r="O218" s="1150"/>
      <c r="P218" s="1150"/>
      <c r="Q218" s="1379"/>
      <c r="R218" s="1150"/>
      <c r="S218" s="1150"/>
      <c r="T218" s="1150"/>
      <c r="U218" s="1137"/>
      <c r="V218" s="1150"/>
      <c r="W218" s="657">
        <v>2</v>
      </c>
      <c r="X218" s="658" t="s">
        <v>869</v>
      </c>
      <c r="Y218" s="404" t="str">
        <f t="shared" si="73"/>
        <v>Probabilidad</v>
      </c>
      <c r="Z218" s="484" t="s">
        <v>111</v>
      </c>
      <c r="AA218" s="484" t="s">
        <v>112</v>
      </c>
      <c r="AB218" s="656" t="str">
        <f t="shared" si="74"/>
        <v>40%</v>
      </c>
      <c r="AC218" s="484" t="s">
        <v>113</v>
      </c>
      <c r="AD218" s="484" t="s">
        <v>114</v>
      </c>
      <c r="AE218" s="484" t="s">
        <v>115</v>
      </c>
      <c r="AF218" s="659">
        <f>IFERROR(IF(AND(Y217="Probabilidad",Y218="Probabilidad"),(AH217-(+AH217*AB218)),IF(Y218="Probabilidad",(Q217-(+Q217*AB218)),IF(Y218="Impacto",AH217,""))),"")</f>
        <v>0.216</v>
      </c>
      <c r="AG218" s="359" t="str">
        <f t="shared" si="75"/>
        <v>Baja</v>
      </c>
      <c r="AH218" s="656">
        <f t="shared" si="76"/>
        <v>0.216</v>
      </c>
      <c r="AI218" s="359" t="str">
        <f t="shared" si="77"/>
        <v>Menor</v>
      </c>
      <c r="AJ218" s="354">
        <f>IFERROR(IF(AND(Y217="Impacto",Y218="Impacto"),(AJ217-(+AJ217*AB218)),IF(Y218="Impacto",(U217-(+U217*AB218)),IF(Y218="Probabilidad",AJ217,""))),"")</f>
        <v>0.4</v>
      </c>
      <c r="AK218" s="360" t="str">
        <f t="shared" si="78"/>
        <v>Moderado</v>
      </c>
      <c r="AL218" s="484" t="s">
        <v>116</v>
      </c>
      <c r="AM218" s="1255"/>
      <c r="AN218" s="1255"/>
      <c r="AO218" s="1255"/>
      <c r="AP218" s="1386"/>
      <c r="AQ218" s="641"/>
      <c r="AR218" s="642"/>
      <c r="AS218" s="643"/>
      <c r="AT218" s="493"/>
    </row>
    <row r="219" spans="1:65" s="396" customFormat="1" ht="191.25" customHeight="1" thickTop="1" thickBot="1">
      <c r="A219" s="933"/>
      <c r="B219" s="933"/>
      <c r="C219" s="1145">
        <v>4</v>
      </c>
      <c r="D219" s="1148" t="s">
        <v>870</v>
      </c>
      <c r="E219" s="1148" t="s">
        <v>103</v>
      </c>
      <c r="F219" s="1374" t="s">
        <v>871</v>
      </c>
      <c r="G219" s="1374" t="s">
        <v>1099</v>
      </c>
      <c r="H219" s="1374" t="s">
        <v>451</v>
      </c>
      <c r="I219" s="1378" t="s">
        <v>1100</v>
      </c>
      <c r="J219" s="1148" t="s">
        <v>108</v>
      </c>
      <c r="K219" s="1148"/>
      <c r="L219" s="1148"/>
      <c r="M219" s="1148"/>
      <c r="N219" s="1148" t="s">
        <v>456</v>
      </c>
      <c r="O219" s="1132">
        <v>2</v>
      </c>
      <c r="P219" s="1153" t="str">
        <f>IF(O219&lt;=0,"",IF(O219&lt;=2,"Muy Baja",IF(O219&lt;=24,"Baja",IF(O219&lt;=500,"Media",IF(O219&lt;=5000,"Alta","Muy Alta")))))</f>
        <v>Muy Baja</v>
      </c>
      <c r="Q219" s="1154">
        <f t="shared" si="72"/>
        <v>0.2</v>
      </c>
      <c r="R219" s="1148" t="s">
        <v>165</v>
      </c>
      <c r="S219" s="1154" t="str">
        <f>IF(NOT(ISERROR(MATCH(R219,'[19]Tabla Impacto'!$B$221:$B$223,0))),'[19]Tabla Impacto'!$F$223&amp;"Por favor no seleccionar los criterios de impacto(Afectación Económica o presupuestal y Pérdida Reputacional)",R219)</f>
        <v xml:space="preserve">     Entre 10 y 50 SMLMV </v>
      </c>
      <c r="T219" s="1153" t="str">
        <f>IF(OR(S219='[19]Tabla Impacto'!$C$11,S219='[19]Tabla Impacto'!$D$11),"Leve",IF(OR(S219='[19]Tabla Impacto'!$C$12,S219='[19]Tabla Impacto'!$D$12),"Menor",IF(OR(S219='[19]Tabla Impacto'!$C$13,S219='[19]Tabla Impacto'!$D$13),"Moderado",IF(OR(S219='[19]Tabla Impacto'!$C$14,S219='[19]Tabla Impacto'!$D$14),"Mayor",IF(OR(S219='[19]Tabla Impacto'!$C$15,S219='[19]Tabla Impacto'!$D$15),"Catastrófico","")))))</f>
        <v>Menor</v>
      </c>
      <c r="U219" s="1135">
        <f>IF(T219="","",IF(T219="Leve",0.2,IF(T219="Menor",0.4,IF(T219="Moderado",0.6,IF(T219="Mayor",0.8,IF(T219="Catastrófico",1,))))))</f>
        <v>0.4</v>
      </c>
      <c r="V219" s="1155" t="str">
        <f>IF(OR(AND(P219="Muy Baja",T219="Leve"),AND(P219="Muy Baja",T219="Menor"),AND(P219="Baja",T219="Leve")),"Bajo",IF(OR(AND(P219="Muy baja",T219="Moderado"),AND(P219="Baja",T219="Menor"),AND(P219="Baja",T219="Moderado"),AND(P219="Media",T219="Leve"),AND(P219="Media",T219="Menor"),AND(P219="Media",T219="Moderado"),AND(P219="Alta",T219="Leve"),AND(P219="Alta",T219="Menor")),"Moderado",IF(OR(AND(P219="Muy Baja",T219="Mayor"),AND(P219="Baja",T219="Mayor"),AND(P219="Media",T219="Mayor"),AND(P219="Alta",T219="Moderado"),AND(P219="Alta",T219="Mayor"),AND(P219="Muy Alta",T219="Leve"),AND(P219="Muy Alta",T219="Menor"),AND(P219="Muy Alta",T219="Moderado"),AND(P219="Muy Alta",T219="Mayor")),"Alto",IF(OR(AND(P219="Muy Baja",T219="Catastrófico"),AND(P219="Baja",T219="Catastrófico"),AND(P219="Media",T219="Catastrófico"),AND(P219="Alta",T219="Catastrófico"),AND(P219="Muy Alta",T219="Catastrófico")),"Extremo",""))))</f>
        <v>Bajo</v>
      </c>
      <c r="W219" s="413">
        <v>1</v>
      </c>
      <c r="X219" s="654" t="s">
        <v>1101</v>
      </c>
      <c r="Y219" s="402" t="str">
        <f t="shared" si="73"/>
        <v>Probabilidad</v>
      </c>
      <c r="Z219" s="488" t="s">
        <v>111</v>
      </c>
      <c r="AA219" s="488" t="s">
        <v>112</v>
      </c>
      <c r="AB219" s="412" t="str">
        <f t="shared" si="74"/>
        <v>40%</v>
      </c>
      <c r="AC219" s="488" t="s">
        <v>113</v>
      </c>
      <c r="AD219" s="488" t="s">
        <v>114</v>
      </c>
      <c r="AE219" s="488" t="s">
        <v>115</v>
      </c>
      <c r="AF219" s="655">
        <f>IFERROR(IF(Y219="Probabilidad",(Q219-(+Q219*AB219)),IF(Y219="Impacto",Q219,"")),"")</f>
        <v>0.12</v>
      </c>
      <c r="AG219" s="356" t="str">
        <f t="shared" si="75"/>
        <v>Muy Baja</v>
      </c>
      <c r="AH219" s="412">
        <f t="shared" si="76"/>
        <v>0.12</v>
      </c>
      <c r="AI219" s="356" t="str">
        <f t="shared" si="77"/>
        <v>Menor</v>
      </c>
      <c r="AJ219" s="357">
        <f>IFERROR(IF(Y219="Impacto",(U219-(+U219*AB219)),IF(Y219="Probabilidad",U219,"")),"")</f>
        <v>0.4</v>
      </c>
      <c r="AK219" s="358" t="str">
        <f t="shared" si="78"/>
        <v>Bajo</v>
      </c>
      <c r="AL219" s="488" t="s">
        <v>116</v>
      </c>
      <c r="AM219" s="1148"/>
      <c r="AN219" s="1148"/>
      <c r="AO219" s="1148"/>
      <c r="AP219" s="1383"/>
      <c r="AQ219" s="644"/>
      <c r="AR219" s="645"/>
      <c r="AS219" s="646"/>
      <c r="AT219" s="493"/>
    </row>
    <row r="220" spans="1:65" s="396" customFormat="1" ht="151.5" customHeight="1" thickTop="1" thickBot="1">
      <c r="A220" s="933"/>
      <c r="B220" s="933"/>
      <c r="C220" s="1147"/>
      <c r="D220" s="1150"/>
      <c r="E220" s="1150"/>
      <c r="F220" s="1150"/>
      <c r="G220" s="1150"/>
      <c r="H220" s="1375"/>
      <c r="I220" s="1150"/>
      <c r="J220" s="1150"/>
      <c r="K220" s="1150"/>
      <c r="L220" s="1150"/>
      <c r="M220" s="1150"/>
      <c r="N220" s="1150"/>
      <c r="O220" s="1150"/>
      <c r="P220" s="1150"/>
      <c r="Q220" s="1150"/>
      <c r="R220" s="1150"/>
      <c r="S220" s="1150"/>
      <c r="T220" s="1150"/>
      <c r="U220" s="1150"/>
      <c r="V220" s="1150"/>
      <c r="W220" s="657">
        <v>2</v>
      </c>
      <c r="X220" s="658" t="s">
        <v>872</v>
      </c>
      <c r="Y220" s="404" t="str">
        <f t="shared" si="73"/>
        <v>Probabilidad</v>
      </c>
      <c r="Z220" s="484" t="s">
        <v>111</v>
      </c>
      <c r="AA220" s="484" t="s">
        <v>112</v>
      </c>
      <c r="AB220" s="656" t="str">
        <f t="shared" si="74"/>
        <v>40%</v>
      </c>
      <c r="AC220" s="484" t="s">
        <v>113</v>
      </c>
      <c r="AD220" s="484" t="s">
        <v>114</v>
      </c>
      <c r="AE220" s="484" t="s">
        <v>115</v>
      </c>
      <c r="AF220" s="659">
        <f>IFERROR(IF(AND(Y219="Probabilidad",Y220="Probabilidad"),(AH219-(+AH219*AB220)),IF(Y220="Probabilidad",(Q219-(+Q219*AB220)),IF(Y220="Impacto",AH219,""))),"")</f>
        <v>7.1999999999999995E-2</v>
      </c>
      <c r="AG220" s="359" t="str">
        <f t="shared" si="75"/>
        <v>Muy Baja</v>
      </c>
      <c r="AH220" s="656">
        <f t="shared" si="76"/>
        <v>7.1999999999999995E-2</v>
      </c>
      <c r="AI220" s="359" t="str">
        <f t="shared" si="77"/>
        <v>Menor</v>
      </c>
      <c r="AJ220" s="354">
        <f>IFERROR(IF(AND(Y219="Impacto",Y220="Impacto"),(AJ219-(+AJ219*AB220)),IF(Y220="Impacto",(U219-(+U219*AB220)),IF(Y220="Probabilidad",AJ219,""))),"")</f>
        <v>0.4</v>
      </c>
      <c r="AK220" s="360" t="str">
        <f t="shared" si="78"/>
        <v>Bajo</v>
      </c>
      <c r="AL220" s="484" t="s">
        <v>116</v>
      </c>
      <c r="AM220" s="1255"/>
      <c r="AN220" s="1255"/>
      <c r="AO220" s="1255"/>
      <c r="AP220" s="1384"/>
      <c r="AQ220" s="644"/>
      <c r="AR220" s="645"/>
      <c r="AS220" s="646"/>
      <c r="AT220" s="493"/>
    </row>
    <row r="221" spans="1:65" s="396" customFormat="1" ht="151.5" customHeight="1" thickTop="1" thickBot="1">
      <c r="A221" s="933"/>
      <c r="B221" s="933"/>
      <c r="C221" s="1145">
        <v>5</v>
      </c>
      <c r="D221" s="1148" t="s">
        <v>870</v>
      </c>
      <c r="E221" s="1148" t="s">
        <v>103</v>
      </c>
      <c r="F221" s="1148" t="s">
        <v>873</v>
      </c>
      <c r="G221" s="1148" t="s">
        <v>874</v>
      </c>
      <c r="H221" s="1148" t="s">
        <v>451</v>
      </c>
      <c r="I221" s="1378" t="s">
        <v>1102</v>
      </c>
      <c r="J221" s="1148" t="s">
        <v>108</v>
      </c>
      <c r="K221" s="1148"/>
      <c r="L221" s="1148"/>
      <c r="M221" s="1148" t="s">
        <v>108</v>
      </c>
      <c r="N221" s="1148" t="s">
        <v>456</v>
      </c>
      <c r="O221" s="1132">
        <v>22</v>
      </c>
      <c r="P221" s="1153" t="str">
        <f>IF(O221&lt;=0,"",IF(O221&lt;=2,"Muy Baja",IF(O221&lt;=24,"Baja",IF(O221&lt;=500,"Media",IF(O221&lt;=5000,"Alta","Muy Alta")))))</f>
        <v>Baja</v>
      </c>
      <c r="Q221" s="1154">
        <f>IF(P221="","",IF(P221="Muy Baja",0.2,IF(P221="Baja",0.4,IF(P221="Media",0.6,IF(P221="Alta",0.8,IF(P221="Muy Alta",1,))))))</f>
        <v>0.4</v>
      </c>
      <c r="R221" s="1148" t="s">
        <v>165</v>
      </c>
      <c r="S221" s="1154" t="str">
        <f>IF(NOT(ISERROR(MATCH(R221,'[19]Tabla Impacto'!$B$221:$B$223,0))),'[19]Tabla Impacto'!$F$223&amp;"Por favor no seleccionar los criterios de impacto(Afectación Económica o presupuestal y Pérdida Reputacional)",R221)</f>
        <v xml:space="preserve">     Entre 10 y 50 SMLMV </v>
      </c>
      <c r="T221" s="1153" t="str">
        <f>IF(OR(S221='[19]Tabla Impacto'!$C$11,S221='[19]Tabla Impacto'!$D$11),"Leve",IF(OR(S221='[19]Tabla Impacto'!$C$12,S221='[19]Tabla Impacto'!$D$12),"Menor",IF(OR(S221='[19]Tabla Impacto'!$C$13,S221='[19]Tabla Impacto'!$D$13),"Moderado",IF(OR(S221='[19]Tabla Impacto'!$C$14,S221='[19]Tabla Impacto'!$D$14),"Mayor",IF(OR(S221='[19]Tabla Impacto'!$C$15,S221='[19]Tabla Impacto'!$D$15),"Catastrófico","")))))</f>
        <v>Menor</v>
      </c>
      <c r="U221" s="1135">
        <f>IF(T221="","",IF(T221="Leve",0.2,IF(T221="Menor",0.4,IF(T221="Moderado",0.6,IF(T221="Mayor",0.8,IF(T221="Catastrófico",1,))))))</f>
        <v>0.4</v>
      </c>
      <c r="V221" s="1155" t="str">
        <f>IF(OR(AND(P221="Muy Baja",T221="Leve"),AND(P221="Muy Baja",T221="Menor"),AND(P221="Baja",T221="Leve")),"Bajo",IF(OR(AND(P221="Muy baja",T221="Moderado"),AND(P221="Baja",T221="Menor"),AND(P221="Baja",T221="Moderado"),AND(P221="Media",T221="Leve"),AND(P221="Media",T221="Menor"),AND(P221="Media",T221="Moderado"),AND(P221="Alta",T221="Leve"),AND(P221="Alta",T221="Menor")),"Moderado",IF(OR(AND(P221="Muy Baja",T221="Mayor"),AND(P221="Baja",T221="Mayor"),AND(P221="Media",T221="Mayor"),AND(P221="Alta",T221="Moderado"),AND(P221="Alta",T221="Mayor"),AND(P221="Muy Alta",T221="Leve"),AND(P221="Muy Alta",T221="Menor"),AND(P221="Muy Alta",T221="Moderado"),AND(P221="Muy Alta",T221="Mayor")),"Alto",IF(OR(AND(P221="Muy Baja",T221="Catastrófico"),AND(P221="Baja",T221="Catastrófico"),AND(P221="Media",T221="Catastrófico"),AND(P221="Alta",T221="Catastrófico"),AND(P221="Muy Alta",T221="Catastrófico")),"Extremo",""))))</f>
        <v>Moderado</v>
      </c>
      <c r="W221" s="413">
        <v>1</v>
      </c>
      <c r="X221" s="654" t="s">
        <v>875</v>
      </c>
      <c r="Y221" s="402" t="str">
        <f t="shared" si="73"/>
        <v>Probabilidad</v>
      </c>
      <c r="Z221" s="488" t="s">
        <v>111</v>
      </c>
      <c r="AA221" s="488" t="s">
        <v>112</v>
      </c>
      <c r="AB221" s="412" t="str">
        <f t="shared" si="74"/>
        <v>40%</v>
      </c>
      <c r="AC221" s="488" t="s">
        <v>113</v>
      </c>
      <c r="AD221" s="488" t="s">
        <v>114</v>
      </c>
      <c r="AE221" s="488" t="s">
        <v>115</v>
      </c>
      <c r="AF221" s="655">
        <f>IFERROR(IF(Y221="Probabilidad",(Q221-(+Q221*AB221)),IF(Y221="Impacto",Q221,"")),"")</f>
        <v>0.24</v>
      </c>
      <c r="AG221" s="356" t="str">
        <f t="shared" si="75"/>
        <v>Baja</v>
      </c>
      <c r="AH221" s="412">
        <f t="shared" si="76"/>
        <v>0.24</v>
      </c>
      <c r="AI221" s="356" t="str">
        <f t="shared" si="77"/>
        <v>Menor</v>
      </c>
      <c r="AJ221" s="357">
        <f>IFERROR(IF(Y221="Impacto",(U221-(+U221*AB221)),IF(Y221="Probabilidad",U221,"")),"")</f>
        <v>0.4</v>
      </c>
      <c r="AK221" s="358" t="str">
        <f t="shared" si="78"/>
        <v>Moderado</v>
      </c>
      <c r="AL221" s="488" t="s">
        <v>116</v>
      </c>
      <c r="AM221" s="1148"/>
      <c r="AN221" s="1148" t="s">
        <v>876</v>
      </c>
      <c r="AO221" s="1148" t="s">
        <v>877</v>
      </c>
      <c r="AP221" s="1407">
        <v>45260</v>
      </c>
      <c r="AQ221" s="144"/>
      <c r="AR221" s="145"/>
      <c r="AS221" s="633"/>
      <c r="AT221" s="493"/>
    </row>
    <row r="222" spans="1:65" s="396" customFormat="1" ht="154.5" customHeight="1" thickTop="1" thickBot="1">
      <c r="A222" s="933"/>
      <c r="B222" s="933"/>
      <c r="C222" s="1147"/>
      <c r="D222" s="1150"/>
      <c r="E222" s="1150"/>
      <c r="F222" s="1150"/>
      <c r="G222" s="1150"/>
      <c r="H222" s="1255"/>
      <c r="I222" s="1150"/>
      <c r="J222" s="1150"/>
      <c r="K222" s="1150"/>
      <c r="L222" s="1150"/>
      <c r="M222" s="1150"/>
      <c r="N222" s="1150"/>
      <c r="O222" s="1150"/>
      <c r="P222" s="1150"/>
      <c r="Q222" s="1379"/>
      <c r="R222" s="1150"/>
      <c r="S222" s="1150"/>
      <c r="T222" s="1150"/>
      <c r="U222" s="1150"/>
      <c r="V222" s="1150"/>
      <c r="W222" s="657">
        <v>2</v>
      </c>
      <c r="X222" s="658" t="s">
        <v>1103</v>
      </c>
      <c r="Y222" s="404" t="str">
        <f t="shared" si="73"/>
        <v>Probabilidad</v>
      </c>
      <c r="Z222" s="484" t="s">
        <v>111</v>
      </c>
      <c r="AA222" s="484" t="s">
        <v>112</v>
      </c>
      <c r="AB222" s="656" t="str">
        <f t="shared" si="74"/>
        <v>40%</v>
      </c>
      <c r="AC222" s="484" t="s">
        <v>113</v>
      </c>
      <c r="AD222" s="484" t="s">
        <v>114</v>
      </c>
      <c r="AE222" s="484" t="s">
        <v>115</v>
      </c>
      <c r="AF222" s="659">
        <f>IFERROR(IF(AND(Y221="Probabilidad",Y222="Probabilidad"),(AH221-(+AH221*AB222)),IF(Y222="Probabilidad",(Q221-(+Q221*AB222)),IF(Y222="Impacto",AH221,""))),"")</f>
        <v>0.14399999999999999</v>
      </c>
      <c r="AG222" s="359" t="str">
        <f t="shared" si="75"/>
        <v>Muy Baja</v>
      </c>
      <c r="AH222" s="656">
        <f t="shared" si="76"/>
        <v>0.14399999999999999</v>
      </c>
      <c r="AI222" s="359" t="str">
        <f t="shared" si="77"/>
        <v>Menor</v>
      </c>
      <c r="AJ222" s="354">
        <f>IFERROR(IF(AND(Y221="Impacto",Y222="Impacto"),(AJ221-(+AJ221*AB222)),IF(Y222="Impacto",(U221-(+U221*AB222)),IF(Y222="Probabilidad",AJ221,""))),"")</f>
        <v>0.4</v>
      </c>
      <c r="AK222" s="360" t="str">
        <f t="shared" si="78"/>
        <v>Bajo</v>
      </c>
      <c r="AL222" s="484" t="s">
        <v>116</v>
      </c>
      <c r="AM222" s="1255"/>
      <c r="AN222" s="1150"/>
      <c r="AO222" s="1150"/>
      <c r="AP222" s="1408"/>
      <c r="AQ222" s="635"/>
      <c r="AR222" s="636"/>
      <c r="AS222" s="637"/>
      <c r="AT222" s="493"/>
    </row>
    <row r="223" spans="1:65" s="396" customFormat="1" ht="151.5" customHeight="1" thickTop="1" thickBot="1">
      <c r="A223" s="933"/>
      <c r="B223" s="933"/>
      <c r="C223" s="720">
        <v>6</v>
      </c>
      <c r="D223" s="444" t="s">
        <v>878</v>
      </c>
      <c r="E223" s="658" t="s">
        <v>103</v>
      </c>
      <c r="F223" s="658" t="s">
        <v>879</v>
      </c>
      <c r="G223" s="661" t="s">
        <v>880</v>
      </c>
      <c r="H223" s="661" t="s">
        <v>451</v>
      </c>
      <c r="I223" s="658" t="s">
        <v>881</v>
      </c>
      <c r="J223" s="658" t="s">
        <v>108</v>
      </c>
      <c r="K223" s="658"/>
      <c r="L223" s="658" t="s">
        <v>108</v>
      </c>
      <c r="M223" s="658" t="s">
        <v>108</v>
      </c>
      <c r="N223" s="658" t="s">
        <v>162</v>
      </c>
      <c r="O223" s="662">
        <v>22</v>
      </c>
      <c r="P223" s="663" t="str">
        <f>IF(O223&lt;=0,"",IF(O223&lt;=2,"Muy Baja",IF(O223&lt;=24,"Baja",IF(O223&lt;=500,"Media",IF(O223&lt;=5000,"Alta","Muy Alta")))))</f>
        <v>Baja</v>
      </c>
      <c r="Q223" s="664">
        <f>IF(P223="","",IF(P223="Muy Baja",0.2,IF(P223="Baja",0.4,IF(P223="Media",0.6,IF(P223="Alta",0.8,IF(P223="Muy Alta",1,))))))</f>
        <v>0.4</v>
      </c>
      <c r="R223" s="658" t="s">
        <v>165</v>
      </c>
      <c r="S223" s="664" t="str">
        <f>IF(NOT(ISERROR(MATCH(R223,'[19]Tabla Impacto'!$B$221:$B$223,0))),'[19]Tabla Impacto'!$F$223&amp;"Por favor no seleccionar los criterios de impacto(Afectación Económica o presupuestal y Pérdida Reputacional)",R223)</f>
        <v xml:space="preserve">     Entre 10 y 50 SMLMV </v>
      </c>
      <c r="T223" s="663" t="str">
        <f>IF(OR(S223='[19]Tabla Impacto'!$C$11,S223='[19]Tabla Impacto'!$D$11),"Leve",IF(OR(S223='[19]Tabla Impacto'!$C$12,S223='[19]Tabla Impacto'!$D$12),"Menor",IF(OR(S223='[19]Tabla Impacto'!$C$13,S223='[19]Tabla Impacto'!$D$13),"Moderado",IF(OR(S223='[19]Tabla Impacto'!$C$14,S223='[19]Tabla Impacto'!$D$14),"Mayor",IF(OR(S223='[19]Tabla Impacto'!$C$15,S223='[19]Tabla Impacto'!$D$15),"Catastrófico","")))))</f>
        <v>Menor</v>
      </c>
      <c r="U223" s="665">
        <f>IF(T223="","",IF(T223="Leve",0.2,IF(T223="Menor",0.4,IF(T223="Moderado",0.6,IF(T223="Mayor",0.8,IF(T223="Catastrófico",1,))))))</f>
        <v>0.4</v>
      </c>
      <c r="V223" s="666" t="str">
        <f>IF(OR(AND(P223="Muy Baja",T223="Leve"),AND(P223="Muy Baja",T223="Menor"),AND(P223="Baja",T223="Leve")),"Bajo",IF(OR(AND(P223="Muy baja",T223="Moderado"),AND(P223="Baja",T223="Menor"),AND(P223="Baja",T223="Moderado"),AND(P223="Media",T223="Leve"),AND(P223="Media",T223="Menor"),AND(P223="Media",T223="Moderado"),AND(P223="Alta",T223="Leve"),AND(P223="Alta",T223="Menor")),"Moderado",IF(OR(AND(P223="Muy Baja",T223="Mayor"),AND(P223="Baja",T223="Mayor"),AND(P223="Media",T223="Mayor"),AND(P223="Alta",T223="Moderado"),AND(P223="Alta",T223="Mayor"),AND(P223="Muy Alta",T223="Leve"),AND(P223="Muy Alta",T223="Menor"),AND(P223="Muy Alta",T223="Moderado"),AND(P223="Muy Alta",T223="Mayor")),"Alto",IF(OR(AND(P223="Muy Baja",T223="Catastrófico"),AND(P223="Baja",T223="Catastrófico"),AND(P223="Media",T223="Catastrófico"),AND(P223="Alta",T223="Catastrófico"),AND(P223="Muy Alta",T223="Catastrófico")),"Extremo",""))))</f>
        <v>Moderado</v>
      </c>
      <c r="W223" s="657">
        <v>1</v>
      </c>
      <c r="X223" s="658" t="s">
        <v>1104</v>
      </c>
      <c r="Y223" s="404" t="str">
        <f t="shared" si="73"/>
        <v>Probabilidad</v>
      </c>
      <c r="Z223" s="484" t="s">
        <v>138</v>
      </c>
      <c r="AA223" s="484" t="s">
        <v>112</v>
      </c>
      <c r="AB223" s="656" t="str">
        <f t="shared" si="74"/>
        <v>30%</v>
      </c>
      <c r="AC223" s="484" t="s">
        <v>127</v>
      </c>
      <c r="AD223" s="484" t="s">
        <v>114</v>
      </c>
      <c r="AE223" s="484" t="s">
        <v>115</v>
      </c>
      <c r="AF223" s="659">
        <f>IFERROR(IF(Y223="Probabilidad",(Q223-(+Q223*AB223)),IF(Y223="Impacto",Q223,"")),"")</f>
        <v>0.28000000000000003</v>
      </c>
      <c r="AG223" s="359" t="str">
        <f t="shared" si="75"/>
        <v>Baja</v>
      </c>
      <c r="AH223" s="656">
        <f t="shared" si="76"/>
        <v>0.28000000000000003</v>
      </c>
      <c r="AI223" s="359" t="str">
        <f t="shared" si="77"/>
        <v>Menor</v>
      </c>
      <c r="AJ223" s="656">
        <f>IFERROR(IF(Y223="Impacto",(U223-(+U223*AB223)),IF(Y223="Probabilidad",U223,"")),"")</f>
        <v>0.4</v>
      </c>
      <c r="AK223" s="360" t="str">
        <f t="shared" si="78"/>
        <v>Moderado</v>
      </c>
      <c r="AL223" s="484" t="s">
        <v>116</v>
      </c>
      <c r="AM223" s="444"/>
      <c r="AN223" s="444" t="s">
        <v>882</v>
      </c>
      <c r="AO223" s="444" t="s">
        <v>883</v>
      </c>
      <c r="AP223" s="660" t="s">
        <v>884</v>
      </c>
      <c r="AQ223" s="647"/>
      <c r="AR223" s="648"/>
      <c r="AS223" s="649"/>
      <c r="AT223" s="493"/>
    </row>
    <row r="224" spans="1:65" s="371" customFormat="1" ht="294.75" customHeight="1" thickTop="1">
      <c r="A224" s="941" t="s">
        <v>1004</v>
      </c>
      <c r="B224" s="938" t="s">
        <v>1003</v>
      </c>
      <c r="C224" s="1403">
        <v>1</v>
      </c>
      <c r="D224" s="1390"/>
      <c r="E224" s="1382" t="s">
        <v>103</v>
      </c>
      <c r="F224" s="1382" t="s">
        <v>885</v>
      </c>
      <c r="G224" s="1402" t="s">
        <v>886</v>
      </c>
      <c r="H224" s="1402" t="s">
        <v>451</v>
      </c>
      <c r="I224" s="1405" t="s">
        <v>887</v>
      </c>
      <c r="J224" s="1382" t="s">
        <v>108</v>
      </c>
      <c r="K224" s="1382" t="s">
        <v>108</v>
      </c>
      <c r="L224" s="1382"/>
      <c r="M224" s="1382" t="s">
        <v>108</v>
      </c>
      <c r="N224" s="1382" t="s">
        <v>456</v>
      </c>
      <c r="O224" s="1390">
        <v>58</v>
      </c>
      <c r="P224" s="1391" t="str">
        <f>IF(O224&lt;=0,"",IF(O224&lt;=2,"Muy Baja",IF(O224&lt;=24,"Baja",IF(O224&lt;=500,"Media",IF(O224&lt;=5000,"Alta","Muy Alta")))))</f>
        <v>Media</v>
      </c>
      <c r="Q224" s="1392">
        <f>IF(P224="","",IF(P224="Muy Baja",0.2,IF(P224="Baja",0.4,IF(P224="Media",0.6,IF(P224="Alta",0.8,IF(P224="Muy Alta",1,))))))</f>
        <v>0.6</v>
      </c>
      <c r="R224" s="1382" t="s">
        <v>374</v>
      </c>
      <c r="S224" s="1390" t="str">
        <f>IF(NOT(ISERROR(MATCH(R224,'[20]Tabla Impacto'!$B$221:$B$223,0))),'[20]Tabla Impacto'!$F$223&amp;"Por favor no seleccionar los criterios de impacto(Afectación Económica o presupuestal y Pérdida Reputacional)",R224)</f>
        <v xml:space="preserve">     El riesgo afecta la imagen de la entidad internamente, de conocimiento general, nivel interno, de junta directiva y accionistas y/o de proveedores</v>
      </c>
      <c r="T224" s="1391" t="s">
        <v>152</v>
      </c>
      <c r="U224" s="1406">
        <f>IF(T224="","",IF(T224="Leve",0.2,IF(T224="Menor",0.4,IF(T224="Moderado",0.6,IF(T224="Mayor",0.8,IF(T224="Catastrófico",1,))))))</f>
        <v>0.6</v>
      </c>
      <c r="V224" s="1381" t="str">
        <f>IF(OR(AND(P224="Muy Baja",T224="Leve"),AND(P224="Muy Baja",T224="Menor"),AND(P224="Baja",T224="Leve")),"Bajo",IF(OR(AND(P224="Muy baja",T224="Moderado"),AND(P224="Baja",T224="Menor"),AND(P224="Baja",T224="Moderado"),AND(P224="Media",T224="Leve"),AND(P224="Media",T224="Menor"),AND(P224="Media",T224="Moderado"),AND(P224="Alta",T224="Leve"),AND(P224="Alta",T224="Menor")),"Moderado",IF(OR(AND(P224="Muy Baja",T224="Mayor"),AND(P224="Baja",T224="Mayor"),AND(P224="Media",T224="Mayor"),AND(P224="Alta",T224="Moderado"),AND(P224="Alta",T224="Mayor"),AND(P224="Muy Alta",T224="Leve"),AND(P224="Muy Alta",T224="Menor"),AND(P224="Muy Alta",T224="Moderado"),AND(P224="Muy Alta",T224="Mayor")),"Alto",IF(OR(AND(P224="Muy Baja",T224="Catastrófico"),AND(P224="Baja",T224="Catastrófico"),AND(P224="Media",T224="Catastrófico"),AND(P224="Alta",T224="Catastrófico"),AND(P224="Muy Alta",T224="Catastrófico")),"Extremo",""))))</f>
        <v>Moderado</v>
      </c>
      <c r="W224" s="725">
        <v>1</v>
      </c>
      <c r="X224" s="726" t="s">
        <v>888</v>
      </c>
      <c r="Y224" s="725" t="str">
        <f t="shared" ref="Y224:Y229" si="79">IF(OR(Z224="Preventivo",Z224="Detectivo"),"Probabilidad",IF(Z224="Correctivo","Impacto",""))</f>
        <v>Probabilidad</v>
      </c>
      <c r="Z224" s="727" t="s">
        <v>111</v>
      </c>
      <c r="AA224" s="727" t="s">
        <v>112</v>
      </c>
      <c r="AB224" s="728" t="str">
        <f t="shared" ref="AB224:AB229" si="80">IF(AND(Z224="Preventivo",AA224="Automático"),"50%",IF(AND(Z224="Preventivo",AA224="Manual"),"40%",IF(AND(Z224="Detectivo",AA224="Automático"),"40%",IF(AND(Z224="Detectivo",AA224="Manual"),"30%",IF(AND(Z224="Correctivo",AA224="Automático"),"35%",IF(AND(Z224="Correctivo",AA224="Manual"),"25%",""))))))</f>
        <v>40%</v>
      </c>
      <c r="AC224" s="727" t="s">
        <v>113</v>
      </c>
      <c r="AD224" s="727" t="s">
        <v>114</v>
      </c>
      <c r="AE224" s="727" t="s">
        <v>115</v>
      </c>
      <c r="AF224" s="729">
        <f>IFERROR(IF(Y224="Probabilidad",(Q224-(+Q224*AB224)),IF(Y224="Impacto",Q224,"")),"")</f>
        <v>0.36</v>
      </c>
      <c r="AG224" s="730" t="str">
        <f t="shared" ref="AG224:AG229" si="81">IFERROR(IF(AF224="","",IF(AF224&lt;=0.2,"Muy Baja",IF(AF224&lt;=0.4,"Baja",IF(AF224&lt;=0.6,"Media",IF(AF224&lt;=0.8,"Alta","Muy Alta"))))),"")</f>
        <v>Baja</v>
      </c>
      <c r="AH224" s="728">
        <f t="shared" ref="AH224:AH229" si="82">+AF224</f>
        <v>0.36</v>
      </c>
      <c r="AI224" s="730" t="str">
        <f t="shared" ref="AI224:AI229" si="83">IFERROR(IF(AJ224="","",IF(AJ224&lt;=0.2,"Leve",IF(AJ224&lt;=0.4,"Menor",IF(AJ224&lt;=0.6,"Moderado",IF(AJ224&lt;=0.8,"Mayor","Catastrófico"))))),"")</f>
        <v>Moderado</v>
      </c>
      <c r="AJ224" s="731">
        <f>IFERROR(IF(Y224="Impacto",(U224-(+U224*AB224)),IF(Y224="Probabilidad",U224,"")),"")</f>
        <v>0.6</v>
      </c>
      <c r="AK224" s="732" t="str">
        <f t="shared" ref="AK224:AK229" si="84">IFERROR(IF(OR(AND(AG224="Muy Baja",AI224="Leve"),AND(AG224="Muy Baja",AI224="Menor"),AND(AG224="Baja",AI224="Leve")),"Bajo",IF(OR(AND(AG224="Muy baja",AI224="Moderado"),AND(AG224="Baja",AI224="Menor"),AND(AG224="Baja",AI224="Moderado"),AND(AG224="Media",AI224="Leve"),AND(AG224="Media",AI224="Menor"),AND(AG224="Media",AI224="Moderado"),AND(AG224="Alta",AI224="Leve"),AND(AG224="Alta",AI224="Menor")),"Moderado",IF(OR(AND(AG224="Muy Baja",AI224="Mayor"),AND(AG224="Baja",AI224="Mayor"),AND(AG224="Media",AI224="Mayor"),AND(AG224="Alta",AI224="Moderado"),AND(AG224="Alta",AI224="Mayor"),AND(AG224="Muy Alta",AI224="Leve"),AND(AG224="Muy Alta",AI224="Menor"),AND(AG224="Muy Alta",AI224="Moderado"),AND(AG224="Muy Alta",AI224="Mayor")),"Alto",IF(OR(AND(AG224="Muy Baja",AI224="Catastrófico"),AND(AG224="Baja",AI224="Catastrófico"),AND(AG224="Media",AI224="Catastrófico"),AND(AG224="Alta",AI224="Catastrófico"),AND(AG224="Muy Alta",AI224="Catastrófico")),"Extremo","")))),"")</f>
        <v>Moderado</v>
      </c>
      <c r="AL224" s="727" t="s">
        <v>116</v>
      </c>
      <c r="AM224" s="733"/>
      <c r="AN224" s="725" t="s">
        <v>889</v>
      </c>
      <c r="AO224" s="1382" t="s">
        <v>890</v>
      </c>
      <c r="AP224" s="734" t="s">
        <v>891</v>
      </c>
      <c r="AQ224" s="869"/>
      <c r="AR224" s="1040"/>
      <c r="AS224" s="378"/>
      <c r="AT224" s="875"/>
      <c r="AU224" s="139"/>
      <c r="AV224" s="139"/>
      <c r="AW224" s="139"/>
      <c r="AX224" s="139"/>
      <c r="AY224" s="139"/>
      <c r="AZ224" s="139"/>
      <c r="BA224" s="139"/>
      <c r="BB224" s="139"/>
      <c r="BC224" s="139"/>
      <c r="BD224" s="139"/>
      <c r="BE224" s="139"/>
      <c r="BF224" s="139"/>
      <c r="BG224" s="139"/>
      <c r="BH224" s="139"/>
      <c r="BI224" s="139"/>
      <c r="BJ224" s="139"/>
      <c r="BK224" s="139"/>
      <c r="BL224" s="139"/>
    </row>
    <row r="225" spans="1:65" s="371" customFormat="1" ht="204" customHeight="1" thickBot="1">
      <c r="A225" s="942"/>
      <c r="B225" s="939"/>
      <c r="C225" s="1404"/>
      <c r="D225" s="978"/>
      <c r="E225" s="1362"/>
      <c r="F225" s="1362"/>
      <c r="G225" s="977"/>
      <c r="H225" s="977"/>
      <c r="I225" s="1362"/>
      <c r="J225" s="1362"/>
      <c r="K225" s="1362"/>
      <c r="L225" s="1362"/>
      <c r="M225" s="1362"/>
      <c r="N225" s="1362"/>
      <c r="O225" s="1362"/>
      <c r="P225" s="1362"/>
      <c r="Q225" s="978"/>
      <c r="R225" s="1362"/>
      <c r="S225" s="978"/>
      <c r="T225" s="1362"/>
      <c r="U225" s="1362"/>
      <c r="V225" s="1362"/>
      <c r="W225" s="605">
        <v>2</v>
      </c>
      <c r="X225" s="604" t="s">
        <v>892</v>
      </c>
      <c r="Y225" s="605" t="str">
        <f t="shared" si="79"/>
        <v>Probabilidad</v>
      </c>
      <c r="Z225" s="610" t="s">
        <v>111</v>
      </c>
      <c r="AA225" s="610" t="s">
        <v>112</v>
      </c>
      <c r="AB225" s="607" t="str">
        <f t="shared" si="80"/>
        <v>40%</v>
      </c>
      <c r="AC225" s="610" t="s">
        <v>113</v>
      </c>
      <c r="AD225" s="610" t="s">
        <v>114</v>
      </c>
      <c r="AE225" s="610" t="s">
        <v>115</v>
      </c>
      <c r="AF225" s="608">
        <f>IFERROR(IF(AND(Y224="Probabilidad",Y225="Probabilidad"),(AH224-(+AH224*AB225)),IF(Y225="Probabilidad",(Q224-(+Q224*AB225)),IF(Y225="Impacto",AH224,""))),"")</f>
        <v>0.216</v>
      </c>
      <c r="AG225" s="623" t="str">
        <f t="shared" si="81"/>
        <v>Baja</v>
      </c>
      <c r="AH225" s="607">
        <f t="shared" si="82"/>
        <v>0.216</v>
      </c>
      <c r="AI225" s="623" t="str">
        <f t="shared" si="83"/>
        <v>Moderado</v>
      </c>
      <c r="AJ225" s="609">
        <f>IFERROR(IF(AND(Y224="Impacto",Y225="Impacto"),(AJ224-(+AJ224*AB225)),IF(Y225="Impacto",($S$28-(+$S$28*AB225)),IF(Y225="Probabilidad",AJ224,""))),"")</f>
        <v>0.6</v>
      </c>
      <c r="AK225" s="738" t="str">
        <f t="shared" si="84"/>
        <v>Moderado</v>
      </c>
      <c r="AL225" s="610" t="s">
        <v>116</v>
      </c>
      <c r="AM225" s="606"/>
      <c r="AN225" s="606" t="s">
        <v>893</v>
      </c>
      <c r="AO225" s="1362"/>
      <c r="AP225" s="611" t="s">
        <v>894</v>
      </c>
      <c r="AQ225" s="869"/>
      <c r="AR225" s="1042"/>
      <c r="AS225" s="378"/>
      <c r="AT225" s="875"/>
      <c r="AU225" s="140"/>
      <c r="AV225" s="667" t="str">
        <f>IFERROR(IF(AND(AL224="Impacto",AL225="Impacto"),(AV224-(+AV224*AO225)),IF(AL225="Impacto",($S$28-(+$S$28*AO225)),IF(AL225="Probabilidad",AV224,""))),"")</f>
        <v/>
      </c>
      <c r="AW225" s="140"/>
      <c r="AX225" s="140"/>
      <c r="AY225" s="140"/>
      <c r="AZ225" s="140"/>
      <c r="BA225" s="140"/>
      <c r="BB225" s="140"/>
      <c r="BC225" s="140"/>
      <c r="BD225" s="140"/>
      <c r="BE225" s="140"/>
      <c r="BF225" s="140"/>
      <c r="BG225" s="140"/>
      <c r="BH225" s="140"/>
      <c r="BI225" s="140"/>
      <c r="BJ225" s="140"/>
      <c r="BK225" s="140"/>
      <c r="BL225" s="140"/>
    </row>
    <row r="226" spans="1:65" s="371" customFormat="1" ht="255.75" customHeight="1" thickTop="1" thickBot="1">
      <c r="A226" s="942"/>
      <c r="B226" s="939"/>
      <c r="C226" s="743">
        <v>2</v>
      </c>
      <c r="D226" s="744"/>
      <c r="E226" s="745" t="s">
        <v>103</v>
      </c>
      <c r="F226" s="745" t="s">
        <v>895</v>
      </c>
      <c r="G226" s="745" t="s">
        <v>896</v>
      </c>
      <c r="H226" s="745" t="s">
        <v>451</v>
      </c>
      <c r="I226" s="746" t="s">
        <v>897</v>
      </c>
      <c r="J226" s="747" t="s">
        <v>108</v>
      </c>
      <c r="K226" s="747" t="s">
        <v>108</v>
      </c>
      <c r="L226" s="747"/>
      <c r="M226" s="747" t="s">
        <v>108</v>
      </c>
      <c r="N226" s="745" t="s">
        <v>162</v>
      </c>
      <c r="O226" s="744">
        <v>1</v>
      </c>
      <c r="P226" s="748" t="str">
        <f>IF(O226&lt;=0,"",IF(O226&lt;=2,"Muy Baja",IF(O226&lt;=24,"Baja",IF(O226&lt;=500,"Media",IF(O226&lt;=5000,"Alta","Muy Alta")))))</f>
        <v>Muy Baja</v>
      </c>
      <c r="Q226" s="749">
        <f>IF(P226="","",IF(P226="Muy Baja",0.2,IF(P226="Baja",0.4,IF(P226="Media",0.6,IF(P226="Alta",0.8,IF(P226="Muy Alta",1,))))))</f>
        <v>0.2</v>
      </c>
      <c r="R226" s="745" t="s">
        <v>305</v>
      </c>
      <c r="S226" s="744" t="str">
        <f>IF(NOT(ISERROR(MATCH(R226,'[20]Tabla Impacto'!$B$221:$B$223,0))),'[20]Tabla Impacto'!$F$223&amp;"Por favor no seleccionar los criterios de impacto(Afectación Económica o presupuestal y Pérdida Reputacional)",R226)</f>
        <v>El riesgo afecta la imagen de la entidad con algunos usuarios de relevancia frente al logro de los objetivos</v>
      </c>
      <c r="T226" s="748" t="s">
        <v>152</v>
      </c>
      <c r="U226" s="750">
        <f>IF(T226="","",IF(T226="Leve",0.2,IF(T226="Menor",0.4,IF(T226="Moderado",0.6,IF(T226="Mayor",0.8,IF(T226="Catastrófico",1,))))))</f>
        <v>0.6</v>
      </c>
      <c r="V226" s="751" t="str">
        <f>IF(OR(AND(P226="Muy Baja",T226="Leve"),AND(P226="Muy Baja",T226="Menor"),AND(P226="Baja",T226="Leve")),"Bajo",IF(OR(AND(P226="Muy baja",T226="Moderado"),AND(P226="Baja",T226="Menor"),AND(P226="Baja",T226="Moderado"),AND(P226="Media",T226="Leve"),AND(P226="Media",T226="Menor"),AND(P226="Media",T226="Moderado"),AND(P226="Alta",T226="Leve"),AND(P226="Alta",T226="Menor")),"Moderado",IF(OR(AND(P226="Muy Baja",T226="Mayor"),AND(P226="Baja",T226="Mayor"),AND(P226="Media",T226="Mayor"),AND(P226="Alta",T226="Moderado"),AND(P226="Alta",T226="Mayor"),AND(P226="Muy Alta",T226="Leve"),AND(P226="Muy Alta",T226="Menor"),AND(P226="Muy Alta",T226="Moderado"),AND(P226="Muy Alta",T226="Mayor")),"Alto",IF(OR(AND(P226="Muy Baja",T226="Catastrófico"),AND(P226="Baja",T226="Catastrófico"),AND(P226="Media",T226="Catastrófico"),AND(P226="Alta",T226="Catastrófico"),AND(P226="Muy Alta",T226="Catastrófico")),"Extremo",""))))</f>
        <v>Moderado</v>
      </c>
      <c r="W226" s="744">
        <v>1</v>
      </c>
      <c r="X226" s="747" t="s">
        <v>898</v>
      </c>
      <c r="Y226" s="744" t="str">
        <f t="shared" si="79"/>
        <v>Probabilidad</v>
      </c>
      <c r="Z226" s="752" t="s">
        <v>111</v>
      </c>
      <c r="AA226" s="752" t="s">
        <v>112</v>
      </c>
      <c r="AB226" s="749" t="str">
        <f t="shared" si="80"/>
        <v>40%</v>
      </c>
      <c r="AC226" s="752" t="s">
        <v>113</v>
      </c>
      <c r="AD226" s="752" t="s">
        <v>114</v>
      </c>
      <c r="AE226" s="752" t="s">
        <v>115</v>
      </c>
      <c r="AF226" s="753">
        <f>IFERROR(IF(Y226="Probabilidad",(Q226-(+Q226*AB226)),IF(Y226="Impacto",Q226,"")),"")</f>
        <v>0.12</v>
      </c>
      <c r="AG226" s="754" t="str">
        <f t="shared" si="81"/>
        <v>Muy Baja</v>
      </c>
      <c r="AH226" s="749">
        <f t="shared" si="82"/>
        <v>0.12</v>
      </c>
      <c r="AI226" s="754" t="str">
        <f t="shared" si="83"/>
        <v>Moderado</v>
      </c>
      <c r="AJ226" s="755">
        <f>IFERROR(IF(Y226="Impacto",(U226-(+U226*AB226)),IF(Y226="Probabilidad",U226,"")),"")</f>
        <v>0.6</v>
      </c>
      <c r="AK226" s="756" t="str">
        <f t="shared" si="84"/>
        <v>Moderado</v>
      </c>
      <c r="AL226" s="752" t="s">
        <v>116</v>
      </c>
      <c r="AM226" s="745"/>
      <c r="AN226" s="745" t="s">
        <v>1105</v>
      </c>
      <c r="AO226" s="745" t="s">
        <v>899</v>
      </c>
      <c r="AP226" s="757">
        <v>45275</v>
      </c>
      <c r="AQ226" s="869"/>
      <c r="AR226" s="377"/>
      <c r="AS226" s="378"/>
      <c r="AT226" s="875"/>
      <c r="AU226" s="140"/>
      <c r="AV226" s="140"/>
      <c r="AW226" s="140"/>
      <c r="AX226" s="140"/>
      <c r="AY226" s="140"/>
      <c r="AZ226" s="140"/>
      <c r="BA226" s="140"/>
      <c r="BB226" s="140"/>
      <c r="BC226" s="140"/>
      <c r="BD226" s="140"/>
      <c r="BE226" s="140"/>
      <c r="BF226" s="140"/>
      <c r="BG226" s="140"/>
      <c r="BH226" s="140"/>
      <c r="BI226" s="140"/>
      <c r="BJ226" s="140"/>
      <c r="BK226" s="140"/>
      <c r="BL226" s="140"/>
    </row>
    <row r="227" spans="1:65" s="371" customFormat="1" ht="240" customHeight="1" thickTop="1" thickBot="1">
      <c r="A227" s="942"/>
      <c r="B227" s="939"/>
      <c r="C227" s="739">
        <v>3</v>
      </c>
      <c r="D227" s="229"/>
      <c r="E227" s="227" t="s">
        <v>103</v>
      </c>
      <c r="F227" s="227" t="s">
        <v>900</v>
      </c>
      <c r="G227" s="227" t="s">
        <v>901</v>
      </c>
      <c r="H227" s="227" t="s">
        <v>451</v>
      </c>
      <c r="I227" s="228" t="s">
        <v>1106</v>
      </c>
      <c r="J227" s="227" t="s">
        <v>160</v>
      </c>
      <c r="K227" s="227"/>
      <c r="L227" s="227"/>
      <c r="M227" s="227"/>
      <c r="N227" s="227" t="s">
        <v>162</v>
      </c>
      <c r="O227" s="229">
        <v>58</v>
      </c>
      <c r="P227" s="230" t="str">
        <f>IF(O227&lt;=0,"",IF(O227&lt;=2,"Muy Baja",IF(O227&lt;=24,"Baja",IF(O227&lt;=500,"Media",IF(O227&lt;=5000,"Alta","Muy Alta")))))</f>
        <v>Media</v>
      </c>
      <c r="Q227" s="231">
        <f>IF(P227="","",IF(P227="Muy Baja",0.2,IF(P227="Baja",0.4,IF(P227="Media",0.6,IF(P227="Alta",0.8,IF(P227="Muy Alta",1,))))))</f>
        <v>0.6</v>
      </c>
      <c r="R227" s="227" t="s">
        <v>305</v>
      </c>
      <c r="S227" s="229" t="str">
        <f>IF(NOT(ISERROR(MATCH(R227,'[20]Tabla Impacto'!$B$221:$B$223,0))),'[20]Tabla Impacto'!$F$223&amp;"Por favor no seleccionar los criterios de impacto(Afectación Económica o presupuestal y Pérdida Reputacional)",R227)</f>
        <v>El riesgo afecta la imagen de la entidad con algunos usuarios de relevancia frente al logro de los objetivos</v>
      </c>
      <c r="T227" s="230" t="s">
        <v>152</v>
      </c>
      <c r="U227" s="232">
        <f>IF(T227="","",IF(T227="Leve",0.2,IF(T227="Menor",0.4,IF(T227="Moderado",0.6,IF(T227="Mayor",0.8,IF(T227="Catastrófico",1,))))))</f>
        <v>0.6</v>
      </c>
      <c r="V227" s="233" t="str">
        <f>IF(OR(AND(P227="Muy Baja",T227="Leve"),AND(P227="Muy Baja",T227="Menor"),AND(P227="Baja",T227="Leve")),"Bajo",IF(OR(AND(P227="Muy baja",T227="Moderado"),AND(P227="Baja",T227="Menor"),AND(P227="Baja",T227="Moderado"),AND(P227="Media",T227="Leve"),AND(P227="Media",T227="Menor"),AND(P227="Media",T227="Moderado"),AND(P227="Alta",T227="Leve"),AND(P227="Alta",T227="Menor")),"Moderado",IF(OR(AND(P227="Muy Baja",T227="Mayor"),AND(P227="Baja",T227="Mayor"),AND(P227="Media",T227="Mayor"),AND(P227="Alta",T227="Moderado"),AND(P227="Alta",T227="Mayor"),AND(P227="Muy Alta",T227="Leve"),AND(P227="Muy Alta",T227="Menor"),AND(P227="Muy Alta",T227="Moderado"),AND(P227="Muy Alta",T227="Mayor")),"Alto",IF(OR(AND(P227="Muy Baja",T227="Catastrófico"),AND(P227="Baja",T227="Catastrófico"),AND(P227="Media",T227="Catastrófico"),AND(P227="Alta",T227="Catastrófico"),AND(P227="Muy Alta",T227="Catastrófico")),"Extremo",""))))</f>
        <v>Moderado</v>
      </c>
      <c r="W227" s="229">
        <v>1</v>
      </c>
      <c r="X227" s="227" t="s">
        <v>902</v>
      </c>
      <c r="Y227" s="229" t="str">
        <f t="shared" si="79"/>
        <v>Probabilidad</v>
      </c>
      <c r="Z227" s="234" t="s">
        <v>111</v>
      </c>
      <c r="AA227" s="234" t="s">
        <v>112</v>
      </c>
      <c r="AB227" s="231" t="str">
        <f t="shared" si="80"/>
        <v>40%</v>
      </c>
      <c r="AC227" s="234" t="s">
        <v>113</v>
      </c>
      <c r="AD227" s="234" t="s">
        <v>114</v>
      </c>
      <c r="AE227" s="234" t="s">
        <v>115</v>
      </c>
      <c r="AF227" s="740">
        <f>IFERROR(IF(Y227="Probabilidad",(Q227-(+Q227*AB227)),IF(Y227="Impacto",Q227,"")),"")</f>
        <v>0.36</v>
      </c>
      <c r="AG227" s="621" t="str">
        <f t="shared" si="81"/>
        <v>Baja</v>
      </c>
      <c r="AH227" s="231">
        <f t="shared" si="82"/>
        <v>0.36</v>
      </c>
      <c r="AI227" s="621" t="str">
        <f t="shared" si="83"/>
        <v>Moderado</v>
      </c>
      <c r="AJ227" s="236">
        <f>IFERROR(IF(Y227="Impacto",(U227-(+U227*AB227)),IF(Y227="Probabilidad",U227,"")),"")</f>
        <v>0.6</v>
      </c>
      <c r="AK227" s="741" t="str">
        <f t="shared" si="84"/>
        <v>Moderado</v>
      </c>
      <c r="AL227" s="234" t="s">
        <v>116</v>
      </c>
      <c r="AM227" s="227"/>
      <c r="AN227" s="227" t="s">
        <v>1107</v>
      </c>
      <c r="AO227" s="227" t="s">
        <v>899</v>
      </c>
      <c r="AP227" s="742" t="s">
        <v>894</v>
      </c>
      <c r="AQ227" s="869"/>
      <c r="AR227" s="377"/>
      <c r="AS227" s="870"/>
      <c r="AT227" s="887"/>
      <c r="AU227" s="140"/>
      <c r="AV227" s="140"/>
      <c r="AW227" s="140"/>
      <c r="AX227" s="140"/>
      <c r="AY227" s="140"/>
      <c r="AZ227" s="140"/>
      <c r="BA227" s="140"/>
      <c r="BB227" s="140"/>
      <c r="BC227" s="140"/>
      <c r="BD227" s="140"/>
      <c r="BE227" s="140"/>
      <c r="BF227" s="140"/>
      <c r="BG227" s="140"/>
      <c r="BH227" s="140"/>
      <c r="BI227" s="140"/>
      <c r="BJ227" s="140"/>
      <c r="BK227" s="140"/>
      <c r="BL227" s="140"/>
    </row>
    <row r="228" spans="1:65" s="371" customFormat="1" ht="204" customHeight="1" thickTop="1">
      <c r="A228" s="942"/>
      <c r="B228" s="939"/>
      <c r="C228" s="1387">
        <v>4</v>
      </c>
      <c r="D228" s="1235"/>
      <c r="E228" s="1238" t="s">
        <v>103</v>
      </c>
      <c r="F228" s="1238" t="s">
        <v>903</v>
      </c>
      <c r="G228" s="1238" t="s">
        <v>904</v>
      </c>
      <c r="H228" s="1238" t="s">
        <v>451</v>
      </c>
      <c r="I228" s="1238" t="s">
        <v>905</v>
      </c>
      <c r="J228" s="1238" t="s">
        <v>108</v>
      </c>
      <c r="K228" s="1238"/>
      <c r="L228" s="1238"/>
      <c r="M228" s="1238"/>
      <c r="N228" s="1238" t="s">
        <v>456</v>
      </c>
      <c r="O228" s="1235">
        <v>58</v>
      </c>
      <c r="P228" s="1330" t="str">
        <f>IF(O228&lt;=0,"",IF(O228&lt;=2,"Muy Baja",IF(O228&lt;=24,"Baja",IF(O228&lt;=500,"Media",IF(O228&lt;=5000,"Alta","Muy Alta")))))</f>
        <v>Media</v>
      </c>
      <c r="Q228" s="1331">
        <f>IF(P228="","",IF(P228="Muy Baja",0.2,IF(P228="Baja",0.4,IF(P228="Media",0.6,IF(P228="Alta",0.8,IF(P228="Muy Alta",1,))))))</f>
        <v>0.6</v>
      </c>
      <c r="R228" s="1238" t="s">
        <v>374</v>
      </c>
      <c r="S228" s="467" t="str">
        <f>IF(NOT(ISERROR(MATCH(R228,'[20]Tabla Impacto'!$B$221:$B$223,0))),'[20]Tabla Impacto'!$F$223&amp;"Por favor no seleccionar los criterios de impacto(Afectación Económica o presupuestal y Pérdida Reputacional)",R228)</f>
        <v xml:space="preserve">     El riesgo afecta la imagen de la entidad internamente, de conocimiento general, nivel interno, de junta directiva y accionistas y/o de proveedores</v>
      </c>
      <c r="T228" s="1330" t="s">
        <v>152</v>
      </c>
      <c r="U228" s="1332">
        <f>IF(T228="","",IF(T228="Leve",0.2,IF(T228="Menor",0.4,IF(T228="Moderado",0.6,IF(T228="Mayor",0.8,IF(T228="Catastrófico",1,))))))</f>
        <v>0.6</v>
      </c>
      <c r="V228" s="1333" t="str">
        <f>IF(OR(AND(P228="Muy Baja",T228="Leve"),AND(P228="Muy Baja",T228="Menor"),AND(P228="Baja",T228="Leve")),"Bajo",IF(OR(AND(P228="Muy baja",T228="Moderado"),AND(P228="Baja",T228="Menor"),AND(P228="Baja",T228="Moderado"),AND(P228="Media",T228="Leve"),AND(P228="Media",T228="Menor"),AND(P228="Media",T228="Moderado"),AND(P228="Alta",T228="Leve"),AND(P228="Alta",T228="Menor")),"Moderado",IF(OR(AND(P228="Muy Baja",T228="Mayor"),AND(P228="Baja",T228="Mayor"),AND(P228="Media",T228="Mayor"),AND(P228="Alta",T228="Moderado"),AND(P228="Alta",T228="Mayor"),AND(P228="Muy Alta",T228="Leve"),AND(P228="Muy Alta",T228="Menor"),AND(P228="Muy Alta",T228="Moderado"),AND(P228="Muy Alta",T228="Mayor")),"Alto",IF(OR(AND(P228="Muy Baja",T228="Catastrófico"),AND(P228="Baja",T228="Catastrófico"),AND(P228="Media",T228="Catastrófico"),AND(P228="Alta",T228="Catastrófico"),AND(P228="Muy Alta",T228="Catastrófico")),"Extremo",""))))</f>
        <v>Moderado</v>
      </c>
      <c r="W228" s="467">
        <v>1</v>
      </c>
      <c r="X228" s="470" t="s">
        <v>906</v>
      </c>
      <c r="Y228" s="467" t="str">
        <f t="shared" si="79"/>
        <v>Probabilidad</v>
      </c>
      <c r="Z228" s="496" t="s">
        <v>111</v>
      </c>
      <c r="AA228" s="496" t="s">
        <v>112</v>
      </c>
      <c r="AB228" s="495" t="str">
        <f t="shared" si="80"/>
        <v>40%</v>
      </c>
      <c r="AC228" s="496" t="s">
        <v>113</v>
      </c>
      <c r="AD228" s="496" t="s">
        <v>114</v>
      </c>
      <c r="AE228" s="496" t="s">
        <v>115</v>
      </c>
      <c r="AF228" s="497">
        <f>IFERROR(IF(Y228="Probabilidad",(Q228-(+Q228*AB228)),IF(Y228="Impacto",Q228,"")),"")</f>
        <v>0.36</v>
      </c>
      <c r="AG228" s="498" t="str">
        <f t="shared" si="81"/>
        <v>Baja</v>
      </c>
      <c r="AH228" s="495">
        <f t="shared" si="82"/>
        <v>0.36</v>
      </c>
      <c r="AI228" s="498" t="str">
        <f t="shared" si="83"/>
        <v>Moderado</v>
      </c>
      <c r="AJ228" s="618">
        <f>IFERROR(IF(Y228="Impacto",(U228-(+U228*AB228)),IF(Y228="Probabilidad",U228,"")),"")</f>
        <v>0.6</v>
      </c>
      <c r="AK228" s="737" t="str">
        <f t="shared" si="84"/>
        <v>Moderado</v>
      </c>
      <c r="AL228" s="496" t="s">
        <v>116</v>
      </c>
      <c r="AM228" s="470"/>
      <c r="AN228" s="1238" t="s">
        <v>907</v>
      </c>
      <c r="AO228" s="1238" t="s">
        <v>899</v>
      </c>
      <c r="AP228" s="1400" t="s">
        <v>894</v>
      </c>
      <c r="AQ228" s="869"/>
      <c r="AR228" s="377"/>
      <c r="AS228" s="378"/>
      <c r="AT228" s="875"/>
      <c r="AU228" s="140"/>
      <c r="AV228" s="140"/>
      <c r="AW228" s="140"/>
      <c r="AX228" s="140"/>
      <c r="AY228" s="140"/>
      <c r="AZ228" s="140"/>
      <c r="BA228" s="140"/>
      <c r="BB228" s="140"/>
      <c r="BC228" s="140"/>
      <c r="BD228" s="140"/>
      <c r="BE228" s="140"/>
      <c r="BF228" s="140"/>
      <c r="BG228" s="140"/>
      <c r="BH228" s="140"/>
      <c r="BI228" s="140"/>
      <c r="BJ228" s="140"/>
      <c r="BK228" s="140"/>
      <c r="BL228" s="140"/>
    </row>
    <row r="229" spans="1:65" s="371" customFormat="1" ht="209.25" customHeight="1" thickBot="1">
      <c r="A229" s="943"/>
      <c r="B229" s="940"/>
      <c r="C229" s="1388"/>
      <c r="D229" s="1237"/>
      <c r="E229" s="1018"/>
      <c r="F229" s="1018"/>
      <c r="G229" s="1018"/>
      <c r="H229" s="1242"/>
      <c r="I229" s="1018"/>
      <c r="J229" s="1018"/>
      <c r="K229" s="1018"/>
      <c r="L229" s="1018"/>
      <c r="M229" s="1018"/>
      <c r="N229" s="1018"/>
      <c r="O229" s="1018"/>
      <c r="P229" s="1018"/>
      <c r="Q229" s="1389"/>
      <c r="R229" s="1018"/>
      <c r="S229" s="265">
        <f>IF(NOT(ISERROR(MATCH(R229,'[20]Tabla Impacto'!$B$221:$B$223,0))),'[20]Tabla Impacto'!$F$223&amp;"Por favor no seleccionar los criterios de impacto(Afectación Económica o presupuestal y Pérdida Reputacional)",R229)</f>
        <v>0</v>
      </c>
      <c r="T229" s="1018"/>
      <c r="U229" s="1018"/>
      <c r="V229" s="1018"/>
      <c r="W229" s="469">
        <v>2</v>
      </c>
      <c r="X229" s="471" t="s">
        <v>908</v>
      </c>
      <c r="Y229" s="469" t="str">
        <f t="shared" si="79"/>
        <v>Probabilidad</v>
      </c>
      <c r="Z229" s="266" t="s">
        <v>111</v>
      </c>
      <c r="AA229" s="266" t="s">
        <v>112</v>
      </c>
      <c r="AB229" s="265" t="str">
        <f t="shared" si="80"/>
        <v>40%</v>
      </c>
      <c r="AC229" s="266" t="s">
        <v>113</v>
      </c>
      <c r="AD229" s="266" t="s">
        <v>114</v>
      </c>
      <c r="AE229" s="266" t="s">
        <v>115</v>
      </c>
      <c r="AF229" s="735">
        <f>IFERROR(IF(AND(Y228="Probabilidad",Y229="Probabilidad"),(AH228-(+AH228*AB229)),IF(Y229="Probabilidad",(Q228-(+Q228*AB229)),IF(Y229="Impacto",AH228,""))),"")</f>
        <v>0.216</v>
      </c>
      <c r="AG229" s="268" t="str">
        <f t="shared" si="81"/>
        <v>Baja</v>
      </c>
      <c r="AH229" s="265">
        <f t="shared" si="82"/>
        <v>0.216</v>
      </c>
      <c r="AI229" s="268" t="str">
        <f t="shared" si="83"/>
        <v>Moderado</v>
      </c>
      <c r="AJ229" s="736">
        <f>IFERROR(IF(AND(Y228="Impacto",Y229="Impacto"),(AJ228-(+AJ228*AB229)),IF(Y229="Impacto",($S$28-(+$S$28*AB229)),IF(Y229="Probabilidad",AJ228,""))),"")</f>
        <v>0.6</v>
      </c>
      <c r="AK229" s="269" t="str">
        <f t="shared" si="84"/>
        <v>Moderado</v>
      </c>
      <c r="AL229" s="266" t="s">
        <v>116</v>
      </c>
      <c r="AM229" s="471"/>
      <c r="AN229" s="1242"/>
      <c r="AO229" s="1242"/>
      <c r="AP229" s="1401"/>
      <c r="AQ229" s="869"/>
      <c r="AR229" s="377"/>
      <c r="AS229" s="378"/>
      <c r="AT229" s="875"/>
      <c r="AU229" s="140"/>
      <c r="AV229" s="140"/>
      <c r="AW229" s="140"/>
      <c r="AX229" s="140"/>
      <c r="AY229" s="140"/>
      <c r="AZ229" s="140"/>
      <c r="BA229" s="140"/>
      <c r="BB229" s="140"/>
      <c r="BC229" s="140"/>
      <c r="BD229" s="140"/>
      <c r="BE229" s="140"/>
      <c r="BF229" s="140"/>
      <c r="BG229" s="140"/>
      <c r="BH229" s="140"/>
      <c r="BI229" s="140"/>
      <c r="BJ229" s="140"/>
      <c r="BK229" s="140"/>
      <c r="BL229" s="140"/>
    </row>
    <row r="230" spans="1:65" ht="13.5" customHeight="1" thickTop="1">
      <c r="A230" s="759"/>
      <c r="B230" s="759"/>
      <c r="C230" s="226"/>
      <c r="F230" s="226"/>
      <c r="G230" s="226"/>
      <c r="H230" s="226"/>
      <c r="I230" s="226"/>
      <c r="J230" s="379"/>
      <c r="K230" s="379"/>
      <c r="L230" s="379"/>
      <c r="M230" s="379"/>
      <c r="Q230" s="347"/>
      <c r="W230" s="367"/>
      <c r="Z230" s="368"/>
      <c r="AA230" s="368"/>
      <c r="AC230" s="368"/>
      <c r="AD230" s="368"/>
      <c r="AE230" s="368"/>
      <c r="AG230" s="368"/>
      <c r="AI230" s="368"/>
      <c r="AK230" s="368"/>
      <c r="AL230" s="368"/>
      <c r="AN230" s="226"/>
      <c r="AO230" s="226"/>
      <c r="AP230" s="226"/>
      <c r="AQ230" s="873"/>
      <c r="AR230" s="873"/>
      <c r="AS230" s="873"/>
      <c r="AT230" s="873"/>
      <c r="AU230" s="26"/>
      <c r="AV230" s="26"/>
      <c r="AW230" s="26"/>
      <c r="AX230" s="26"/>
      <c r="AY230" s="26"/>
      <c r="AZ230" s="26"/>
      <c r="BA230" s="26"/>
      <c r="BB230" s="26"/>
      <c r="BC230" s="26"/>
      <c r="BD230" s="26"/>
      <c r="BE230" s="26"/>
      <c r="BF230" s="26"/>
      <c r="BG230" s="26"/>
      <c r="BH230" s="26"/>
      <c r="BI230" s="26"/>
      <c r="BJ230" s="26"/>
      <c r="BK230" s="26"/>
      <c r="BL230" s="26"/>
      <c r="BM230" s="26"/>
    </row>
    <row r="231" spans="1:65" ht="13.5" customHeight="1">
      <c r="C231" s="226"/>
      <c r="F231" s="226"/>
      <c r="G231" s="226"/>
      <c r="H231" s="226"/>
      <c r="I231" s="226"/>
      <c r="J231" s="379"/>
      <c r="K231" s="379"/>
      <c r="L231" s="379"/>
      <c r="M231" s="379"/>
      <c r="Q231" s="347"/>
      <c r="W231" s="367"/>
      <c r="Z231" s="368"/>
      <c r="AA231" s="368"/>
      <c r="AC231" s="368"/>
      <c r="AD231" s="368"/>
      <c r="AE231" s="368"/>
      <c r="AG231" s="368"/>
      <c r="AI231" s="368"/>
      <c r="AK231" s="368"/>
      <c r="AL231" s="368"/>
      <c r="AN231" s="226"/>
      <c r="AO231" s="226"/>
      <c r="AP231" s="226"/>
      <c r="AQ231" s="873"/>
      <c r="AR231" s="873"/>
      <c r="AS231" s="873"/>
      <c r="AT231" s="873"/>
      <c r="AU231" s="26"/>
      <c r="AV231" s="26"/>
      <c r="AW231" s="26"/>
      <c r="AX231" s="26"/>
      <c r="AY231" s="26"/>
      <c r="AZ231" s="26"/>
      <c r="BA231" s="26"/>
      <c r="BB231" s="26"/>
      <c r="BC231" s="26"/>
      <c r="BD231" s="26"/>
      <c r="BE231" s="26"/>
      <c r="BF231" s="26"/>
      <c r="BG231" s="26"/>
      <c r="BH231" s="26"/>
      <c r="BI231" s="26"/>
      <c r="BJ231" s="26"/>
      <c r="BK231" s="26"/>
      <c r="BL231" s="26"/>
      <c r="BM231" s="26"/>
    </row>
    <row r="232" spans="1:65" ht="13.5" customHeight="1">
      <c r="C232" s="226"/>
      <c r="F232" s="226"/>
      <c r="G232" s="226"/>
      <c r="H232" s="226"/>
      <c r="I232" s="226"/>
      <c r="J232" s="379"/>
      <c r="K232" s="379"/>
      <c r="L232" s="379"/>
      <c r="M232" s="379"/>
      <c r="Q232" s="347"/>
      <c r="W232" s="367"/>
      <c r="Z232" s="368"/>
      <c r="AA232" s="368"/>
      <c r="AC232" s="368"/>
      <c r="AD232" s="368"/>
      <c r="AE232" s="368"/>
      <c r="AG232" s="368"/>
      <c r="AI232" s="368"/>
      <c r="AK232" s="368"/>
      <c r="AL232" s="368"/>
      <c r="AN232" s="226"/>
      <c r="AO232" s="226"/>
      <c r="AP232" s="226"/>
      <c r="AQ232" s="873"/>
      <c r="AR232" s="873"/>
      <c r="AS232" s="873"/>
      <c r="AT232" s="873"/>
      <c r="AU232" s="26"/>
      <c r="AV232" s="26"/>
      <c r="AW232" s="26"/>
      <c r="AX232" s="26"/>
      <c r="AY232" s="26"/>
      <c r="AZ232" s="26"/>
      <c r="BA232" s="26"/>
      <c r="BB232" s="26"/>
      <c r="BC232" s="26"/>
      <c r="BD232" s="26"/>
      <c r="BE232" s="26"/>
      <c r="BF232" s="26"/>
      <c r="BG232" s="26"/>
      <c r="BH232" s="26"/>
      <c r="BI232" s="26"/>
      <c r="BJ232" s="26"/>
      <c r="BK232" s="26"/>
      <c r="BL232" s="26"/>
      <c r="BM232" s="26"/>
    </row>
    <row r="233" spans="1:65" ht="13.5" customHeight="1">
      <c r="C233" s="226"/>
      <c r="F233" s="226"/>
      <c r="G233" s="226"/>
      <c r="H233" s="226"/>
      <c r="I233" s="226"/>
      <c r="J233" s="379"/>
      <c r="K233" s="379"/>
      <c r="L233" s="379"/>
      <c r="M233" s="379"/>
      <c r="Q233" s="347"/>
      <c r="W233" s="367"/>
      <c r="Z233" s="368"/>
      <c r="AA233" s="368"/>
      <c r="AC233" s="368"/>
      <c r="AD233" s="368"/>
      <c r="AE233" s="368"/>
      <c r="AG233" s="368"/>
      <c r="AI233" s="368"/>
      <c r="AK233" s="368"/>
      <c r="AL233" s="368"/>
      <c r="AN233" s="226"/>
      <c r="AO233" s="226"/>
      <c r="AP233" s="226"/>
      <c r="AQ233" s="873"/>
      <c r="AR233" s="873"/>
      <c r="AS233" s="873"/>
      <c r="AT233" s="873"/>
      <c r="AU233" s="26"/>
      <c r="AV233" s="26"/>
      <c r="AW233" s="26"/>
      <c r="AX233" s="26"/>
      <c r="AY233" s="26"/>
      <c r="AZ233" s="26"/>
      <c r="BA233" s="26"/>
      <c r="BB233" s="26"/>
      <c r="BC233" s="26"/>
      <c r="BD233" s="26"/>
      <c r="BE233" s="26"/>
      <c r="BF233" s="26"/>
      <c r="BG233" s="26"/>
      <c r="BH233" s="26"/>
      <c r="BI233" s="26"/>
      <c r="BJ233" s="26"/>
      <c r="BK233" s="26"/>
      <c r="BL233" s="26"/>
      <c r="BM233" s="26"/>
    </row>
    <row r="234" spans="1:65" ht="13.5" customHeight="1">
      <c r="C234" s="226"/>
      <c r="F234" s="226"/>
      <c r="G234" s="226"/>
      <c r="H234" s="226"/>
      <c r="I234" s="226"/>
      <c r="J234" s="379"/>
      <c r="K234" s="379"/>
      <c r="L234" s="379"/>
      <c r="M234" s="379"/>
      <c r="Q234" s="347"/>
      <c r="W234" s="367"/>
      <c r="Z234" s="368"/>
      <c r="AA234" s="368"/>
      <c r="AC234" s="368"/>
      <c r="AD234" s="368"/>
      <c r="AE234" s="368"/>
      <c r="AG234" s="368"/>
      <c r="AI234" s="368"/>
      <c r="AK234" s="368"/>
      <c r="AL234" s="368"/>
      <c r="AN234" s="226"/>
      <c r="AO234" s="226"/>
      <c r="AP234" s="226"/>
      <c r="AQ234" s="873"/>
      <c r="AR234" s="873"/>
      <c r="AS234" s="873"/>
      <c r="AT234" s="873"/>
      <c r="AU234" s="26"/>
      <c r="AV234" s="26"/>
      <c r="AW234" s="26"/>
      <c r="AX234" s="26"/>
      <c r="AY234" s="26"/>
      <c r="AZ234" s="26"/>
      <c r="BA234" s="26"/>
      <c r="BB234" s="26"/>
      <c r="BC234" s="26"/>
      <c r="BD234" s="26"/>
      <c r="BE234" s="26"/>
      <c r="BF234" s="26"/>
      <c r="BG234" s="26"/>
      <c r="BH234" s="26"/>
      <c r="BI234" s="26"/>
      <c r="BJ234" s="26"/>
      <c r="BK234" s="26"/>
      <c r="BL234" s="26"/>
      <c r="BM234" s="26"/>
    </row>
    <row r="235" spans="1:65" ht="13.5" customHeight="1">
      <c r="C235" s="226"/>
      <c r="F235" s="226"/>
      <c r="G235" s="226"/>
      <c r="H235" s="226"/>
      <c r="I235" s="226"/>
      <c r="J235" s="379"/>
      <c r="K235" s="379"/>
      <c r="L235" s="379"/>
      <c r="M235" s="379"/>
      <c r="Q235" s="347"/>
      <c r="W235" s="367"/>
      <c r="Z235" s="368"/>
      <c r="AA235" s="368"/>
      <c r="AC235" s="368"/>
      <c r="AD235" s="368"/>
      <c r="AE235" s="368"/>
      <c r="AG235" s="368"/>
      <c r="AI235" s="368"/>
      <c r="AK235" s="368"/>
      <c r="AL235" s="368"/>
      <c r="AN235" s="226"/>
      <c r="AO235" s="226"/>
      <c r="AP235" s="226"/>
      <c r="AQ235" s="873"/>
      <c r="AR235" s="873"/>
      <c r="AS235" s="873"/>
      <c r="AT235" s="873"/>
      <c r="AU235" s="26"/>
      <c r="AV235" s="26"/>
      <c r="AW235" s="26"/>
      <c r="AX235" s="26"/>
      <c r="AY235" s="26"/>
      <c r="AZ235" s="26"/>
      <c r="BA235" s="26"/>
      <c r="BB235" s="26"/>
      <c r="BC235" s="26"/>
      <c r="BD235" s="26"/>
      <c r="BE235" s="26"/>
      <c r="BF235" s="26"/>
      <c r="BG235" s="26"/>
      <c r="BH235" s="26"/>
      <c r="BI235" s="26"/>
      <c r="BJ235" s="26"/>
      <c r="BK235" s="26"/>
      <c r="BL235" s="26"/>
      <c r="BM235" s="26"/>
    </row>
    <row r="236" spans="1:65" ht="13.5" customHeight="1">
      <c r="C236" s="226"/>
      <c r="F236" s="226"/>
      <c r="G236" s="226"/>
      <c r="H236" s="226"/>
      <c r="I236" s="226"/>
      <c r="J236" s="379"/>
      <c r="K236" s="379"/>
      <c r="L236" s="379"/>
      <c r="M236" s="379"/>
      <c r="Q236" s="347"/>
      <c r="W236" s="367"/>
      <c r="Z236" s="368"/>
      <c r="AA236" s="368"/>
      <c r="AC236" s="368"/>
      <c r="AD236" s="368"/>
      <c r="AE236" s="368"/>
      <c r="AG236" s="368"/>
      <c r="AI236" s="368"/>
      <c r="AK236" s="368"/>
      <c r="AL236" s="368"/>
      <c r="AN236" s="226"/>
      <c r="AO236" s="226"/>
      <c r="AP236" s="226"/>
      <c r="AQ236" s="873"/>
      <c r="AR236" s="873"/>
      <c r="AS236" s="873"/>
      <c r="AT236" s="873"/>
      <c r="AU236" s="26"/>
      <c r="AV236" s="26"/>
      <c r="AW236" s="26"/>
      <c r="AX236" s="26"/>
      <c r="AY236" s="26"/>
      <c r="AZ236" s="26"/>
      <c r="BA236" s="26"/>
      <c r="BB236" s="26"/>
      <c r="BC236" s="26"/>
      <c r="BD236" s="26"/>
      <c r="BE236" s="26"/>
      <c r="BF236" s="26"/>
      <c r="BG236" s="26"/>
      <c r="BH236" s="26"/>
      <c r="BI236" s="26"/>
      <c r="BJ236" s="26"/>
      <c r="BK236" s="26"/>
      <c r="BL236" s="26"/>
      <c r="BM236" s="26"/>
    </row>
    <row r="237" spans="1:65" ht="13.5" customHeight="1">
      <c r="C237" s="226"/>
      <c r="F237" s="226"/>
      <c r="G237" s="226"/>
      <c r="H237" s="226"/>
      <c r="I237" s="226"/>
      <c r="J237" s="379"/>
      <c r="K237" s="379"/>
      <c r="L237" s="379"/>
      <c r="M237" s="379"/>
      <c r="Q237" s="347"/>
      <c r="W237" s="367"/>
      <c r="Z237" s="368"/>
      <c r="AA237" s="368"/>
      <c r="AC237" s="368"/>
      <c r="AD237" s="368"/>
      <c r="AE237" s="368"/>
      <c r="AG237" s="368"/>
      <c r="AI237" s="368"/>
      <c r="AK237" s="368"/>
      <c r="AL237" s="368"/>
      <c r="AN237" s="226"/>
      <c r="AO237" s="226"/>
      <c r="AP237" s="226"/>
      <c r="AQ237" s="873"/>
      <c r="AR237" s="873"/>
      <c r="AS237" s="873"/>
      <c r="AT237" s="873"/>
      <c r="AU237" s="26"/>
      <c r="AV237" s="26"/>
      <c r="AW237" s="26"/>
      <c r="AX237" s="26"/>
      <c r="AY237" s="26"/>
      <c r="AZ237" s="26"/>
      <c r="BA237" s="26"/>
      <c r="BB237" s="26"/>
      <c r="BC237" s="26"/>
      <c r="BD237" s="26"/>
      <c r="BE237" s="26"/>
      <c r="BF237" s="26"/>
      <c r="BG237" s="26"/>
      <c r="BH237" s="26"/>
      <c r="BI237" s="26"/>
      <c r="BJ237" s="26"/>
      <c r="BK237" s="26"/>
      <c r="BL237" s="26"/>
      <c r="BM237" s="26"/>
    </row>
    <row r="238" spans="1:65" ht="13.5" customHeight="1">
      <c r="C238" s="226"/>
      <c r="F238" s="226"/>
      <c r="G238" s="226"/>
      <c r="H238" s="226"/>
      <c r="I238" s="226"/>
      <c r="J238" s="379"/>
      <c r="K238" s="379"/>
      <c r="L238" s="379"/>
      <c r="M238" s="379"/>
      <c r="Q238" s="347"/>
      <c r="W238" s="367"/>
      <c r="Z238" s="368"/>
      <c r="AA238" s="368"/>
      <c r="AC238" s="368"/>
      <c r="AD238" s="368"/>
      <c r="AE238" s="368"/>
      <c r="AG238" s="368"/>
      <c r="AI238" s="368"/>
      <c r="AK238" s="368"/>
      <c r="AL238" s="368"/>
      <c r="AN238" s="226"/>
      <c r="AO238" s="226"/>
      <c r="AP238" s="226"/>
      <c r="AQ238" s="873"/>
      <c r="AR238" s="873"/>
      <c r="AS238" s="873"/>
      <c r="AT238" s="873"/>
      <c r="AU238" s="26"/>
      <c r="AV238" s="26"/>
      <c r="AW238" s="26"/>
      <c r="AX238" s="26"/>
      <c r="AY238" s="26"/>
      <c r="AZ238" s="26"/>
      <c r="BA238" s="26"/>
      <c r="BB238" s="26"/>
      <c r="BC238" s="26"/>
      <c r="BD238" s="26"/>
      <c r="BE238" s="26"/>
      <c r="BF238" s="26"/>
      <c r="BG238" s="26"/>
      <c r="BH238" s="26"/>
      <c r="BI238" s="26"/>
      <c r="BJ238" s="26"/>
      <c r="BK238" s="26"/>
      <c r="BL238" s="26"/>
      <c r="BM238" s="26"/>
    </row>
    <row r="239" spans="1:65" ht="13.5" customHeight="1">
      <c r="C239" s="226"/>
      <c r="F239" s="226"/>
      <c r="G239" s="226"/>
      <c r="H239" s="226"/>
      <c r="I239" s="226"/>
      <c r="J239" s="379"/>
      <c r="K239" s="379"/>
      <c r="L239" s="379"/>
      <c r="M239" s="379"/>
      <c r="Q239" s="347"/>
      <c r="W239" s="367"/>
      <c r="Z239" s="368"/>
      <c r="AA239" s="368"/>
      <c r="AC239" s="368"/>
      <c r="AD239" s="368"/>
      <c r="AE239" s="368"/>
      <c r="AG239" s="368"/>
      <c r="AI239" s="368"/>
      <c r="AK239" s="368"/>
      <c r="AL239" s="368"/>
      <c r="AN239" s="226"/>
      <c r="AO239" s="226"/>
      <c r="AP239" s="226"/>
      <c r="AQ239" s="873"/>
      <c r="AR239" s="873"/>
      <c r="AS239" s="873"/>
      <c r="AT239" s="873"/>
      <c r="AU239" s="26"/>
      <c r="AV239" s="26"/>
      <c r="AW239" s="26"/>
      <c r="AX239" s="26"/>
      <c r="AY239" s="26"/>
      <c r="AZ239" s="26"/>
      <c r="BA239" s="26"/>
      <c r="BB239" s="26"/>
      <c r="BC239" s="26"/>
      <c r="BD239" s="26"/>
      <c r="BE239" s="26"/>
      <c r="BF239" s="26"/>
      <c r="BG239" s="26"/>
      <c r="BH239" s="26"/>
      <c r="BI239" s="26"/>
      <c r="BJ239" s="26"/>
      <c r="BK239" s="26"/>
      <c r="BL239" s="26"/>
      <c r="BM239" s="26"/>
    </row>
    <row r="240" spans="1:65" ht="13.5" customHeight="1">
      <c r="C240" s="226"/>
      <c r="F240" s="226"/>
      <c r="G240" s="226"/>
      <c r="H240" s="226"/>
      <c r="I240" s="226"/>
      <c r="J240" s="379"/>
      <c r="K240" s="379"/>
      <c r="L240" s="379"/>
      <c r="M240" s="379"/>
      <c r="Q240" s="347"/>
      <c r="W240" s="367"/>
      <c r="Z240" s="368"/>
      <c r="AA240" s="368"/>
      <c r="AC240" s="368"/>
      <c r="AD240" s="368"/>
      <c r="AE240" s="368"/>
      <c r="AG240" s="368"/>
      <c r="AI240" s="368"/>
      <c r="AK240" s="368"/>
      <c r="AL240" s="368"/>
      <c r="AN240" s="226"/>
      <c r="AO240" s="226"/>
      <c r="AP240" s="226"/>
      <c r="AQ240" s="873"/>
      <c r="AR240" s="873"/>
      <c r="AS240" s="873"/>
      <c r="AT240" s="873"/>
      <c r="AU240" s="26"/>
      <c r="AV240" s="26"/>
      <c r="AW240" s="26"/>
      <c r="AX240" s="26"/>
      <c r="AY240" s="26"/>
      <c r="AZ240" s="26"/>
      <c r="BA240" s="26"/>
      <c r="BB240" s="26"/>
      <c r="BC240" s="26"/>
      <c r="BD240" s="26"/>
      <c r="BE240" s="26"/>
      <c r="BF240" s="26"/>
      <c r="BG240" s="26"/>
      <c r="BH240" s="26"/>
      <c r="BI240" s="26"/>
      <c r="BJ240" s="26"/>
      <c r="BK240" s="26"/>
      <c r="BL240" s="26"/>
      <c r="BM240" s="26"/>
    </row>
    <row r="241" spans="3:65" ht="13.5" customHeight="1">
      <c r="C241" s="226"/>
      <c r="F241" s="226"/>
      <c r="G241" s="226"/>
      <c r="H241" s="226"/>
      <c r="I241" s="226"/>
      <c r="J241" s="379"/>
      <c r="K241" s="379"/>
      <c r="L241" s="379"/>
      <c r="M241" s="379"/>
      <c r="Q241" s="347"/>
      <c r="W241" s="367"/>
      <c r="Z241" s="368"/>
      <c r="AA241" s="368"/>
      <c r="AC241" s="368"/>
      <c r="AD241" s="368"/>
      <c r="AE241" s="368"/>
      <c r="AG241" s="368"/>
      <c r="AI241" s="368"/>
      <c r="AK241" s="368"/>
      <c r="AL241" s="368"/>
      <c r="AN241" s="226"/>
      <c r="AO241" s="226"/>
      <c r="AP241" s="226"/>
      <c r="AQ241" s="873"/>
      <c r="AR241" s="873"/>
      <c r="AS241" s="873"/>
      <c r="AT241" s="873"/>
      <c r="AU241" s="26"/>
      <c r="AV241" s="26"/>
      <c r="AW241" s="26"/>
      <c r="AX241" s="26"/>
      <c r="AY241" s="26"/>
      <c r="AZ241" s="26"/>
      <c r="BA241" s="26"/>
      <c r="BB241" s="26"/>
      <c r="BC241" s="26"/>
      <c r="BD241" s="26"/>
      <c r="BE241" s="26"/>
      <c r="BF241" s="26"/>
      <c r="BG241" s="26"/>
      <c r="BH241" s="26"/>
      <c r="BI241" s="26"/>
      <c r="BJ241" s="26"/>
      <c r="BK241" s="26"/>
      <c r="BL241" s="26"/>
      <c r="BM241" s="26"/>
    </row>
    <row r="242" spans="3:65" ht="13.5" customHeight="1">
      <c r="C242" s="226"/>
      <c r="F242" s="226"/>
      <c r="G242" s="226"/>
      <c r="H242" s="226"/>
      <c r="I242" s="226"/>
      <c r="J242" s="379"/>
      <c r="K242" s="379"/>
      <c r="L242" s="379"/>
      <c r="M242" s="379"/>
      <c r="Q242" s="347"/>
      <c r="W242" s="367"/>
      <c r="Z242" s="368"/>
      <c r="AA242" s="368"/>
      <c r="AC242" s="368"/>
      <c r="AD242" s="368"/>
      <c r="AE242" s="368"/>
      <c r="AG242" s="368"/>
      <c r="AI242" s="368"/>
      <c r="AK242" s="368"/>
      <c r="AL242" s="368"/>
      <c r="AN242" s="226"/>
      <c r="AO242" s="226"/>
      <c r="AP242" s="226"/>
      <c r="AQ242" s="873"/>
      <c r="AR242" s="873"/>
      <c r="AS242" s="873"/>
      <c r="AT242" s="873"/>
      <c r="AU242" s="26"/>
      <c r="AV242" s="26"/>
      <c r="AW242" s="26"/>
      <c r="AX242" s="26"/>
      <c r="AY242" s="26"/>
      <c r="AZ242" s="26"/>
      <c r="BA242" s="26"/>
      <c r="BB242" s="26"/>
      <c r="BC242" s="26"/>
      <c r="BD242" s="26"/>
      <c r="BE242" s="26"/>
      <c r="BF242" s="26"/>
      <c r="BG242" s="26"/>
      <c r="BH242" s="26"/>
      <c r="BI242" s="26"/>
      <c r="BJ242" s="26"/>
      <c r="BK242" s="26"/>
      <c r="BL242" s="26"/>
      <c r="BM242" s="26"/>
    </row>
    <row r="243" spans="3:65" ht="13.5" customHeight="1">
      <c r="C243" s="226"/>
      <c r="F243" s="226"/>
      <c r="G243" s="226"/>
      <c r="H243" s="226"/>
      <c r="I243" s="226"/>
      <c r="J243" s="379"/>
      <c r="K243" s="379"/>
      <c r="L243" s="379"/>
      <c r="M243" s="379"/>
      <c r="Q243" s="347"/>
      <c r="W243" s="367"/>
      <c r="Z243" s="368"/>
      <c r="AA243" s="368"/>
      <c r="AC243" s="368"/>
      <c r="AD243" s="368"/>
      <c r="AE243" s="368"/>
      <c r="AG243" s="368"/>
      <c r="AI243" s="368"/>
      <c r="AK243" s="368"/>
      <c r="AL243" s="368"/>
      <c r="AN243" s="226"/>
      <c r="AO243" s="226"/>
      <c r="AP243" s="226"/>
      <c r="AQ243" s="873"/>
      <c r="AR243" s="873"/>
      <c r="AS243" s="873"/>
      <c r="AT243" s="873"/>
      <c r="AU243" s="26"/>
      <c r="AV243" s="26"/>
      <c r="AW243" s="26"/>
      <c r="AX243" s="26"/>
      <c r="AY243" s="26"/>
      <c r="AZ243" s="26"/>
      <c r="BA243" s="26"/>
      <c r="BB243" s="26"/>
      <c r="BC243" s="26"/>
      <c r="BD243" s="26"/>
      <c r="BE243" s="26"/>
      <c r="BF243" s="26"/>
      <c r="BG243" s="26"/>
      <c r="BH243" s="26"/>
      <c r="BI243" s="26"/>
      <c r="BJ243" s="26"/>
      <c r="BK243" s="26"/>
      <c r="BL243" s="26"/>
      <c r="BM243" s="26"/>
    </row>
    <row r="244" spans="3:65" ht="13.5" customHeight="1">
      <c r="C244" s="226"/>
      <c r="F244" s="226"/>
      <c r="G244" s="226"/>
      <c r="H244" s="226"/>
      <c r="I244" s="226"/>
      <c r="J244" s="379"/>
      <c r="K244" s="379"/>
      <c r="L244" s="379"/>
      <c r="M244" s="379"/>
      <c r="Q244" s="347"/>
      <c r="W244" s="367"/>
      <c r="Z244" s="368"/>
      <c r="AA244" s="368"/>
      <c r="AC244" s="368"/>
      <c r="AD244" s="368"/>
      <c r="AE244" s="368"/>
      <c r="AG244" s="368"/>
      <c r="AI244" s="368"/>
      <c r="AK244" s="368"/>
      <c r="AL244" s="368"/>
      <c r="AN244" s="226"/>
      <c r="AO244" s="226"/>
      <c r="AP244" s="226"/>
      <c r="AQ244" s="873"/>
      <c r="AR244" s="873"/>
      <c r="AS244" s="873"/>
      <c r="AT244" s="873"/>
      <c r="AU244" s="26"/>
      <c r="AV244" s="26"/>
      <c r="AW244" s="26"/>
      <c r="AX244" s="26"/>
      <c r="AY244" s="26"/>
      <c r="AZ244" s="26"/>
      <c r="BA244" s="26"/>
      <c r="BB244" s="26"/>
      <c r="BC244" s="26"/>
      <c r="BD244" s="26"/>
      <c r="BE244" s="26"/>
      <c r="BF244" s="26"/>
      <c r="BG244" s="26"/>
      <c r="BH244" s="26"/>
      <c r="BI244" s="26"/>
      <c r="BJ244" s="26"/>
      <c r="BK244" s="26"/>
      <c r="BL244" s="26"/>
      <c r="BM244" s="26"/>
    </row>
    <row r="245" spans="3:65" ht="13.5" customHeight="1">
      <c r="C245" s="226"/>
      <c r="F245" s="226"/>
      <c r="G245" s="226"/>
      <c r="H245" s="226"/>
      <c r="I245" s="226"/>
      <c r="J245" s="379"/>
      <c r="K245" s="379"/>
      <c r="L245" s="379"/>
      <c r="M245" s="379"/>
      <c r="Q245" s="347"/>
      <c r="W245" s="367"/>
      <c r="Z245" s="368"/>
      <c r="AA245" s="368"/>
      <c r="AC245" s="368"/>
      <c r="AD245" s="368"/>
      <c r="AE245" s="368"/>
      <c r="AG245" s="368"/>
      <c r="AI245" s="368"/>
      <c r="AK245" s="368"/>
      <c r="AL245" s="368"/>
      <c r="AN245" s="226"/>
      <c r="AO245" s="226"/>
      <c r="AP245" s="226"/>
      <c r="AQ245" s="873"/>
      <c r="AR245" s="873"/>
      <c r="AS245" s="873"/>
      <c r="AT245" s="873"/>
      <c r="AU245" s="26"/>
      <c r="AV245" s="26"/>
      <c r="AW245" s="26"/>
      <c r="AX245" s="26"/>
      <c r="AY245" s="26"/>
      <c r="AZ245" s="26"/>
      <c r="BA245" s="26"/>
      <c r="BB245" s="26"/>
      <c r="BC245" s="26"/>
      <c r="BD245" s="26"/>
      <c r="BE245" s="26"/>
      <c r="BF245" s="26"/>
      <c r="BG245" s="26"/>
      <c r="BH245" s="26"/>
      <c r="BI245" s="26"/>
      <c r="BJ245" s="26"/>
      <c r="BK245" s="26"/>
      <c r="BL245" s="26"/>
      <c r="BM245" s="26"/>
    </row>
    <row r="246" spans="3:65" ht="13.5" customHeight="1">
      <c r="C246" s="226"/>
      <c r="F246" s="226"/>
      <c r="G246" s="226"/>
      <c r="H246" s="226"/>
      <c r="I246" s="226"/>
      <c r="J246" s="379"/>
      <c r="K246" s="379"/>
      <c r="L246" s="379"/>
      <c r="M246" s="379"/>
      <c r="Q246" s="347"/>
      <c r="W246" s="367"/>
      <c r="Z246" s="368"/>
      <c r="AA246" s="368"/>
      <c r="AC246" s="368"/>
      <c r="AD246" s="368"/>
      <c r="AE246" s="368"/>
      <c r="AG246" s="368"/>
      <c r="AI246" s="368"/>
      <c r="AK246" s="368"/>
      <c r="AL246" s="368"/>
      <c r="AN246" s="226"/>
      <c r="AO246" s="226"/>
      <c r="AP246" s="226"/>
      <c r="AQ246" s="873"/>
      <c r="AR246" s="873"/>
      <c r="AS246" s="873"/>
      <c r="AT246" s="873"/>
      <c r="AU246" s="26"/>
      <c r="AV246" s="26"/>
      <c r="AW246" s="26"/>
      <c r="AX246" s="26"/>
      <c r="AY246" s="26"/>
      <c r="AZ246" s="26"/>
      <c r="BA246" s="26"/>
      <c r="BB246" s="26"/>
      <c r="BC246" s="26"/>
      <c r="BD246" s="26"/>
      <c r="BE246" s="26"/>
      <c r="BF246" s="26"/>
      <c r="BG246" s="26"/>
      <c r="BH246" s="26"/>
      <c r="BI246" s="26"/>
      <c r="BJ246" s="26"/>
      <c r="BK246" s="26"/>
      <c r="BL246" s="26"/>
      <c r="BM246" s="26"/>
    </row>
    <row r="247" spans="3:65" ht="13.5" customHeight="1">
      <c r="C247" s="226"/>
      <c r="F247" s="226"/>
      <c r="G247" s="226"/>
      <c r="H247" s="226"/>
      <c r="I247" s="226"/>
      <c r="J247" s="379"/>
      <c r="K247" s="379"/>
      <c r="L247" s="379"/>
      <c r="M247" s="379"/>
      <c r="Q247" s="347"/>
      <c r="W247" s="367"/>
      <c r="Z247" s="368"/>
      <c r="AA247" s="368"/>
      <c r="AC247" s="368"/>
      <c r="AD247" s="368"/>
      <c r="AE247" s="368"/>
      <c r="AG247" s="368"/>
      <c r="AI247" s="368"/>
      <c r="AK247" s="368"/>
      <c r="AL247" s="368"/>
      <c r="AN247" s="226"/>
      <c r="AO247" s="226"/>
      <c r="AP247" s="226"/>
      <c r="AQ247" s="873"/>
      <c r="AR247" s="873"/>
      <c r="AS247" s="873"/>
      <c r="AT247" s="873"/>
      <c r="AU247" s="26"/>
      <c r="AV247" s="26"/>
      <c r="AW247" s="26"/>
      <c r="AX247" s="26"/>
      <c r="AY247" s="26"/>
      <c r="AZ247" s="26"/>
      <c r="BA247" s="26"/>
      <c r="BB247" s="26"/>
      <c r="BC247" s="26"/>
      <c r="BD247" s="26"/>
      <c r="BE247" s="26"/>
      <c r="BF247" s="26"/>
      <c r="BG247" s="26"/>
      <c r="BH247" s="26"/>
      <c r="BI247" s="26"/>
      <c r="BJ247" s="26"/>
      <c r="BK247" s="26"/>
      <c r="BL247" s="26"/>
      <c r="BM247" s="26"/>
    </row>
    <row r="248" spans="3:65" ht="13.5" customHeight="1">
      <c r="C248" s="226"/>
      <c r="F248" s="226"/>
      <c r="G248" s="226"/>
      <c r="H248" s="226"/>
      <c r="I248" s="226"/>
      <c r="J248" s="379"/>
      <c r="K248" s="379"/>
      <c r="L248" s="379"/>
      <c r="M248" s="379"/>
      <c r="Q248" s="347"/>
      <c r="W248" s="367"/>
      <c r="Z248" s="368"/>
      <c r="AA248" s="368"/>
      <c r="AC248" s="368"/>
      <c r="AD248" s="368"/>
      <c r="AE248" s="368"/>
      <c r="AG248" s="368"/>
      <c r="AI248" s="368"/>
      <c r="AK248" s="368"/>
      <c r="AL248" s="368"/>
      <c r="AN248" s="226"/>
      <c r="AO248" s="226"/>
      <c r="AP248" s="226"/>
      <c r="AQ248" s="873"/>
      <c r="AR248" s="873"/>
      <c r="AS248" s="873"/>
      <c r="AT248" s="873"/>
      <c r="AU248" s="26"/>
      <c r="AV248" s="26"/>
      <c r="AW248" s="26"/>
      <c r="AX248" s="26"/>
      <c r="AY248" s="26"/>
      <c r="AZ248" s="26"/>
      <c r="BA248" s="26"/>
      <c r="BB248" s="26"/>
      <c r="BC248" s="26"/>
      <c r="BD248" s="26"/>
      <c r="BE248" s="26"/>
      <c r="BF248" s="26"/>
      <c r="BG248" s="26"/>
      <c r="BH248" s="26"/>
      <c r="BI248" s="26"/>
      <c r="BJ248" s="26"/>
      <c r="BK248" s="26"/>
      <c r="BL248" s="26"/>
      <c r="BM248" s="26"/>
    </row>
    <row r="249" spans="3:65" ht="13.5" customHeight="1">
      <c r="C249" s="226"/>
      <c r="F249" s="226"/>
      <c r="G249" s="226"/>
      <c r="H249" s="226"/>
      <c r="I249" s="226"/>
      <c r="J249" s="379"/>
      <c r="K249" s="379"/>
      <c r="L249" s="379"/>
      <c r="M249" s="379"/>
      <c r="Q249" s="347"/>
      <c r="W249" s="367"/>
      <c r="Z249" s="368"/>
      <c r="AA249" s="368"/>
      <c r="AC249" s="368"/>
      <c r="AD249" s="368"/>
      <c r="AE249" s="368"/>
      <c r="AG249" s="368"/>
      <c r="AI249" s="368"/>
      <c r="AK249" s="368"/>
      <c r="AL249" s="368"/>
      <c r="AN249" s="226"/>
      <c r="AO249" s="226"/>
      <c r="AP249" s="226"/>
      <c r="AQ249" s="873"/>
      <c r="AR249" s="873"/>
      <c r="AS249" s="873"/>
      <c r="AT249" s="873"/>
      <c r="AU249" s="26"/>
      <c r="AV249" s="26"/>
      <c r="AW249" s="26"/>
      <c r="AX249" s="26"/>
      <c r="AY249" s="26"/>
      <c r="AZ249" s="26"/>
      <c r="BA249" s="26"/>
      <c r="BB249" s="26"/>
      <c r="BC249" s="26"/>
      <c r="BD249" s="26"/>
      <c r="BE249" s="26"/>
      <c r="BF249" s="26"/>
      <c r="BG249" s="26"/>
      <c r="BH249" s="26"/>
      <c r="BI249" s="26"/>
      <c r="BJ249" s="26"/>
      <c r="BK249" s="26"/>
      <c r="BL249" s="26"/>
      <c r="BM249" s="26"/>
    </row>
    <row r="250" spans="3:65" ht="13.5" customHeight="1">
      <c r="C250" s="226"/>
      <c r="F250" s="226"/>
      <c r="G250" s="226"/>
      <c r="H250" s="226"/>
      <c r="I250" s="226"/>
      <c r="J250" s="379"/>
      <c r="K250" s="379"/>
      <c r="L250" s="379"/>
      <c r="M250" s="379"/>
      <c r="Q250" s="347"/>
      <c r="W250" s="367"/>
      <c r="Z250" s="368"/>
      <c r="AA250" s="368"/>
      <c r="AC250" s="368"/>
      <c r="AD250" s="368"/>
      <c r="AE250" s="368"/>
      <c r="AG250" s="368"/>
      <c r="AI250" s="368"/>
      <c r="AK250" s="368"/>
      <c r="AL250" s="368"/>
      <c r="AN250" s="226"/>
      <c r="AO250" s="226"/>
      <c r="AP250" s="226"/>
      <c r="AQ250" s="873"/>
      <c r="AR250" s="873"/>
      <c r="AS250" s="873"/>
      <c r="AT250" s="873"/>
      <c r="AU250" s="26"/>
      <c r="AV250" s="26"/>
      <c r="AW250" s="26"/>
      <c r="AX250" s="26"/>
      <c r="AY250" s="26"/>
      <c r="AZ250" s="26"/>
      <c r="BA250" s="26"/>
      <c r="BB250" s="26"/>
      <c r="BC250" s="26"/>
      <c r="BD250" s="26"/>
      <c r="BE250" s="26"/>
      <c r="BF250" s="26"/>
      <c r="BG250" s="26"/>
      <c r="BH250" s="26"/>
      <c r="BI250" s="26"/>
      <c r="BJ250" s="26"/>
      <c r="BK250" s="26"/>
      <c r="BL250" s="26"/>
      <c r="BM250" s="26"/>
    </row>
    <row r="251" spans="3:65" ht="13.5" customHeight="1">
      <c r="C251" s="226"/>
      <c r="F251" s="226"/>
      <c r="G251" s="226"/>
      <c r="H251" s="226"/>
      <c r="I251" s="226"/>
      <c r="J251" s="379"/>
      <c r="K251" s="379"/>
      <c r="L251" s="379"/>
      <c r="M251" s="379"/>
      <c r="Q251" s="347"/>
      <c r="W251" s="367"/>
      <c r="Z251" s="368"/>
      <c r="AA251" s="368"/>
      <c r="AC251" s="368"/>
      <c r="AD251" s="368"/>
      <c r="AE251" s="368"/>
      <c r="AG251" s="368"/>
      <c r="AI251" s="368"/>
      <c r="AK251" s="368"/>
      <c r="AL251" s="368"/>
      <c r="AN251" s="226"/>
      <c r="AO251" s="226"/>
      <c r="AP251" s="226"/>
      <c r="AQ251" s="873"/>
      <c r="AR251" s="873"/>
      <c r="AS251" s="873"/>
      <c r="AT251" s="873"/>
      <c r="AU251" s="26"/>
      <c r="AV251" s="26"/>
      <c r="AW251" s="26"/>
      <c r="AX251" s="26"/>
      <c r="AY251" s="26"/>
      <c r="AZ251" s="26"/>
      <c r="BA251" s="26"/>
      <c r="BB251" s="26"/>
      <c r="BC251" s="26"/>
      <c r="BD251" s="26"/>
      <c r="BE251" s="26"/>
      <c r="BF251" s="26"/>
      <c r="BG251" s="26"/>
      <c r="BH251" s="26"/>
      <c r="BI251" s="26"/>
      <c r="BJ251" s="26"/>
      <c r="BK251" s="26"/>
      <c r="BL251" s="26"/>
      <c r="BM251" s="26"/>
    </row>
    <row r="252" spans="3:65" ht="13.5" customHeight="1">
      <c r="C252" s="226"/>
      <c r="F252" s="226"/>
      <c r="G252" s="226"/>
      <c r="H252" s="226"/>
      <c r="I252" s="226"/>
      <c r="J252" s="379"/>
      <c r="K252" s="379"/>
      <c r="L252" s="379"/>
      <c r="M252" s="379"/>
      <c r="Q252" s="347"/>
      <c r="W252" s="367"/>
      <c r="Z252" s="368"/>
      <c r="AA252" s="368"/>
      <c r="AC252" s="368"/>
      <c r="AD252" s="368"/>
      <c r="AE252" s="368"/>
      <c r="AG252" s="368"/>
      <c r="AI252" s="368"/>
      <c r="AK252" s="368"/>
      <c r="AL252" s="368"/>
      <c r="AN252" s="226"/>
      <c r="AO252" s="226"/>
      <c r="AP252" s="226"/>
      <c r="AQ252" s="873"/>
      <c r="AR252" s="873"/>
      <c r="AS252" s="873"/>
      <c r="AT252" s="873"/>
      <c r="AU252" s="26"/>
      <c r="AV252" s="26"/>
      <c r="AW252" s="26"/>
      <c r="AX252" s="26"/>
      <c r="AY252" s="26"/>
      <c r="AZ252" s="26"/>
      <c r="BA252" s="26"/>
      <c r="BB252" s="26"/>
      <c r="BC252" s="26"/>
      <c r="BD252" s="26"/>
      <c r="BE252" s="26"/>
      <c r="BF252" s="26"/>
      <c r="BG252" s="26"/>
      <c r="BH252" s="26"/>
      <c r="BI252" s="26"/>
      <c r="BJ252" s="26"/>
      <c r="BK252" s="26"/>
      <c r="BL252" s="26"/>
      <c r="BM252" s="26"/>
    </row>
    <row r="253" spans="3:65" ht="13.5" customHeight="1">
      <c r="C253" s="226"/>
      <c r="F253" s="226"/>
      <c r="G253" s="226"/>
      <c r="H253" s="226"/>
      <c r="I253" s="226"/>
      <c r="J253" s="379"/>
      <c r="K253" s="379"/>
      <c r="L253" s="379"/>
      <c r="M253" s="379"/>
      <c r="Q253" s="347"/>
      <c r="W253" s="367"/>
      <c r="Z253" s="368"/>
      <c r="AA253" s="368"/>
      <c r="AC253" s="368"/>
      <c r="AD253" s="368"/>
      <c r="AE253" s="368"/>
      <c r="AG253" s="368"/>
      <c r="AI253" s="368"/>
      <c r="AK253" s="368"/>
      <c r="AL253" s="368"/>
      <c r="AN253" s="226"/>
      <c r="AO253" s="226"/>
      <c r="AP253" s="226"/>
      <c r="AQ253" s="873"/>
      <c r="AR253" s="873"/>
      <c r="AS253" s="873"/>
      <c r="AT253" s="873"/>
      <c r="AU253" s="26"/>
      <c r="AV253" s="26"/>
      <c r="AW253" s="26"/>
      <c r="AX253" s="26"/>
      <c r="AY253" s="26"/>
      <c r="AZ253" s="26"/>
      <c r="BA253" s="26"/>
      <c r="BB253" s="26"/>
      <c r="BC253" s="26"/>
      <c r="BD253" s="26"/>
      <c r="BE253" s="26"/>
      <c r="BF253" s="26"/>
      <c r="BG253" s="26"/>
      <c r="BH253" s="26"/>
      <c r="BI253" s="26"/>
      <c r="BJ253" s="26"/>
      <c r="BK253" s="26"/>
      <c r="BL253" s="26"/>
      <c r="BM253" s="26"/>
    </row>
    <row r="254" spans="3:65" ht="13.5" customHeight="1">
      <c r="C254" s="226"/>
      <c r="F254" s="226"/>
      <c r="G254" s="226"/>
      <c r="H254" s="226"/>
      <c r="I254" s="226"/>
      <c r="J254" s="379"/>
      <c r="K254" s="379"/>
      <c r="L254" s="379"/>
      <c r="M254" s="379"/>
      <c r="Q254" s="347"/>
      <c r="W254" s="367"/>
      <c r="Z254" s="368"/>
      <c r="AA254" s="368"/>
      <c r="AC254" s="368"/>
      <c r="AD254" s="368"/>
      <c r="AE254" s="368"/>
      <c r="AG254" s="368"/>
      <c r="AI254" s="368"/>
      <c r="AK254" s="368"/>
      <c r="AL254" s="368"/>
      <c r="AN254" s="226"/>
      <c r="AO254" s="226"/>
      <c r="AP254" s="226"/>
      <c r="AQ254" s="873"/>
      <c r="AR254" s="873"/>
      <c r="AS254" s="873"/>
      <c r="AT254" s="873"/>
      <c r="AU254" s="26"/>
      <c r="AV254" s="26"/>
      <c r="AW254" s="26"/>
      <c r="AX254" s="26"/>
      <c r="AY254" s="26"/>
      <c r="AZ254" s="26"/>
      <c r="BA254" s="26"/>
      <c r="BB254" s="26"/>
      <c r="BC254" s="26"/>
      <c r="BD254" s="26"/>
      <c r="BE254" s="26"/>
      <c r="BF254" s="26"/>
      <c r="BG254" s="26"/>
      <c r="BH254" s="26"/>
      <c r="BI254" s="26"/>
      <c r="BJ254" s="26"/>
      <c r="BK254" s="26"/>
      <c r="BL254" s="26"/>
      <c r="BM254" s="26"/>
    </row>
    <row r="255" spans="3:65" ht="13.5" customHeight="1">
      <c r="C255" s="226"/>
      <c r="F255" s="226"/>
      <c r="G255" s="226"/>
      <c r="H255" s="226"/>
      <c r="I255" s="226"/>
      <c r="J255" s="379"/>
      <c r="K255" s="379"/>
      <c r="L255" s="379"/>
      <c r="M255" s="379"/>
      <c r="Q255" s="347"/>
      <c r="W255" s="367"/>
      <c r="Z255" s="368"/>
      <c r="AA255" s="368"/>
      <c r="AC255" s="368"/>
      <c r="AD255" s="368"/>
      <c r="AE255" s="368"/>
      <c r="AG255" s="368"/>
      <c r="AI255" s="368"/>
      <c r="AK255" s="368"/>
      <c r="AL255" s="368"/>
      <c r="AN255" s="226"/>
      <c r="AO255" s="226"/>
      <c r="AP255" s="226"/>
      <c r="AQ255" s="873"/>
      <c r="AR255" s="873"/>
      <c r="AS255" s="873"/>
      <c r="AT255" s="873"/>
      <c r="AU255" s="26"/>
      <c r="AV255" s="26"/>
      <c r="AW255" s="26"/>
      <c r="AX255" s="26"/>
      <c r="AY255" s="26"/>
      <c r="AZ255" s="26"/>
      <c r="BA255" s="26"/>
      <c r="BB255" s="26"/>
      <c r="BC255" s="26"/>
      <c r="BD255" s="26"/>
      <c r="BE255" s="26"/>
      <c r="BF255" s="26"/>
      <c r="BG255" s="26"/>
      <c r="BH255" s="26"/>
      <c r="BI255" s="26"/>
      <c r="BJ255" s="26"/>
      <c r="BK255" s="26"/>
      <c r="BL255" s="26"/>
      <c r="BM255" s="26"/>
    </row>
    <row r="256" spans="3:65" ht="13.5" customHeight="1">
      <c r="C256" s="226"/>
      <c r="F256" s="226"/>
      <c r="G256" s="226"/>
      <c r="H256" s="226"/>
      <c r="I256" s="226"/>
      <c r="J256" s="379"/>
      <c r="K256" s="379"/>
      <c r="L256" s="379"/>
      <c r="M256" s="379"/>
      <c r="Q256" s="347"/>
      <c r="W256" s="367"/>
      <c r="Z256" s="368"/>
      <c r="AA256" s="368"/>
      <c r="AC256" s="368"/>
      <c r="AD256" s="368"/>
      <c r="AE256" s="368"/>
      <c r="AG256" s="368"/>
      <c r="AI256" s="368"/>
      <c r="AK256" s="368"/>
      <c r="AL256" s="368"/>
      <c r="AN256" s="226"/>
      <c r="AO256" s="226"/>
      <c r="AP256" s="226"/>
      <c r="AQ256" s="873"/>
      <c r="AR256" s="873"/>
      <c r="AS256" s="873"/>
      <c r="AT256" s="873"/>
      <c r="AU256" s="26"/>
      <c r="AV256" s="26"/>
      <c r="AW256" s="26"/>
      <c r="AX256" s="26"/>
      <c r="AY256" s="26"/>
      <c r="AZ256" s="26"/>
      <c r="BA256" s="26"/>
      <c r="BB256" s="26"/>
      <c r="BC256" s="26"/>
      <c r="BD256" s="26"/>
      <c r="BE256" s="26"/>
      <c r="BF256" s="26"/>
      <c r="BG256" s="26"/>
      <c r="BH256" s="26"/>
      <c r="BI256" s="26"/>
      <c r="BJ256" s="26"/>
      <c r="BK256" s="26"/>
      <c r="BL256" s="26"/>
      <c r="BM256" s="26"/>
    </row>
    <row r="257" spans="3:65" ht="13.5" customHeight="1">
      <c r="C257" s="226"/>
      <c r="F257" s="226"/>
      <c r="G257" s="226"/>
      <c r="H257" s="226"/>
      <c r="I257" s="226"/>
      <c r="J257" s="379"/>
      <c r="K257" s="379"/>
      <c r="L257" s="379"/>
      <c r="M257" s="379"/>
      <c r="Q257" s="347"/>
      <c r="W257" s="367"/>
      <c r="Z257" s="368"/>
      <c r="AA257" s="368"/>
      <c r="AC257" s="368"/>
      <c r="AD257" s="368"/>
      <c r="AE257" s="368"/>
      <c r="AG257" s="368"/>
      <c r="AI257" s="368"/>
      <c r="AK257" s="368"/>
      <c r="AL257" s="368"/>
      <c r="AN257" s="226"/>
      <c r="AO257" s="226"/>
      <c r="AP257" s="226"/>
      <c r="AQ257" s="873"/>
      <c r="AR257" s="873"/>
      <c r="AS257" s="873"/>
      <c r="AT257" s="873"/>
      <c r="AU257" s="26"/>
      <c r="AV257" s="26"/>
      <c r="AW257" s="26"/>
      <c r="AX257" s="26"/>
      <c r="AY257" s="26"/>
      <c r="AZ257" s="26"/>
      <c r="BA257" s="26"/>
      <c r="BB257" s="26"/>
      <c r="BC257" s="26"/>
      <c r="BD257" s="26"/>
      <c r="BE257" s="26"/>
      <c r="BF257" s="26"/>
      <c r="BG257" s="26"/>
      <c r="BH257" s="26"/>
      <c r="BI257" s="26"/>
      <c r="BJ257" s="26"/>
      <c r="BK257" s="26"/>
      <c r="BL257" s="26"/>
      <c r="BM257" s="26"/>
    </row>
    <row r="258" spans="3:65" ht="13.5" customHeight="1">
      <c r="C258" s="226"/>
      <c r="F258" s="226"/>
      <c r="G258" s="226"/>
      <c r="H258" s="226"/>
      <c r="I258" s="226"/>
      <c r="J258" s="379"/>
      <c r="K258" s="379"/>
      <c r="L258" s="379"/>
      <c r="M258" s="379"/>
      <c r="Q258" s="347"/>
      <c r="W258" s="367"/>
      <c r="Z258" s="368"/>
      <c r="AA258" s="368"/>
      <c r="AC258" s="368"/>
      <c r="AD258" s="368"/>
      <c r="AE258" s="368"/>
      <c r="AG258" s="368"/>
      <c r="AI258" s="368"/>
      <c r="AK258" s="368"/>
      <c r="AL258" s="368"/>
      <c r="AN258" s="226"/>
      <c r="AO258" s="226"/>
      <c r="AP258" s="226"/>
      <c r="AQ258" s="873"/>
      <c r="AR258" s="873"/>
      <c r="AS258" s="873"/>
      <c r="AT258" s="873"/>
      <c r="AU258" s="26"/>
      <c r="AV258" s="26"/>
      <c r="AW258" s="26"/>
      <c r="AX258" s="26"/>
      <c r="AY258" s="26"/>
      <c r="AZ258" s="26"/>
      <c r="BA258" s="26"/>
      <c r="BB258" s="26"/>
      <c r="BC258" s="26"/>
      <c r="BD258" s="26"/>
      <c r="BE258" s="26"/>
      <c r="BF258" s="26"/>
      <c r="BG258" s="26"/>
      <c r="BH258" s="26"/>
      <c r="BI258" s="26"/>
      <c r="BJ258" s="26"/>
      <c r="BK258" s="26"/>
      <c r="BL258" s="26"/>
      <c r="BM258" s="26"/>
    </row>
    <row r="259" spans="3:65" ht="13.5" customHeight="1">
      <c r="C259" s="226"/>
      <c r="F259" s="226"/>
      <c r="G259" s="226"/>
      <c r="H259" s="226"/>
      <c r="I259" s="226"/>
      <c r="J259" s="379"/>
      <c r="K259" s="379"/>
      <c r="L259" s="379"/>
      <c r="M259" s="379"/>
      <c r="Q259" s="347"/>
      <c r="W259" s="367"/>
      <c r="Z259" s="368"/>
      <c r="AA259" s="368"/>
      <c r="AC259" s="368"/>
      <c r="AD259" s="368"/>
      <c r="AE259" s="368"/>
      <c r="AG259" s="368"/>
      <c r="AI259" s="368"/>
      <c r="AK259" s="368"/>
      <c r="AL259" s="368"/>
      <c r="AN259" s="226"/>
      <c r="AO259" s="226"/>
      <c r="AP259" s="226"/>
      <c r="AQ259" s="873"/>
      <c r="AR259" s="873"/>
      <c r="AS259" s="873"/>
      <c r="AT259" s="873"/>
      <c r="AU259" s="26"/>
      <c r="AV259" s="26"/>
      <c r="AW259" s="26"/>
      <c r="AX259" s="26"/>
      <c r="AY259" s="26"/>
      <c r="AZ259" s="26"/>
      <c r="BA259" s="26"/>
      <c r="BB259" s="26"/>
      <c r="BC259" s="26"/>
      <c r="BD259" s="26"/>
      <c r="BE259" s="26"/>
      <c r="BF259" s="26"/>
      <c r="BG259" s="26"/>
      <c r="BH259" s="26"/>
      <c r="BI259" s="26"/>
      <c r="BJ259" s="26"/>
      <c r="BK259" s="26"/>
      <c r="BL259" s="26"/>
      <c r="BM259" s="26"/>
    </row>
    <row r="260" spans="3:65" ht="13.5" customHeight="1">
      <c r="C260" s="226"/>
      <c r="F260" s="226"/>
      <c r="G260" s="226"/>
      <c r="H260" s="226"/>
      <c r="I260" s="226"/>
      <c r="J260" s="379"/>
      <c r="K260" s="379"/>
      <c r="L260" s="379"/>
      <c r="M260" s="379"/>
      <c r="Q260" s="347"/>
      <c r="W260" s="367"/>
      <c r="Z260" s="368"/>
      <c r="AA260" s="368"/>
      <c r="AC260" s="368"/>
      <c r="AD260" s="368"/>
      <c r="AE260" s="368"/>
      <c r="AG260" s="368"/>
      <c r="AI260" s="368"/>
      <c r="AK260" s="368"/>
      <c r="AL260" s="368"/>
      <c r="AN260" s="226"/>
      <c r="AO260" s="226"/>
      <c r="AP260" s="226"/>
      <c r="AQ260" s="873"/>
      <c r="AR260" s="873"/>
      <c r="AS260" s="873"/>
      <c r="AT260" s="873"/>
      <c r="AU260" s="26"/>
      <c r="AV260" s="26"/>
      <c r="AW260" s="26"/>
      <c r="AX260" s="26"/>
      <c r="AY260" s="26"/>
      <c r="AZ260" s="26"/>
      <c r="BA260" s="26"/>
      <c r="BB260" s="26"/>
      <c r="BC260" s="26"/>
      <c r="BD260" s="26"/>
      <c r="BE260" s="26"/>
      <c r="BF260" s="26"/>
      <c r="BG260" s="26"/>
      <c r="BH260" s="26"/>
      <c r="BI260" s="26"/>
      <c r="BJ260" s="26"/>
      <c r="BK260" s="26"/>
      <c r="BL260" s="26"/>
      <c r="BM260" s="26"/>
    </row>
    <row r="261" spans="3:65" ht="13.5" customHeight="1">
      <c r="C261" s="226"/>
      <c r="F261" s="226"/>
      <c r="G261" s="226"/>
      <c r="H261" s="226"/>
      <c r="I261" s="226"/>
      <c r="J261" s="379"/>
      <c r="K261" s="379"/>
      <c r="L261" s="379"/>
      <c r="M261" s="379"/>
      <c r="Q261" s="347"/>
      <c r="W261" s="367"/>
      <c r="Z261" s="368"/>
      <c r="AA261" s="368"/>
      <c r="AC261" s="368"/>
      <c r="AD261" s="368"/>
      <c r="AE261" s="368"/>
      <c r="AG261" s="368"/>
      <c r="AI261" s="368"/>
      <c r="AK261" s="368"/>
      <c r="AL261" s="368"/>
      <c r="AN261" s="226"/>
      <c r="AO261" s="226"/>
      <c r="AP261" s="226"/>
      <c r="AQ261" s="873"/>
      <c r="AR261" s="873"/>
      <c r="AS261" s="873"/>
      <c r="AT261" s="873"/>
      <c r="AU261" s="26"/>
      <c r="AV261" s="26"/>
      <c r="AW261" s="26"/>
      <c r="AX261" s="26"/>
      <c r="AY261" s="26"/>
      <c r="AZ261" s="26"/>
      <c r="BA261" s="26"/>
      <c r="BB261" s="26"/>
      <c r="BC261" s="26"/>
      <c r="BD261" s="26"/>
      <c r="BE261" s="26"/>
      <c r="BF261" s="26"/>
      <c r="BG261" s="26"/>
      <c r="BH261" s="26"/>
      <c r="BI261" s="26"/>
      <c r="BJ261" s="26"/>
      <c r="BK261" s="26"/>
      <c r="BL261" s="26"/>
      <c r="BM261" s="26"/>
    </row>
    <row r="262" spans="3:65" ht="13.5" customHeight="1">
      <c r="C262" s="226"/>
      <c r="F262" s="226"/>
      <c r="G262" s="226"/>
      <c r="H262" s="226"/>
      <c r="I262" s="226"/>
      <c r="J262" s="379"/>
      <c r="K262" s="379"/>
      <c r="L262" s="379"/>
      <c r="M262" s="379"/>
      <c r="Q262" s="347"/>
      <c r="W262" s="367"/>
      <c r="Z262" s="368"/>
      <c r="AA262" s="368"/>
      <c r="AC262" s="368"/>
      <c r="AD262" s="368"/>
      <c r="AE262" s="368"/>
      <c r="AG262" s="368"/>
      <c r="AI262" s="368"/>
      <c r="AK262" s="368"/>
      <c r="AL262" s="368"/>
      <c r="AN262" s="226"/>
      <c r="AO262" s="226"/>
      <c r="AP262" s="226"/>
      <c r="AQ262" s="873"/>
      <c r="AR262" s="873"/>
      <c r="AS262" s="873"/>
      <c r="AT262" s="873"/>
      <c r="AU262" s="26"/>
      <c r="AV262" s="26"/>
      <c r="AW262" s="26"/>
      <c r="AX262" s="26"/>
      <c r="AY262" s="26"/>
      <c r="AZ262" s="26"/>
      <c r="BA262" s="26"/>
      <c r="BB262" s="26"/>
      <c r="BC262" s="26"/>
      <c r="BD262" s="26"/>
      <c r="BE262" s="26"/>
      <c r="BF262" s="26"/>
      <c r="BG262" s="26"/>
      <c r="BH262" s="26"/>
      <c r="BI262" s="26"/>
      <c r="BJ262" s="26"/>
      <c r="BK262" s="26"/>
      <c r="BL262" s="26"/>
      <c r="BM262" s="26"/>
    </row>
    <row r="263" spans="3:65" ht="13.5" customHeight="1">
      <c r="C263" s="226"/>
      <c r="F263" s="226"/>
      <c r="G263" s="226"/>
      <c r="H263" s="226"/>
      <c r="I263" s="226"/>
      <c r="J263" s="379"/>
      <c r="K263" s="379"/>
      <c r="L263" s="379"/>
      <c r="M263" s="379"/>
      <c r="Q263" s="347"/>
      <c r="W263" s="367"/>
      <c r="Z263" s="368"/>
      <c r="AA263" s="368"/>
      <c r="AC263" s="368"/>
      <c r="AD263" s="368"/>
      <c r="AE263" s="368"/>
      <c r="AG263" s="368"/>
      <c r="AI263" s="368"/>
      <c r="AK263" s="368"/>
      <c r="AL263" s="368"/>
      <c r="AN263" s="226"/>
      <c r="AO263" s="226"/>
      <c r="AP263" s="226"/>
      <c r="AQ263" s="873"/>
      <c r="AR263" s="873"/>
      <c r="AS263" s="873"/>
      <c r="AT263" s="873"/>
      <c r="AU263" s="26"/>
      <c r="AV263" s="26"/>
      <c r="AW263" s="26"/>
      <c r="AX263" s="26"/>
      <c r="AY263" s="26"/>
      <c r="AZ263" s="26"/>
      <c r="BA263" s="26"/>
      <c r="BB263" s="26"/>
      <c r="BC263" s="26"/>
      <c r="BD263" s="26"/>
      <c r="BE263" s="26"/>
      <c r="BF263" s="26"/>
      <c r="BG263" s="26"/>
      <c r="BH263" s="26"/>
      <c r="BI263" s="26"/>
      <c r="BJ263" s="26"/>
      <c r="BK263" s="26"/>
      <c r="BL263" s="26"/>
      <c r="BM263" s="26"/>
    </row>
    <row r="264" spans="3:65" ht="13.5" customHeight="1">
      <c r="C264" s="226"/>
      <c r="F264" s="226"/>
      <c r="G264" s="226"/>
      <c r="H264" s="226"/>
      <c r="I264" s="226"/>
      <c r="J264" s="379"/>
      <c r="K264" s="379"/>
      <c r="L264" s="379"/>
      <c r="M264" s="379"/>
      <c r="Q264" s="347"/>
      <c r="W264" s="367"/>
      <c r="Z264" s="368"/>
      <c r="AA264" s="368"/>
      <c r="AC264" s="368"/>
      <c r="AD264" s="368"/>
      <c r="AE264" s="368"/>
      <c r="AG264" s="368"/>
      <c r="AI264" s="368"/>
      <c r="AK264" s="368"/>
      <c r="AL264" s="368"/>
      <c r="AN264" s="226"/>
      <c r="AO264" s="226"/>
      <c r="AP264" s="226"/>
      <c r="AQ264" s="873"/>
      <c r="AR264" s="873"/>
      <c r="AS264" s="873"/>
      <c r="AT264" s="873"/>
      <c r="AU264" s="26"/>
      <c r="AV264" s="26"/>
      <c r="AW264" s="26"/>
      <c r="AX264" s="26"/>
      <c r="AY264" s="26"/>
      <c r="AZ264" s="26"/>
      <c r="BA264" s="26"/>
      <c r="BB264" s="26"/>
      <c r="BC264" s="26"/>
      <c r="BD264" s="26"/>
      <c r="BE264" s="26"/>
      <c r="BF264" s="26"/>
      <c r="BG264" s="26"/>
      <c r="BH264" s="26"/>
      <c r="BI264" s="26"/>
      <c r="BJ264" s="26"/>
      <c r="BK264" s="26"/>
      <c r="BL264" s="26"/>
      <c r="BM264" s="26"/>
    </row>
    <row r="265" spans="3:65" ht="13.5" customHeight="1">
      <c r="C265" s="226"/>
      <c r="F265" s="226"/>
      <c r="G265" s="226"/>
      <c r="H265" s="226"/>
      <c r="I265" s="226"/>
      <c r="J265" s="379"/>
      <c r="K265" s="379"/>
      <c r="L265" s="379"/>
      <c r="M265" s="379"/>
      <c r="Q265" s="347"/>
      <c r="W265" s="367"/>
      <c r="Z265" s="368"/>
      <c r="AA265" s="368"/>
      <c r="AC265" s="368"/>
      <c r="AD265" s="368"/>
      <c r="AE265" s="368"/>
      <c r="AG265" s="368"/>
      <c r="AI265" s="368"/>
      <c r="AK265" s="368"/>
      <c r="AL265" s="368"/>
      <c r="AN265" s="226"/>
      <c r="AO265" s="226"/>
      <c r="AP265" s="226"/>
      <c r="AQ265" s="873"/>
      <c r="AR265" s="873"/>
      <c r="AS265" s="873"/>
      <c r="AT265" s="873"/>
      <c r="AU265" s="26"/>
      <c r="AV265" s="26"/>
      <c r="AW265" s="26"/>
      <c r="AX265" s="26"/>
      <c r="AY265" s="26"/>
      <c r="AZ265" s="26"/>
      <c r="BA265" s="26"/>
      <c r="BB265" s="26"/>
      <c r="BC265" s="26"/>
      <c r="BD265" s="26"/>
      <c r="BE265" s="26"/>
      <c r="BF265" s="26"/>
      <c r="BG265" s="26"/>
      <c r="BH265" s="26"/>
      <c r="BI265" s="26"/>
      <c r="BJ265" s="26"/>
      <c r="BK265" s="26"/>
      <c r="BL265" s="26"/>
      <c r="BM265" s="26"/>
    </row>
    <row r="266" spans="3:65" ht="13.5" customHeight="1">
      <c r="C266" s="226"/>
      <c r="F266" s="226"/>
      <c r="G266" s="226"/>
      <c r="H266" s="226"/>
      <c r="I266" s="226"/>
      <c r="J266" s="379"/>
      <c r="K266" s="379"/>
      <c r="L266" s="379"/>
      <c r="M266" s="379"/>
      <c r="Q266" s="347"/>
      <c r="W266" s="367"/>
      <c r="Z266" s="368"/>
      <c r="AA266" s="368"/>
      <c r="AC266" s="368"/>
      <c r="AD266" s="368"/>
      <c r="AE266" s="368"/>
      <c r="AG266" s="368"/>
      <c r="AI266" s="368"/>
      <c r="AK266" s="368"/>
      <c r="AL266" s="368"/>
      <c r="AN266" s="226"/>
      <c r="AO266" s="226"/>
      <c r="AP266" s="226"/>
      <c r="AQ266" s="873"/>
      <c r="AR266" s="873"/>
      <c r="AS266" s="873"/>
      <c r="AT266" s="873"/>
      <c r="AU266" s="26"/>
      <c r="AV266" s="26"/>
      <c r="AW266" s="26"/>
      <c r="AX266" s="26"/>
      <c r="AY266" s="26"/>
      <c r="AZ266" s="26"/>
      <c r="BA266" s="26"/>
      <c r="BB266" s="26"/>
      <c r="BC266" s="26"/>
      <c r="BD266" s="26"/>
      <c r="BE266" s="26"/>
      <c r="BF266" s="26"/>
      <c r="BG266" s="26"/>
      <c r="BH266" s="26"/>
      <c r="BI266" s="26"/>
      <c r="BJ266" s="26"/>
      <c r="BK266" s="26"/>
      <c r="BL266" s="26"/>
      <c r="BM266" s="26"/>
    </row>
    <row r="267" spans="3:65" ht="13.5" customHeight="1">
      <c r="C267" s="226"/>
      <c r="F267" s="226"/>
      <c r="G267" s="226"/>
      <c r="H267" s="226"/>
      <c r="I267" s="226"/>
      <c r="J267" s="379"/>
      <c r="K267" s="379"/>
      <c r="L267" s="379"/>
      <c r="M267" s="379"/>
      <c r="Q267" s="347"/>
      <c r="W267" s="367"/>
      <c r="Z267" s="368"/>
      <c r="AA267" s="368"/>
      <c r="AC267" s="368"/>
      <c r="AD267" s="368"/>
      <c r="AE267" s="368"/>
      <c r="AG267" s="368"/>
      <c r="AI267" s="368"/>
      <c r="AK267" s="368"/>
      <c r="AL267" s="368"/>
      <c r="AN267" s="226"/>
      <c r="AO267" s="226"/>
      <c r="AP267" s="226"/>
      <c r="AQ267" s="873"/>
      <c r="AR267" s="873"/>
      <c r="AS267" s="873"/>
      <c r="AT267" s="873"/>
      <c r="AU267" s="26"/>
      <c r="AV267" s="26"/>
      <c r="AW267" s="26"/>
      <c r="AX267" s="26"/>
      <c r="AY267" s="26"/>
      <c r="AZ267" s="26"/>
      <c r="BA267" s="26"/>
      <c r="BB267" s="26"/>
      <c r="BC267" s="26"/>
      <c r="BD267" s="26"/>
      <c r="BE267" s="26"/>
      <c r="BF267" s="26"/>
      <c r="BG267" s="26"/>
      <c r="BH267" s="26"/>
      <c r="BI267" s="26"/>
      <c r="BJ267" s="26"/>
      <c r="BK267" s="26"/>
      <c r="BL267" s="26"/>
      <c r="BM267" s="26"/>
    </row>
    <row r="268" spans="3:65" ht="13.5" customHeight="1">
      <c r="C268" s="226"/>
      <c r="F268" s="226"/>
      <c r="G268" s="226"/>
      <c r="H268" s="226"/>
      <c r="I268" s="226"/>
      <c r="J268" s="379"/>
      <c r="K268" s="379"/>
      <c r="L268" s="379"/>
      <c r="M268" s="379"/>
      <c r="Q268" s="347"/>
      <c r="W268" s="367"/>
      <c r="Z268" s="368"/>
      <c r="AA268" s="368"/>
      <c r="AC268" s="368"/>
      <c r="AD268" s="368"/>
      <c r="AE268" s="368"/>
      <c r="AG268" s="368"/>
      <c r="AI268" s="368"/>
      <c r="AK268" s="368"/>
      <c r="AL268" s="368"/>
      <c r="AN268" s="226"/>
      <c r="AO268" s="226"/>
      <c r="AP268" s="226"/>
      <c r="AQ268" s="873"/>
      <c r="AR268" s="873"/>
      <c r="AS268" s="873"/>
      <c r="AT268" s="873"/>
      <c r="AU268" s="26"/>
      <c r="AV268" s="26"/>
      <c r="AW268" s="26"/>
      <c r="AX268" s="26"/>
      <c r="AY268" s="26"/>
      <c r="AZ268" s="26"/>
      <c r="BA268" s="26"/>
      <c r="BB268" s="26"/>
      <c r="BC268" s="26"/>
      <c r="BD268" s="26"/>
      <c r="BE268" s="26"/>
      <c r="BF268" s="26"/>
      <c r="BG268" s="26"/>
      <c r="BH268" s="26"/>
      <c r="BI268" s="26"/>
      <c r="BJ268" s="26"/>
      <c r="BK268" s="26"/>
      <c r="BL268" s="26"/>
      <c r="BM268" s="26"/>
    </row>
    <row r="269" spans="3:65" ht="13.5" customHeight="1">
      <c r="C269" s="226"/>
      <c r="F269" s="226"/>
      <c r="G269" s="226"/>
      <c r="H269" s="226"/>
      <c r="I269" s="226"/>
      <c r="J269" s="379"/>
      <c r="K269" s="379"/>
      <c r="L269" s="379"/>
      <c r="M269" s="379"/>
      <c r="Q269" s="347"/>
      <c r="W269" s="367"/>
      <c r="Z269" s="368"/>
      <c r="AA269" s="368"/>
      <c r="AC269" s="368"/>
      <c r="AD269" s="368"/>
      <c r="AE269" s="368"/>
      <c r="AG269" s="368"/>
      <c r="AI269" s="368"/>
      <c r="AK269" s="368"/>
      <c r="AL269" s="368"/>
      <c r="AN269" s="226"/>
      <c r="AO269" s="226"/>
      <c r="AP269" s="226"/>
      <c r="AQ269" s="873"/>
      <c r="AR269" s="873"/>
      <c r="AS269" s="873"/>
      <c r="AT269" s="873"/>
      <c r="AU269" s="26"/>
      <c r="AV269" s="26"/>
      <c r="AW269" s="26"/>
      <c r="AX269" s="26"/>
      <c r="AY269" s="26"/>
      <c r="AZ269" s="26"/>
      <c r="BA269" s="26"/>
      <c r="BB269" s="26"/>
      <c r="BC269" s="26"/>
      <c r="BD269" s="26"/>
      <c r="BE269" s="26"/>
      <c r="BF269" s="26"/>
      <c r="BG269" s="26"/>
      <c r="BH269" s="26"/>
      <c r="BI269" s="26"/>
      <c r="BJ269" s="26"/>
      <c r="BK269" s="26"/>
      <c r="BL269" s="26"/>
      <c r="BM269" s="26"/>
    </row>
    <row r="270" spans="3:65" ht="13.5" customHeight="1">
      <c r="C270" s="226"/>
      <c r="F270" s="226"/>
      <c r="G270" s="226"/>
      <c r="H270" s="226"/>
      <c r="I270" s="226"/>
      <c r="J270" s="379"/>
      <c r="K270" s="379"/>
      <c r="L270" s="379"/>
      <c r="M270" s="379"/>
      <c r="Q270" s="347"/>
      <c r="W270" s="367"/>
      <c r="Z270" s="368"/>
      <c r="AA270" s="368"/>
      <c r="AC270" s="368"/>
      <c r="AD270" s="368"/>
      <c r="AE270" s="368"/>
      <c r="AG270" s="368"/>
      <c r="AI270" s="368"/>
      <c r="AK270" s="368"/>
      <c r="AL270" s="368"/>
      <c r="AN270" s="226"/>
      <c r="AO270" s="226"/>
      <c r="AP270" s="226"/>
      <c r="AQ270" s="873"/>
      <c r="AR270" s="873"/>
      <c r="AS270" s="873"/>
      <c r="AT270" s="873"/>
      <c r="AU270" s="26"/>
      <c r="AV270" s="26"/>
      <c r="AW270" s="26"/>
      <c r="AX270" s="26"/>
      <c r="AY270" s="26"/>
      <c r="AZ270" s="26"/>
      <c r="BA270" s="26"/>
      <c r="BB270" s="26"/>
      <c r="BC270" s="26"/>
      <c r="BD270" s="26"/>
      <c r="BE270" s="26"/>
      <c r="BF270" s="26"/>
      <c r="BG270" s="26"/>
      <c r="BH270" s="26"/>
      <c r="BI270" s="26"/>
      <c r="BJ270" s="26"/>
      <c r="BK270" s="26"/>
      <c r="BL270" s="26"/>
      <c r="BM270" s="26"/>
    </row>
    <row r="271" spans="3:65" ht="13.5" customHeight="1">
      <c r="C271" s="226"/>
      <c r="F271" s="226"/>
      <c r="G271" s="226"/>
      <c r="H271" s="226"/>
      <c r="I271" s="226"/>
      <c r="J271" s="379"/>
      <c r="K271" s="379"/>
      <c r="L271" s="379"/>
      <c r="M271" s="379"/>
      <c r="Q271" s="347"/>
      <c r="W271" s="367"/>
      <c r="Z271" s="368"/>
      <c r="AA271" s="368"/>
      <c r="AC271" s="368"/>
      <c r="AD271" s="368"/>
      <c r="AE271" s="368"/>
      <c r="AG271" s="368"/>
      <c r="AI271" s="368"/>
      <c r="AK271" s="368"/>
      <c r="AL271" s="368"/>
      <c r="AN271" s="226"/>
      <c r="AO271" s="226"/>
      <c r="AP271" s="226"/>
      <c r="AQ271" s="873"/>
      <c r="AR271" s="873"/>
      <c r="AS271" s="873"/>
      <c r="AT271" s="873"/>
      <c r="AU271" s="26"/>
      <c r="AV271" s="26"/>
      <c r="AW271" s="26"/>
      <c r="AX271" s="26"/>
      <c r="AY271" s="26"/>
      <c r="AZ271" s="26"/>
      <c r="BA271" s="26"/>
      <c r="BB271" s="26"/>
      <c r="BC271" s="26"/>
      <c r="BD271" s="26"/>
      <c r="BE271" s="26"/>
      <c r="BF271" s="26"/>
      <c r="BG271" s="26"/>
      <c r="BH271" s="26"/>
      <c r="BI271" s="26"/>
      <c r="BJ271" s="26"/>
      <c r="BK271" s="26"/>
      <c r="BL271" s="26"/>
      <c r="BM271" s="26"/>
    </row>
    <row r="272" spans="3:65" ht="13.5" customHeight="1">
      <c r="C272" s="226"/>
      <c r="F272" s="226"/>
      <c r="G272" s="226"/>
      <c r="H272" s="226"/>
      <c r="I272" s="226"/>
      <c r="J272" s="379"/>
      <c r="K272" s="379"/>
      <c r="L272" s="379"/>
      <c r="M272" s="379"/>
      <c r="Q272" s="347"/>
      <c r="W272" s="367"/>
      <c r="Z272" s="368"/>
      <c r="AA272" s="368"/>
      <c r="AC272" s="368"/>
      <c r="AD272" s="368"/>
      <c r="AE272" s="368"/>
      <c r="AG272" s="368"/>
      <c r="AI272" s="368"/>
      <c r="AK272" s="368"/>
      <c r="AL272" s="368"/>
      <c r="AN272" s="226"/>
      <c r="AO272" s="226"/>
      <c r="AP272" s="226"/>
      <c r="AQ272" s="873"/>
      <c r="AR272" s="873"/>
      <c r="AS272" s="873"/>
      <c r="AT272" s="873"/>
      <c r="AU272" s="26"/>
      <c r="AV272" s="26"/>
      <c r="AW272" s="26"/>
      <c r="AX272" s="26"/>
      <c r="AY272" s="26"/>
      <c r="AZ272" s="26"/>
      <c r="BA272" s="26"/>
      <c r="BB272" s="26"/>
      <c r="BC272" s="26"/>
      <c r="BD272" s="26"/>
      <c r="BE272" s="26"/>
      <c r="BF272" s="26"/>
      <c r="BG272" s="26"/>
      <c r="BH272" s="26"/>
      <c r="BI272" s="26"/>
      <c r="BJ272" s="26"/>
      <c r="BK272" s="26"/>
      <c r="BL272" s="26"/>
      <c r="BM272" s="26"/>
    </row>
    <row r="273" spans="3:65" ht="13.5" customHeight="1">
      <c r="C273" s="226"/>
      <c r="F273" s="226"/>
      <c r="G273" s="226"/>
      <c r="H273" s="226"/>
      <c r="I273" s="226"/>
      <c r="J273" s="379"/>
      <c r="K273" s="379"/>
      <c r="L273" s="379"/>
      <c r="M273" s="379"/>
      <c r="Q273" s="347"/>
      <c r="W273" s="367"/>
      <c r="Z273" s="368"/>
      <c r="AA273" s="368"/>
      <c r="AC273" s="368"/>
      <c r="AD273" s="368"/>
      <c r="AE273" s="368"/>
      <c r="AG273" s="368"/>
      <c r="AI273" s="368"/>
      <c r="AK273" s="368"/>
      <c r="AL273" s="368"/>
      <c r="AN273" s="226"/>
      <c r="AO273" s="226"/>
      <c r="AP273" s="226"/>
      <c r="AQ273" s="873"/>
      <c r="AR273" s="873"/>
      <c r="AS273" s="873"/>
      <c r="AT273" s="873"/>
      <c r="AU273" s="26"/>
      <c r="AV273" s="26"/>
      <c r="AW273" s="26"/>
      <c r="AX273" s="26"/>
      <c r="AY273" s="26"/>
      <c r="AZ273" s="26"/>
      <c r="BA273" s="26"/>
      <c r="BB273" s="26"/>
      <c r="BC273" s="26"/>
      <c r="BD273" s="26"/>
      <c r="BE273" s="26"/>
      <c r="BF273" s="26"/>
      <c r="BG273" s="26"/>
      <c r="BH273" s="26"/>
      <c r="BI273" s="26"/>
      <c r="BJ273" s="26"/>
      <c r="BK273" s="26"/>
      <c r="BL273" s="26"/>
      <c r="BM273" s="26"/>
    </row>
    <row r="274" spans="3:65" ht="13.5" customHeight="1">
      <c r="C274" s="226"/>
      <c r="F274" s="226"/>
      <c r="G274" s="226"/>
      <c r="H274" s="226"/>
      <c r="I274" s="226"/>
      <c r="J274" s="379"/>
      <c r="K274" s="379"/>
      <c r="L274" s="379"/>
      <c r="M274" s="379"/>
      <c r="Q274" s="347"/>
      <c r="W274" s="367"/>
      <c r="Z274" s="368"/>
      <c r="AA274" s="368"/>
      <c r="AC274" s="368"/>
      <c r="AD274" s="368"/>
      <c r="AE274" s="368"/>
      <c r="AG274" s="368"/>
      <c r="AI274" s="368"/>
      <c r="AK274" s="368"/>
      <c r="AL274" s="368"/>
      <c r="AN274" s="226"/>
      <c r="AO274" s="226"/>
      <c r="AP274" s="226"/>
      <c r="AQ274" s="873"/>
      <c r="AR274" s="873"/>
      <c r="AS274" s="873"/>
      <c r="AT274" s="873"/>
      <c r="AU274" s="26"/>
      <c r="AV274" s="26"/>
      <c r="AW274" s="26"/>
      <c r="AX274" s="26"/>
      <c r="AY274" s="26"/>
      <c r="AZ274" s="26"/>
      <c r="BA274" s="26"/>
      <c r="BB274" s="26"/>
      <c r="BC274" s="26"/>
      <c r="BD274" s="26"/>
      <c r="BE274" s="26"/>
      <c r="BF274" s="26"/>
      <c r="BG274" s="26"/>
      <c r="BH274" s="26"/>
      <c r="BI274" s="26"/>
      <c r="BJ274" s="26"/>
      <c r="BK274" s="26"/>
      <c r="BL274" s="26"/>
      <c r="BM274" s="26"/>
    </row>
    <row r="275" spans="3:65" ht="13.5" customHeight="1">
      <c r="C275" s="226"/>
      <c r="F275" s="226"/>
      <c r="G275" s="226"/>
      <c r="H275" s="226"/>
      <c r="I275" s="226"/>
      <c r="J275" s="379"/>
      <c r="K275" s="379"/>
      <c r="L275" s="379"/>
      <c r="M275" s="379"/>
      <c r="Q275" s="347"/>
      <c r="W275" s="367"/>
      <c r="Z275" s="368"/>
      <c r="AA275" s="368"/>
      <c r="AC275" s="368"/>
      <c r="AD275" s="368"/>
      <c r="AE275" s="368"/>
      <c r="AG275" s="368"/>
      <c r="AI275" s="368"/>
      <c r="AK275" s="368"/>
      <c r="AL275" s="368"/>
      <c r="AN275" s="226"/>
      <c r="AO275" s="226"/>
      <c r="AP275" s="226"/>
      <c r="AQ275" s="873"/>
      <c r="AR275" s="873"/>
      <c r="AS275" s="873"/>
      <c r="AT275" s="873"/>
      <c r="AU275" s="26"/>
      <c r="AV275" s="26"/>
      <c r="AW275" s="26"/>
      <c r="AX275" s="26"/>
      <c r="AY275" s="26"/>
      <c r="AZ275" s="26"/>
      <c r="BA275" s="26"/>
      <c r="BB275" s="26"/>
      <c r="BC275" s="26"/>
      <c r="BD275" s="26"/>
      <c r="BE275" s="26"/>
      <c r="BF275" s="26"/>
      <c r="BG275" s="26"/>
      <c r="BH275" s="26"/>
      <c r="BI275" s="26"/>
      <c r="BJ275" s="26"/>
      <c r="BK275" s="26"/>
      <c r="BL275" s="26"/>
      <c r="BM275" s="26"/>
    </row>
    <row r="276" spans="3:65" ht="13.5" customHeight="1">
      <c r="C276" s="226"/>
      <c r="F276" s="226"/>
      <c r="G276" s="226"/>
      <c r="H276" s="226"/>
      <c r="I276" s="226"/>
      <c r="J276" s="379"/>
      <c r="K276" s="379"/>
      <c r="L276" s="379"/>
      <c r="M276" s="379"/>
      <c r="Q276" s="347"/>
      <c r="W276" s="367"/>
      <c r="Z276" s="368"/>
      <c r="AA276" s="368"/>
      <c r="AC276" s="368"/>
      <c r="AD276" s="368"/>
      <c r="AE276" s="368"/>
      <c r="AG276" s="368"/>
      <c r="AI276" s="368"/>
      <c r="AK276" s="368"/>
      <c r="AL276" s="368"/>
      <c r="AN276" s="226"/>
      <c r="AO276" s="226"/>
      <c r="AP276" s="226"/>
      <c r="AQ276" s="873"/>
      <c r="AR276" s="873"/>
      <c r="AS276" s="873"/>
      <c r="AT276" s="873"/>
      <c r="AU276" s="26"/>
      <c r="AV276" s="26"/>
      <c r="AW276" s="26"/>
      <c r="AX276" s="26"/>
      <c r="AY276" s="26"/>
      <c r="AZ276" s="26"/>
      <c r="BA276" s="26"/>
      <c r="BB276" s="26"/>
      <c r="BC276" s="26"/>
      <c r="BD276" s="26"/>
      <c r="BE276" s="26"/>
      <c r="BF276" s="26"/>
      <c r="BG276" s="26"/>
      <c r="BH276" s="26"/>
      <c r="BI276" s="26"/>
      <c r="BJ276" s="26"/>
      <c r="BK276" s="26"/>
      <c r="BL276" s="26"/>
      <c r="BM276" s="26"/>
    </row>
    <row r="277" spans="3:65" ht="13.5" customHeight="1">
      <c r="C277" s="226"/>
      <c r="F277" s="226"/>
      <c r="G277" s="226"/>
      <c r="H277" s="226"/>
      <c r="I277" s="226"/>
      <c r="J277" s="379"/>
      <c r="K277" s="379"/>
      <c r="L277" s="379"/>
      <c r="M277" s="379"/>
      <c r="Q277" s="347"/>
      <c r="W277" s="367"/>
      <c r="Z277" s="368"/>
      <c r="AA277" s="368"/>
      <c r="AC277" s="368"/>
      <c r="AD277" s="368"/>
      <c r="AE277" s="368"/>
      <c r="AG277" s="368"/>
      <c r="AI277" s="368"/>
      <c r="AK277" s="368"/>
      <c r="AL277" s="368"/>
      <c r="AN277" s="226"/>
      <c r="AO277" s="226"/>
      <c r="AP277" s="226"/>
      <c r="AQ277" s="873"/>
      <c r="AR277" s="873"/>
      <c r="AS277" s="873"/>
      <c r="AT277" s="873"/>
      <c r="AU277" s="26"/>
      <c r="AV277" s="26"/>
      <c r="AW277" s="26"/>
      <c r="AX277" s="26"/>
      <c r="AY277" s="26"/>
      <c r="AZ277" s="26"/>
      <c r="BA277" s="26"/>
      <c r="BB277" s="26"/>
      <c r="BC277" s="26"/>
      <c r="BD277" s="26"/>
      <c r="BE277" s="26"/>
      <c r="BF277" s="26"/>
      <c r="BG277" s="26"/>
      <c r="BH277" s="26"/>
      <c r="BI277" s="26"/>
      <c r="BJ277" s="26"/>
      <c r="BK277" s="26"/>
      <c r="BL277" s="26"/>
      <c r="BM277" s="26"/>
    </row>
    <row r="278" spans="3:65" ht="13.5" customHeight="1">
      <c r="C278" s="226"/>
      <c r="F278" s="226"/>
      <c r="G278" s="226"/>
      <c r="H278" s="226"/>
      <c r="I278" s="226"/>
      <c r="J278" s="379"/>
      <c r="K278" s="379"/>
      <c r="L278" s="379"/>
      <c r="M278" s="379"/>
      <c r="Q278" s="347"/>
      <c r="W278" s="367"/>
      <c r="Z278" s="368"/>
      <c r="AA278" s="368"/>
      <c r="AC278" s="368"/>
      <c r="AD278" s="368"/>
      <c r="AE278" s="368"/>
      <c r="AG278" s="368"/>
      <c r="AI278" s="368"/>
      <c r="AK278" s="368"/>
      <c r="AL278" s="368"/>
      <c r="AN278" s="226"/>
      <c r="AO278" s="226"/>
      <c r="AP278" s="226"/>
      <c r="AQ278" s="873"/>
      <c r="AR278" s="873"/>
      <c r="AS278" s="873"/>
      <c r="AT278" s="873"/>
      <c r="AU278" s="26"/>
      <c r="AV278" s="26"/>
      <c r="AW278" s="26"/>
      <c r="AX278" s="26"/>
      <c r="AY278" s="26"/>
      <c r="AZ278" s="26"/>
      <c r="BA278" s="26"/>
      <c r="BB278" s="26"/>
      <c r="BC278" s="26"/>
      <c r="BD278" s="26"/>
      <c r="BE278" s="26"/>
      <c r="BF278" s="26"/>
      <c r="BG278" s="26"/>
      <c r="BH278" s="26"/>
      <c r="BI278" s="26"/>
      <c r="BJ278" s="26"/>
      <c r="BK278" s="26"/>
      <c r="BL278" s="26"/>
      <c r="BM278" s="26"/>
    </row>
    <row r="279" spans="3:65" ht="13.5" customHeight="1">
      <c r="C279" s="226"/>
      <c r="F279" s="226"/>
      <c r="G279" s="226"/>
      <c r="H279" s="226"/>
      <c r="I279" s="226"/>
      <c r="J279" s="379"/>
      <c r="K279" s="379"/>
      <c r="L279" s="379"/>
      <c r="M279" s="379"/>
      <c r="Q279" s="347"/>
      <c r="W279" s="367"/>
      <c r="Z279" s="368"/>
      <c r="AA279" s="368"/>
      <c r="AC279" s="368"/>
      <c r="AD279" s="368"/>
      <c r="AE279" s="368"/>
      <c r="AG279" s="368"/>
      <c r="AI279" s="368"/>
      <c r="AK279" s="368"/>
      <c r="AL279" s="368"/>
      <c r="AN279" s="226"/>
      <c r="AO279" s="226"/>
      <c r="AP279" s="226"/>
      <c r="AQ279" s="873"/>
      <c r="AR279" s="873"/>
      <c r="AS279" s="873"/>
      <c r="AT279" s="873"/>
      <c r="AU279" s="26"/>
      <c r="AV279" s="26"/>
      <c r="AW279" s="26"/>
      <c r="AX279" s="26"/>
      <c r="AY279" s="26"/>
      <c r="AZ279" s="26"/>
      <c r="BA279" s="26"/>
      <c r="BB279" s="26"/>
      <c r="BC279" s="26"/>
      <c r="BD279" s="26"/>
      <c r="BE279" s="26"/>
      <c r="BF279" s="26"/>
      <c r="BG279" s="26"/>
      <c r="BH279" s="26"/>
      <c r="BI279" s="26"/>
      <c r="BJ279" s="26"/>
      <c r="BK279" s="26"/>
      <c r="BL279" s="26"/>
      <c r="BM279" s="26"/>
    </row>
    <row r="280" spans="3:65" ht="13.5" customHeight="1">
      <c r="C280" s="226"/>
      <c r="F280" s="226"/>
      <c r="G280" s="226"/>
      <c r="H280" s="226"/>
      <c r="I280" s="226"/>
      <c r="J280" s="379"/>
      <c r="K280" s="379"/>
      <c r="L280" s="379"/>
      <c r="M280" s="379"/>
      <c r="Q280" s="347"/>
      <c r="W280" s="367"/>
      <c r="Z280" s="368"/>
      <c r="AA280" s="368"/>
      <c r="AC280" s="368"/>
      <c r="AD280" s="368"/>
      <c r="AE280" s="368"/>
      <c r="AG280" s="368"/>
      <c r="AI280" s="368"/>
      <c r="AK280" s="368"/>
      <c r="AL280" s="368"/>
      <c r="AN280" s="226"/>
      <c r="AO280" s="226"/>
      <c r="AP280" s="226"/>
      <c r="AQ280" s="873"/>
      <c r="AR280" s="873"/>
      <c r="AS280" s="873"/>
      <c r="AT280" s="873"/>
      <c r="AU280" s="26"/>
      <c r="AV280" s="26"/>
      <c r="AW280" s="26"/>
      <c r="AX280" s="26"/>
      <c r="AY280" s="26"/>
      <c r="AZ280" s="26"/>
      <c r="BA280" s="26"/>
      <c r="BB280" s="26"/>
      <c r="BC280" s="26"/>
      <c r="BD280" s="26"/>
      <c r="BE280" s="26"/>
      <c r="BF280" s="26"/>
      <c r="BG280" s="26"/>
      <c r="BH280" s="26"/>
      <c r="BI280" s="26"/>
      <c r="BJ280" s="26"/>
      <c r="BK280" s="26"/>
      <c r="BL280" s="26"/>
      <c r="BM280" s="26"/>
    </row>
    <row r="281" spans="3:65" ht="13.5" customHeight="1">
      <c r="C281" s="226"/>
      <c r="F281" s="226"/>
      <c r="G281" s="226"/>
      <c r="H281" s="226"/>
      <c r="I281" s="226"/>
      <c r="J281" s="379"/>
      <c r="K281" s="379"/>
      <c r="L281" s="379"/>
      <c r="M281" s="379"/>
      <c r="Q281" s="347"/>
      <c r="W281" s="367"/>
      <c r="Z281" s="368"/>
      <c r="AA281" s="368"/>
      <c r="AC281" s="368"/>
      <c r="AD281" s="368"/>
      <c r="AE281" s="368"/>
      <c r="AG281" s="368"/>
      <c r="AI281" s="368"/>
      <c r="AK281" s="368"/>
      <c r="AL281" s="368"/>
      <c r="AN281" s="226"/>
      <c r="AO281" s="226"/>
      <c r="AP281" s="226"/>
      <c r="AQ281" s="873"/>
      <c r="AR281" s="873"/>
      <c r="AS281" s="873"/>
      <c r="AT281" s="873"/>
      <c r="AU281" s="26"/>
      <c r="AV281" s="26"/>
      <c r="AW281" s="26"/>
      <c r="AX281" s="26"/>
      <c r="AY281" s="26"/>
      <c r="AZ281" s="26"/>
      <c r="BA281" s="26"/>
      <c r="BB281" s="26"/>
      <c r="BC281" s="26"/>
      <c r="BD281" s="26"/>
      <c r="BE281" s="26"/>
      <c r="BF281" s="26"/>
      <c r="BG281" s="26"/>
      <c r="BH281" s="26"/>
      <c r="BI281" s="26"/>
      <c r="BJ281" s="26"/>
      <c r="BK281" s="26"/>
      <c r="BL281" s="26"/>
      <c r="BM281" s="26"/>
    </row>
    <row r="282" spans="3:65" ht="13.5" customHeight="1">
      <c r="C282" s="226"/>
      <c r="F282" s="226"/>
      <c r="G282" s="226"/>
      <c r="H282" s="226"/>
      <c r="I282" s="226"/>
      <c r="J282" s="379"/>
      <c r="K282" s="379"/>
      <c r="L282" s="379"/>
      <c r="M282" s="379"/>
      <c r="Q282" s="347"/>
      <c r="W282" s="367"/>
      <c r="Z282" s="368"/>
      <c r="AA282" s="368"/>
      <c r="AC282" s="368"/>
      <c r="AD282" s="368"/>
      <c r="AE282" s="368"/>
      <c r="AG282" s="368"/>
      <c r="AI282" s="368"/>
      <c r="AK282" s="368"/>
      <c r="AL282" s="368"/>
      <c r="AN282" s="226"/>
      <c r="AO282" s="226"/>
      <c r="AP282" s="226"/>
      <c r="AQ282" s="873"/>
      <c r="AR282" s="873"/>
      <c r="AS282" s="873"/>
      <c r="AT282" s="873"/>
      <c r="AU282" s="26"/>
      <c r="AV282" s="26"/>
      <c r="AW282" s="26"/>
      <c r="AX282" s="26"/>
      <c r="AY282" s="26"/>
      <c r="AZ282" s="26"/>
      <c r="BA282" s="26"/>
      <c r="BB282" s="26"/>
      <c r="BC282" s="26"/>
      <c r="BD282" s="26"/>
      <c r="BE282" s="26"/>
      <c r="BF282" s="26"/>
      <c r="BG282" s="26"/>
      <c r="BH282" s="26"/>
      <c r="BI282" s="26"/>
      <c r="BJ282" s="26"/>
      <c r="BK282" s="26"/>
      <c r="BL282" s="26"/>
      <c r="BM282" s="26"/>
    </row>
    <row r="283" spans="3:65" ht="13.5" customHeight="1">
      <c r="C283" s="226"/>
      <c r="F283" s="226"/>
      <c r="G283" s="226"/>
      <c r="H283" s="226"/>
      <c r="I283" s="226"/>
      <c r="J283" s="379"/>
      <c r="K283" s="379"/>
      <c r="L283" s="379"/>
      <c r="M283" s="379"/>
      <c r="Q283" s="347"/>
      <c r="W283" s="367"/>
      <c r="Z283" s="368"/>
      <c r="AA283" s="368"/>
      <c r="AC283" s="368"/>
      <c r="AD283" s="368"/>
      <c r="AE283" s="368"/>
      <c r="AG283" s="368"/>
      <c r="AI283" s="368"/>
      <c r="AK283" s="368"/>
      <c r="AL283" s="368"/>
      <c r="AN283" s="226"/>
      <c r="AO283" s="226"/>
      <c r="AP283" s="226"/>
      <c r="AQ283" s="873"/>
      <c r="AR283" s="873"/>
      <c r="AS283" s="873"/>
      <c r="AT283" s="873"/>
      <c r="AU283" s="26"/>
      <c r="AV283" s="26"/>
      <c r="AW283" s="26"/>
      <c r="AX283" s="26"/>
      <c r="AY283" s="26"/>
      <c r="AZ283" s="26"/>
      <c r="BA283" s="26"/>
      <c r="BB283" s="26"/>
      <c r="BC283" s="26"/>
      <c r="BD283" s="26"/>
      <c r="BE283" s="26"/>
      <c r="BF283" s="26"/>
      <c r="BG283" s="26"/>
      <c r="BH283" s="26"/>
      <c r="BI283" s="26"/>
      <c r="BJ283" s="26"/>
      <c r="BK283" s="26"/>
      <c r="BL283" s="26"/>
      <c r="BM283" s="26"/>
    </row>
    <row r="284" spans="3:65" ht="13.5" customHeight="1">
      <c r="C284" s="226"/>
      <c r="F284" s="226"/>
      <c r="G284" s="226"/>
      <c r="H284" s="226"/>
      <c r="I284" s="226"/>
      <c r="J284" s="379"/>
      <c r="K284" s="379"/>
      <c r="L284" s="379"/>
      <c r="M284" s="379"/>
      <c r="Q284" s="347"/>
      <c r="W284" s="367"/>
      <c r="Z284" s="368"/>
      <c r="AA284" s="368"/>
      <c r="AC284" s="368"/>
      <c r="AD284" s="368"/>
      <c r="AE284" s="368"/>
      <c r="AG284" s="368"/>
      <c r="AI284" s="368"/>
      <c r="AK284" s="368"/>
      <c r="AL284" s="368"/>
      <c r="AN284" s="226"/>
      <c r="AO284" s="226"/>
      <c r="AP284" s="226"/>
      <c r="AQ284" s="873"/>
      <c r="AR284" s="873"/>
      <c r="AS284" s="873"/>
      <c r="AT284" s="873"/>
      <c r="AU284" s="26"/>
      <c r="AV284" s="26"/>
      <c r="AW284" s="26"/>
      <c r="AX284" s="26"/>
      <c r="AY284" s="26"/>
      <c r="AZ284" s="26"/>
      <c r="BA284" s="26"/>
      <c r="BB284" s="26"/>
      <c r="BC284" s="26"/>
      <c r="BD284" s="26"/>
      <c r="BE284" s="26"/>
      <c r="BF284" s="26"/>
      <c r="BG284" s="26"/>
      <c r="BH284" s="26"/>
      <c r="BI284" s="26"/>
      <c r="BJ284" s="26"/>
      <c r="BK284" s="26"/>
      <c r="BL284" s="26"/>
      <c r="BM284" s="26"/>
    </row>
    <row r="285" spans="3:65" ht="13.5" customHeight="1">
      <c r="C285" s="226"/>
      <c r="F285" s="226"/>
      <c r="G285" s="226"/>
      <c r="H285" s="226"/>
      <c r="I285" s="226"/>
      <c r="J285" s="379"/>
      <c r="K285" s="379"/>
      <c r="L285" s="379"/>
      <c r="M285" s="379"/>
      <c r="Q285" s="347"/>
      <c r="W285" s="367"/>
      <c r="Z285" s="368"/>
      <c r="AA285" s="368"/>
      <c r="AC285" s="368"/>
      <c r="AD285" s="368"/>
      <c r="AE285" s="368"/>
      <c r="AG285" s="368"/>
      <c r="AI285" s="368"/>
      <c r="AK285" s="368"/>
      <c r="AL285" s="368"/>
      <c r="AN285" s="226"/>
      <c r="AO285" s="226"/>
      <c r="AP285" s="226"/>
      <c r="AQ285" s="873"/>
      <c r="AR285" s="873"/>
      <c r="AS285" s="873"/>
      <c r="AT285" s="873"/>
      <c r="AU285" s="26"/>
      <c r="AV285" s="26"/>
      <c r="AW285" s="26"/>
      <c r="AX285" s="26"/>
      <c r="AY285" s="26"/>
      <c r="AZ285" s="26"/>
      <c r="BA285" s="26"/>
      <c r="BB285" s="26"/>
      <c r="BC285" s="26"/>
      <c r="BD285" s="26"/>
      <c r="BE285" s="26"/>
      <c r="BF285" s="26"/>
      <c r="BG285" s="26"/>
      <c r="BH285" s="26"/>
      <c r="BI285" s="26"/>
      <c r="BJ285" s="26"/>
      <c r="BK285" s="26"/>
      <c r="BL285" s="26"/>
      <c r="BM285" s="26"/>
    </row>
    <row r="286" spans="3:65" ht="13.5" customHeight="1">
      <c r="C286" s="226"/>
      <c r="F286" s="226"/>
      <c r="G286" s="226"/>
      <c r="H286" s="226"/>
      <c r="I286" s="226"/>
      <c r="J286" s="379"/>
      <c r="K286" s="379"/>
      <c r="L286" s="379"/>
      <c r="M286" s="379"/>
      <c r="Q286" s="347"/>
      <c r="W286" s="367"/>
      <c r="Z286" s="368"/>
      <c r="AA286" s="368"/>
      <c r="AC286" s="368"/>
      <c r="AD286" s="368"/>
      <c r="AE286" s="368"/>
      <c r="AG286" s="368"/>
      <c r="AI286" s="368"/>
      <c r="AK286" s="368"/>
      <c r="AL286" s="368"/>
      <c r="AN286" s="226"/>
      <c r="AO286" s="226"/>
      <c r="AP286" s="226"/>
      <c r="AQ286" s="873"/>
      <c r="AR286" s="873"/>
      <c r="AS286" s="873"/>
      <c r="AT286" s="873"/>
      <c r="AU286" s="26"/>
      <c r="AV286" s="26"/>
      <c r="AW286" s="26"/>
      <c r="AX286" s="26"/>
      <c r="AY286" s="26"/>
      <c r="AZ286" s="26"/>
      <c r="BA286" s="26"/>
      <c r="BB286" s="26"/>
      <c r="BC286" s="26"/>
      <c r="BD286" s="26"/>
      <c r="BE286" s="26"/>
      <c r="BF286" s="26"/>
      <c r="BG286" s="26"/>
      <c r="BH286" s="26"/>
      <c r="BI286" s="26"/>
      <c r="BJ286" s="26"/>
      <c r="BK286" s="26"/>
      <c r="BL286" s="26"/>
      <c r="BM286" s="26"/>
    </row>
    <row r="287" spans="3:65" ht="13.5" customHeight="1">
      <c r="C287" s="226"/>
      <c r="F287" s="226"/>
      <c r="G287" s="226"/>
      <c r="H287" s="226"/>
      <c r="I287" s="226"/>
      <c r="J287" s="379"/>
      <c r="K287" s="379"/>
      <c r="L287" s="379"/>
      <c r="M287" s="379"/>
      <c r="Q287" s="347"/>
      <c r="W287" s="367"/>
      <c r="Z287" s="368"/>
      <c r="AA287" s="368"/>
      <c r="AC287" s="368"/>
      <c r="AD287" s="368"/>
      <c r="AE287" s="368"/>
      <c r="AG287" s="368"/>
      <c r="AI287" s="368"/>
      <c r="AK287" s="368"/>
      <c r="AL287" s="368"/>
      <c r="AN287" s="226"/>
      <c r="AO287" s="226"/>
      <c r="AP287" s="226"/>
      <c r="AQ287" s="873"/>
      <c r="AR287" s="873"/>
      <c r="AS287" s="873"/>
      <c r="AT287" s="873"/>
      <c r="AU287" s="26"/>
      <c r="AV287" s="26"/>
      <c r="AW287" s="26"/>
      <c r="AX287" s="26"/>
      <c r="AY287" s="26"/>
      <c r="AZ287" s="26"/>
      <c r="BA287" s="26"/>
      <c r="BB287" s="26"/>
      <c r="BC287" s="26"/>
      <c r="BD287" s="26"/>
      <c r="BE287" s="26"/>
      <c r="BF287" s="26"/>
      <c r="BG287" s="26"/>
      <c r="BH287" s="26"/>
      <c r="BI287" s="26"/>
      <c r="BJ287" s="26"/>
      <c r="BK287" s="26"/>
      <c r="BL287" s="26"/>
      <c r="BM287" s="26"/>
    </row>
    <row r="288" spans="3:65" ht="13.5" customHeight="1">
      <c r="C288" s="226"/>
      <c r="F288" s="226"/>
      <c r="G288" s="226"/>
      <c r="H288" s="226"/>
      <c r="I288" s="226"/>
      <c r="J288" s="379"/>
      <c r="K288" s="379"/>
      <c r="L288" s="379"/>
      <c r="M288" s="379"/>
      <c r="Q288" s="347"/>
      <c r="W288" s="367"/>
      <c r="Z288" s="368"/>
      <c r="AA288" s="368"/>
      <c r="AC288" s="368"/>
      <c r="AD288" s="368"/>
      <c r="AE288" s="368"/>
      <c r="AG288" s="368"/>
      <c r="AI288" s="368"/>
      <c r="AK288" s="368"/>
      <c r="AL288" s="368"/>
      <c r="AN288" s="226"/>
      <c r="AO288" s="226"/>
      <c r="AP288" s="226"/>
      <c r="AQ288" s="873"/>
      <c r="AR288" s="873"/>
      <c r="AS288" s="873"/>
      <c r="AT288" s="873"/>
      <c r="AU288" s="26"/>
      <c r="AV288" s="26"/>
      <c r="AW288" s="26"/>
      <c r="AX288" s="26"/>
      <c r="AY288" s="26"/>
      <c r="AZ288" s="26"/>
      <c r="BA288" s="26"/>
      <c r="BB288" s="26"/>
      <c r="BC288" s="26"/>
      <c r="BD288" s="26"/>
      <c r="BE288" s="26"/>
      <c r="BF288" s="26"/>
      <c r="BG288" s="26"/>
      <c r="BH288" s="26"/>
      <c r="BI288" s="26"/>
      <c r="BJ288" s="26"/>
      <c r="BK288" s="26"/>
      <c r="BL288" s="26"/>
      <c r="BM288" s="26"/>
    </row>
    <row r="289" spans="3:65" ht="13.5" customHeight="1">
      <c r="C289" s="226"/>
      <c r="F289" s="226"/>
      <c r="G289" s="226"/>
      <c r="H289" s="226"/>
      <c r="I289" s="226"/>
      <c r="J289" s="379"/>
      <c r="K289" s="379"/>
      <c r="L289" s="379"/>
      <c r="M289" s="379"/>
      <c r="Q289" s="347"/>
      <c r="W289" s="367"/>
      <c r="Z289" s="368"/>
      <c r="AA289" s="368"/>
      <c r="AC289" s="368"/>
      <c r="AD289" s="368"/>
      <c r="AE289" s="368"/>
      <c r="AG289" s="368"/>
      <c r="AI289" s="368"/>
      <c r="AK289" s="368"/>
      <c r="AL289" s="368"/>
      <c r="AN289" s="226"/>
      <c r="AO289" s="226"/>
      <c r="AP289" s="226"/>
      <c r="AQ289" s="873"/>
      <c r="AR289" s="873"/>
      <c r="AS289" s="873"/>
      <c r="AT289" s="873"/>
      <c r="AU289" s="26"/>
      <c r="AV289" s="26"/>
      <c r="AW289" s="26"/>
      <c r="AX289" s="26"/>
      <c r="AY289" s="26"/>
      <c r="AZ289" s="26"/>
      <c r="BA289" s="26"/>
      <c r="BB289" s="26"/>
      <c r="BC289" s="26"/>
      <c r="BD289" s="26"/>
      <c r="BE289" s="26"/>
      <c r="BF289" s="26"/>
      <c r="BG289" s="26"/>
      <c r="BH289" s="26"/>
      <c r="BI289" s="26"/>
      <c r="BJ289" s="26"/>
      <c r="BK289" s="26"/>
      <c r="BL289" s="26"/>
      <c r="BM289" s="26"/>
    </row>
    <row r="290" spans="3:65" ht="13.5" customHeight="1">
      <c r="C290" s="226"/>
      <c r="F290" s="226"/>
      <c r="G290" s="226"/>
      <c r="H290" s="226"/>
      <c r="I290" s="226"/>
      <c r="J290" s="379"/>
      <c r="K290" s="379"/>
      <c r="L290" s="379"/>
      <c r="M290" s="379"/>
      <c r="Q290" s="347"/>
      <c r="W290" s="367"/>
      <c r="Z290" s="368"/>
      <c r="AA290" s="368"/>
      <c r="AC290" s="368"/>
      <c r="AD290" s="368"/>
      <c r="AE290" s="368"/>
      <c r="AG290" s="368"/>
      <c r="AI290" s="368"/>
      <c r="AK290" s="368"/>
      <c r="AL290" s="368"/>
      <c r="AN290" s="226"/>
      <c r="AO290" s="226"/>
      <c r="AP290" s="226"/>
      <c r="AQ290" s="873"/>
      <c r="AR290" s="873"/>
      <c r="AS290" s="873"/>
      <c r="AT290" s="873"/>
      <c r="AU290" s="26"/>
      <c r="AV290" s="26"/>
      <c r="AW290" s="26"/>
      <c r="AX290" s="26"/>
      <c r="AY290" s="26"/>
      <c r="AZ290" s="26"/>
      <c r="BA290" s="26"/>
      <c r="BB290" s="26"/>
      <c r="BC290" s="26"/>
      <c r="BD290" s="26"/>
      <c r="BE290" s="26"/>
      <c r="BF290" s="26"/>
      <c r="BG290" s="26"/>
      <c r="BH290" s="26"/>
      <c r="BI290" s="26"/>
      <c r="BJ290" s="26"/>
      <c r="BK290" s="26"/>
      <c r="BL290" s="26"/>
      <c r="BM290" s="26"/>
    </row>
    <row r="291" spans="3:65" ht="13.5" customHeight="1">
      <c r="C291" s="226"/>
      <c r="F291" s="226"/>
      <c r="G291" s="226"/>
      <c r="H291" s="226"/>
      <c r="I291" s="226"/>
      <c r="J291" s="379"/>
      <c r="K291" s="379"/>
      <c r="L291" s="379"/>
      <c r="M291" s="379"/>
      <c r="Q291" s="347"/>
      <c r="W291" s="367"/>
      <c r="Z291" s="368"/>
      <c r="AA291" s="368"/>
      <c r="AC291" s="368"/>
      <c r="AD291" s="368"/>
      <c r="AE291" s="368"/>
      <c r="AG291" s="368"/>
      <c r="AI291" s="368"/>
      <c r="AK291" s="368"/>
      <c r="AL291" s="368"/>
      <c r="AN291" s="226"/>
      <c r="AO291" s="226"/>
      <c r="AP291" s="226"/>
      <c r="AQ291" s="873"/>
      <c r="AR291" s="873"/>
      <c r="AS291" s="873"/>
      <c r="AT291" s="873"/>
      <c r="AU291" s="26"/>
      <c r="AV291" s="26"/>
      <c r="AW291" s="26"/>
      <c r="AX291" s="26"/>
      <c r="AY291" s="26"/>
      <c r="AZ291" s="26"/>
      <c r="BA291" s="26"/>
      <c r="BB291" s="26"/>
      <c r="BC291" s="26"/>
      <c r="BD291" s="26"/>
      <c r="BE291" s="26"/>
      <c r="BF291" s="26"/>
      <c r="BG291" s="26"/>
      <c r="BH291" s="26"/>
      <c r="BI291" s="26"/>
      <c r="BJ291" s="26"/>
      <c r="BK291" s="26"/>
      <c r="BL291" s="26"/>
      <c r="BM291" s="26"/>
    </row>
    <row r="292" spans="3:65" ht="13.5" customHeight="1">
      <c r="C292" s="226"/>
      <c r="F292" s="226"/>
      <c r="G292" s="226"/>
      <c r="H292" s="226"/>
      <c r="I292" s="226"/>
      <c r="J292" s="379"/>
      <c r="K292" s="379"/>
      <c r="L292" s="379"/>
      <c r="M292" s="379"/>
      <c r="Q292" s="347"/>
      <c r="W292" s="367"/>
      <c r="Z292" s="368"/>
      <c r="AA292" s="368"/>
      <c r="AC292" s="368"/>
      <c r="AD292" s="368"/>
      <c r="AE292" s="368"/>
      <c r="AG292" s="368"/>
      <c r="AI292" s="368"/>
      <c r="AK292" s="368"/>
      <c r="AL292" s="368"/>
      <c r="AN292" s="226"/>
      <c r="AO292" s="226"/>
      <c r="AP292" s="226"/>
      <c r="AQ292" s="873"/>
      <c r="AR292" s="873"/>
      <c r="AS292" s="873"/>
      <c r="AT292" s="873"/>
      <c r="AU292" s="26"/>
      <c r="AV292" s="26"/>
      <c r="AW292" s="26"/>
      <c r="AX292" s="26"/>
      <c r="AY292" s="26"/>
      <c r="AZ292" s="26"/>
      <c r="BA292" s="26"/>
      <c r="BB292" s="26"/>
      <c r="BC292" s="26"/>
      <c r="BD292" s="26"/>
      <c r="BE292" s="26"/>
      <c r="BF292" s="26"/>
      <c r="BG292" s="26"/>
      <c r="BH292" s="26"/>
      <c r="BI292" s="26"/>
      <c r="BJ292" s="26"/>
      <c r="BK292" s="26"/>
      <c r="BL292" s="26"/>
      <c r="BM292" s="26"/>
    </row>
    <row r="293" spans="3:65" ht="13.5" customHeight="1">
      <c r="C293" s="226"/>
      <c r="F293" s="226"/>
      <c r="G293" s="226"/>
      <c r="H293" s="226"/>
      <c r="I293" s="226"/>
      <c r="J293" s="379"/>
      <c r="K293" s="379"/>
      <c r="L293" s="379"/>
      <c r="M293" s="379"/>
      <c r="Q293" s="347"/>
      <c r="W293" s="367"/>
      <c r="Z293" s="368"/>
      <c r="AA293" s="368"/>
      <c r="AC293" s="368"/>
      <c r="AD293" s="368"/>
      <c r="AE293" s="368"/>
      <c r="AG293" s="368"/>
      <c r="AI293" s="368"/>
      <c r="AK293" s="368"/>
      <c r="AL293" s="368"/>
      <c r="AN293" s="226"/>
      <c r="AO293" s="226"/>
      <c r="AP293" s="226"/>
      <c r="AQ293" s="873"/>
      <c r="AR293" s="873"/>
      <c r="AS293" s="873"/>
      <c r="AT293" s="873"/>
      <c r="AU293" s="26"/>
      <c r="AV293" s="26"/>
      <c r="AW293" s="26"/>
      <c r="AX293" s="26"/>
      <c r="AY293" s="26"/>
      <c r="AZ293" s="26"/>
      <c r="BA293" s="26"/>
      <c r="BB293" s="26"/>
      <c r="BC293" s="26"/>
      <c r="BD293" s="26"/>
      <c r="BE293" s="26"/>
      <c r="BF293" s="26"/>
      <c r="BG293" s="26"/>
      <c r="BH293" s="26"/>
      <c r="BI293" s="26"/>
      <c r="BJ293" s="26"/>
      <c r="BK293" s="26"/>
      <c r="BL293" s="26"/>
      <c r="BM293" s="26"/>
    </row>
    <row r="294" spans="3:65" ht="13.5" customHeight="1">
      <c r="C294" s="226"/>
      <c r="F294" s="226"/>
      <c r="G294" s="226"/>
      <c r="H294" s="226"/>
      <c r="I294" s="226"/>
      <c r="J294" s="379"/>
      <c r="K294" s="379"/>
      <c r="L294" s="379"/>
      <c r="M294" s="379"/>
      <c r="Q294" s="347"/>
      <c r="W294" s="367"/>
      <c r="Z294" s="368"/>
      <c r="AA294" s="368"/>
      <c r="AC294" s="368"/>
      <c r="AD294" s="368"/>
      <c r="AE294" s="368"/>
      <c r="AG294" s="368"/>
      <c r="AI294" s="368"/>
      <c r="AK294" s="368"/>
      <c r="AL294" s="368"/>
      <c r="AN294" s="226"/>
      <c r="AO294" s="226"/>
      <c r="AP294" s="226"/>
      <c r="AQ294" s="873"/>
      <c r="AR294" s="873"/>
      <c r="AS294" s="873"/>
      <c r="AT294" s="873"/>
      <c r="AU294" s="26"/>
      <c r="AV294" s="26"/>
      <c r="AW294" s="26"/>
      <c r="AX294" s="26"/>
      <c r="AY294" s="26"/>
      <c r="AZ294" s="26"/>
      <c r="BA294" s="26"/>
      <c r="BB294" s="26"/>
      <c r="BC294" s="26"/>
      <c r="BD294" s="26"/>
      <c r="BE294" s="26"/>
      <c r="BF294" s="26"/>
      <c r="BG294" s="26"/>
      <c r="BH294" s="26"/>
      <c r="BI294" s="26"/>
      <c r="BJ294" s="26"/>
      <c r="BK294" s="26"/>
      <c r="BL294" s="26"/>
      <c r="BM294" s="26"/>
    </row>
    <row r="295" spans="3:65" ht="13.5" customHeight="1">
      <c r="C295" s="226"/>
      <c r="F295" s="226"/>
      <c r="G295" s="226"/>
      <c r="H295" s="226"/>
      <c r="I295" s="226"/>
      <c r="J295" s="379"/>
      <c r="K295" s="379"/>
      <c r="L295" s="379"/>
      <c r="M295" s="379"/>
      <c r="Q295" s="347"/>
      <c r="W295" s="367"/>
      <c r="Z295" s="368"/>
      <c r="AA295" s="368"/>
      <c r="AC295" s="368"/>
      <c r="AD295" s="368"/>
      <c r="AE295" s="368"/>
      <c r="AG295" s="368"/>
      <c r="AI295" s="368"/>
      <c r="AK295" s="368"/>
      <c r="AL295" s="368"/>
      <c r="AN295" s="226"/>
      <c r="AO295" s="226"/>
      <c r="AP295" s="226"/>
      <c r="AQ295" s="873"/>
      <c r="AR295" s="873"/>
      <c r="AS295" s="873"/>
      <c r="AT295" s="873"/>
      <c r="AU295" s="26"/>
      <c r="AV295" s="26"/>
      <c r="AW295" s="26"/>
      <c r="AX295" s="26"/>
      <c r="AY295" s="26"/>
      <c r="AZ295" s="26"/>
      <c r="BA295" s="26"/>
      <c r="BB295" s="26"/>
      <c r="BC295" s="26"/>
      <c r="BD295" s="26"/>
      <c r="BE295" s="26"/>
      <c r="BF295" s="26"/>
      <c r="BG295" s="26"/>
      <c r="BH295" s="26"/>
      <c r="BI295" s="26"/>
      <c r="BJ295" s="26"/>
      <c r="BK295" s="26"/>
      <c r="BL295" s="26"/>
      <c r="BM295" s="26"/>
    </row>
    <row r="296" spans="3:65" ht="13.5" customHeight="1">
      <c r="C296" s="226"/>
      <c r="F296" s="226"/>
      <c r="G296" s="226"/>
      <c r="H296" s="226"/>
      <c r="I296" s="226"/>
      <c r="J296" s="379"/>
      <c r="K296" s="379"/>
      <c r="L296" s="379"/>
      <c r="M296" s="379"/>
      <c r="Q296" s="347"/>
      <c r="W296" s="367"/>
      <c r="Z296" s="368"/>
      <c r="AA296" s="368"/>
      <c r="AC296" s="368"/>
      <c r="AD296" s="368"/>
      <c r="AE296" s="368"/>
      <c r="AG296" s="368"/>
      <c r="AI296" s="368"/>
      <c r="AK296" s="368"/>
      <c r="AL296" s="368"/>
      <c r="AN296" s="226"/>
      <c r="AO296" s="226"/>
      <c r="AP296" s="226"/>
      <c r="AQ296" s="873"/>
      <c r="AR296" s="873"/>
      <c r="AS296" s="873"/>
      <c r="AT296" s="873"/>
      <c r="AU296" s="26"/>
      <c r="AV296" s="26"/>
      <c r="AW296" s="26"/>
      <c r="AX296" s="26"/>
      <c r="AY296" s="26"/>
      <c r="AZ296" s="26"/>
      <c r="BA296" s="26"/>
      <c r="BB296" s="26"/>
      <c r="BC296" s="26"/>
      <c r="BD296" s="26"/>
      <c r="BE296" s="26"/>
      <c r="BF296" s="26"/>
      <c r="BG296" s="26"/>
      <c r="BH296" s="26"/>
      <c r="BI296" s="26"/>
      <c r="BJ296" s="26"/>
      <c r="BK296" s="26"/>
      <c r="BL296" s="26"/>
      <c r="BM296" s="26"/>
    </row>
    <row r="297" spans="3:65" ht="13.5" customHeight="1">
      <c r="C297" s="226"/>
      <c r="F297" s="226"/>
      <c r="G297" s="226"/>
      <c r="H297" s="226"/>
      <c r="I297" s="226"/>
      <c r="J297" s="379"/>
      <c r="K297" s="379"/>
      <c r="L297" s="379"/>
      <c r="M297" s="379"/>
      <c r="Q297" s="347"/>
      <c r="W297" s="367"/>
      <c r="Z297" s="368"/>
      <c r="AA297" s="368"/>
      <c r="AC297" s="368"/>
      <c r="AD297" s="368"/>
      <c r="AE297" s="368"/>
      <c r="AG297" s="368"/>
      <c r="AI297" s="368"/>
      <c r="AK297" s="368"/>
      <c r="AL297" s="368"/>
      <c r="AN297" s="226"/>
      <c r="AO297" s="226"/>
      <c r="AP297" s="226"/>
      <c r="AQ297" s="873"/>
      <c r="AR297" s="873"/>
      <c r="AS297" s="873"/>
      <c r="AT297" s="873"/>
      <c r="AU297" s="26"/>
      <c r="AV297" s="26"/>
      <c r="AW297" s="26"/>
      <c r="AX297" s="26"/>
      <c r="AY297" s="26"/>
      <c r="AZ297" s="26"/>
      <c r="BA297" s="26"/>
      <c r="BB297" s="26"/>
      <c r="BC297" s="26"/>
      <c r="BD297" s="26"/>
      <c r="BE297" s="26"/>
      <c r="BF297" s="26"/>
      <c r="BG297" s="26"/>
      <c r="BH297" s="26"/>
      <c r="BI297" s="26"/>
      <c r="BJ297" s="26"/>
      <c r="BK297" s="26"/>
      <c r="BL297" s="26"/>
      <c r="BM297" s="26"/>
    </row>
    <row r="298" spans="3:65" ht="13.5" customHeight="1">
      <c r="C298" s="226"/>
      <c r="F298" s="226"/>
      <c r="G298" s="226"/>
      <c r="H298" s="226"/>
      <c r="I298" s="226"/>
      <c r="J298" s="379"/>
      <c r="K298" s="379"/>
      <c r="L298" s="379"/>
      <c r="M298" s="379"/>
      <c r="Q298" s="347"/>
      <c r="W298" s="367"/>
      <c r="Z298" s="368"/>
      <c r="AA298" s="368"/>
      <c r="AC298" s="368"/>
      <c r="AD298" s="368"/>
      <c r="AE298" s="368"/>
      <c r="AG298" s="368"/>
      <c r="AI298" s="368"/>
      <c r="AK298" s="368"/>
      <c r="AL298" s="368"/>
      <c r="AN298" s="226"/>
      <c r="AO298" s="226"/>
      <c r="AP298" s="226"/>
      <c r="AQ298" s="873"/>
      <c r="AR298" s="873"/>
      <c r="AS298" s="873"/>
      <c r="AT298" s="873"/>
      <c r="AU298" s="26"/>
      <c r="AV298" s="26"/>
      <c r="AW298" s="26"/>
      <c r="AX298" s="26"/>
      <c r="AY298" s="26"/>
      <c r="AZ298" s="26"/>
      <c r="BA298" s="26"/>
      <c r="BB298" s="26"/>
      <c r="BC298" s="26"/>
      <c r="BD298" s="26"/>
      <c r="BE298" s="26"/>
      <c r="BF298" s="26"/>
      <c r="BG298" s="26"/>
      <c r="BH298" s="26"/>
      <c r="BI298" s="26"/>
      <c r="BJ298" s="26"/>
      <c r="BK298" s="26"/>
      <c r="BL298" s="26"/>
      <c r="BM298" s="26"/>
    </row>
    <row r="299" spans="3:65" ht="13.5" customHeight="1">
      <c r="C299" s="226"/>
      <c r="F299" s="226"/>
      <c r="G299" s="226"/>
      <c r="H299" s="226"/>
      <c r="I299" s="226"/>
      <c r="J299" s="379"/>
      <c r="K299" s="379"/>
      <c r="L299" s="379"/>
      <c r="M299" s="379"/>
      <c r="Q299" s="347"/>
      <c r="W299" s="367"/>
      <c r="Z299" s="368"/>
      <c r="AA299" s="368"/>
      <c r="AC299" s="368"/>
      <c r="AD299" s="368"/>
      <c r="AE299" s="368"/>
      <c r="AG299" s="368"/>
      <c r="AI299" s="368"/>
      <c r="AK299" s="368"/>
      <c r="AL299" s="368"/>
      <c r="AN299" s="226"/>
      <c r="AO299" s="226"/>
      <c r="AP299" s="226"/>
      <c r="AQ299" s="873"/>
      <c r="AR299" s="873"/>
      <c r="AS299" s="873"/>
      <c r="AT299" s="873"/>
      <c r="AU299" s="26"/>
      <c r="AV299" s="26"/>
      <c r="AW299" s="26"/>
      <c r="AX299" s="26"/>
      <c r="AY299" s="26"/>
      <c r="AZ299" s="26"/>
      <c r="BA299" s="26"/>
      <c r="BB299" s="26"/>
      <c r="BC299" s="26"/>
      <c r="BD299" s="26"/>
      <c r="BE299" s="26"/>
      <c r="BF299" s="26"/>
      <c r="BG299" s="26"/>
      <c r="BH299" s="26"/>
      <c r="BI299" s="26"/>
      <c r="BJ299" s="26"/>
      <c r="BK299" s="26"/>
      <c r="BL299" s="26"/>
      <c r="BM299" s="26"/>
    </row>
    <row r="300" spans="3:65" ht="13.5" customHeight="1">
      <c r="C300" s="226"/>
      <c r="F300" s="226"/>
      <c r="G300" s="226"/>
      <c r="H300" s="226"/>
      <c r="I300" s="226"/>
      <c r="J300" s="379"/>
      <c r="K300" s="379"/>
      <c r="L300" s="379"/>
      <c r="M300" s="379"/>
      <c r="Q300" s="347"/>
      <c r="W300" s="367"/>
      <c r="Z300" s="368"/>
      <c r="AA300" s="368"/>
      <c r="AC300" s="368"/>
      <c r="AD300" s="368"/>
      <c r="AE300" s="368"/>
      <c r="AG300" s="368"/>
      <c r="AI300" s="368"/>
      <c r="AK300" s="368"/>
      <c r="AL300" s="368"/>
      <c r="AN300" s="226"/>
      <c r="AO300" s="226"/>
      <c r="AP300" s="226"/>
      <c r="AQ300" s="873"/>
      <c r="AR300" s="873"/>
      <c r="AS300" s="873"/>
      <c r="AT300" s="873"/>
      <c r="AU300" s="26"/>
      <c r="AV300" s="26"/>
      <c r="AW300" s="26"/>
      <c r="AX300" s="26"/>
      <c r="AY300" s="26"/>
      <c r="AZ300" s="26"/>
      <c r="BA300" s="26"/>
      <c r="BB300" s="26"/>
      <c r="BC300" s="26"/>
      <c r="BD300" s="26"/>
      <c r="BE300" s="26"/>
      <c r="BF300" s="26"/>
      <c r="BG300" s="26"/>
      <c r="BH300" s="26"/>
      <c r="BI300" s="26"/>
      <c r="BJ300" s="26"/>
      <c r="BK300" s="26"/>
      <c r="BL300" s="26"/>
      <c r="BM300" s="26"/>
    </row>
    <row r="301" spans="3:65" ht="13.5" customHeight="1">
      <c r="C301" s="226"/>
      <c r="F301" s="226"/>
      <c r="G301" s="226"/>
      <c r="H301" s="226"/>
      <c r="I301" s="226"/>
      <c r="J301" s="379"/>
      <c r="K301" s="379"/>
      <c r="L301" s="379"/>
      <c r="M301" s="379"/>
      <c r="Q301" s="347"/>
      <c r="W301" s="367"/>
      <c r="Z301" s="368"/>
      <c r="AA301" s="368"/>
      <c r="AC301" s="368"/>
      <c r="AD301" s="368"/>
      <c r="AE301" s="368"/>
      <c r="AG301" s="368"/>
      <c r="AI301" s="368"/>
      <c r="AK301" s="368"/>
      <c r="AL301" s="368"/>
      <c r="AN301" s="226"/>
      <c r="AO301" s="226"/>
      <c r="AP301" s="226"/>
      <c r="AQ301" s="873"/>
      <c r="AR301" s="873"/>
      <c r="AS301" s="873"/>
      <c r="AT301" s="873"/>
      <c r="AU301" s="26"/>
      <c r="AV301" s="26"/>
      <c r="AW301" s="26"/>
      <c r="AX301" s="26"/>
      <c r="AY301" s="26"/>
      <c r="AZ301" s="26"/>
      <c r="BA301" s="26"/>
      <c r="BB301" s="26"/>
      <c r="BC301" s="26"/>
      <c r="BD301" s="26"/>
      <c r="BE301" s="26"/>
      <c r="BF301" s="26"/>
      <c r="BG301" s="26"/>
      <c r="BH301" s="26"/>
      <c r="BI301" s="26"/>
      <c r="BJ301" s="26"/>
      <c r="BK301" s="26"/>
      <c r="BL301" s="26"/>
      <c r="BM301" s="26"/>
    </row>
    <row r="302" spans="3:65" ht="13.5" customHeight="1">
      <c r="C302" s="226"/>
      <c r="F302" s="226"/>
      <c r="G302" s="226"/>
      <c r="H302" s="226"/>
      <c r="I302" s="226"/>
      <c r="J302" s="379"/>
      <c r="K302" s="379"/>
      <c r="L302" s="379"/>
      <c r="M302" s="379"/>
      <c r="Q302" s="347"/>
      <c r="W302" s="367"/>
      <c r="Z302" s="368"/>
      <c r="AA302" s="368"/>
      <c r="AC302" s="368"/>
      <c r="AD302" s="368"/>
      <c r="AE302" s="368"/>
      <c r="AG302" s="368"/>
      <c r="AI302" s="368"/>
      <c r="AK302" s="368"/>
      <c r="AL302" s="368"/>
      <c r="AN302" s="226"/>
      <c r="AO302" s="226"/>
      <c r="AP302" s="226"/>
      <c r="AQ302" s="873"/>
      <c r="AR302" s="873"/>
      <c r="AS302" s="873"/>
      <c r="AT302" s="873"/>
      <c r="AU302" s="26"/>
      <c r="AV302" s="26"/>
      <c r="AW302" s="26"/>
      <c r="AX302" s="26"/>
      <c r="AY302" s="26"/>
      <c r="AZ302" s="26"/>
      <c r="BA302" s="26"/>
      <c r="BB302" s="26"/>
      <c r="BC302" s="26"/>
      <c r="BD302" s="26"/>
      <c r="BE302" s="26"/>
      <c r="BF302" s="26"/>
      <c r="BG302" s="26"/>
      <c r="BH302" s="26"/>
      <c r="BI302" s="26"/>
      <c r="BJ302" s="26"/>
      <c r="BK302" s="26"/>
      <c r="BL302" s="26"/>
      <c r="BM302" s="26"/>
    </row>
    <row r="303" spans="3:65" ht="13.5" customHeight="1">
      <c r="C303" s="226"/>
      <c r="F303" s="226"/>
      <c r="G303" s="226"/>
      <c r="H303" s="226"/>
      <c r="I303" s="226"/>
      <c r="J303" s="379"/>
      <c r="K303" s="379"/>
      <c r="L303" s="379"/>
      <c r="M303" s="379"/>
      <c r="Q303" s="347"/>
      <c r="W303" s="367"/>
      <c r="Z303" s="368"/>
      <c r="AA303" s="368"/>
      <c r="AC303" s="368"/>
      <c r="AD303" s="368"/>
      <c r="AE303" s="368"/>
      <c r="AG303" s="368"/>
      <c r="AI303" s="368"/>
      <c r="AK303" s="368"/>
      <c r="AL303" s="368"/>
      <c r="AN303" s="226"/>
      <c r="AO303" s="226"/>
      <c r="AP303" s="226"/>
      <c r="AQ303" s="873"/>
      <c r="AR303" s="873"/>
      <c r="AS303" s="873"/>
      <c r="AT303" s="873"/>
      <c r="AU303" s="26"/>
      <c r="AV303" s="26"/>
      <c r="AW303" s="26"/>
      <c r="AX303" s="26"/>
      <c r="AY303" s="26"/>
      <c r="AZ303" s="26"/>
      <c r="BA303" s="26"/>
      <c r="BB303" s="26"/>
      <c r="BC303" s="26"/>
      <c r="BD303" s="26"/>
      <c r="BE303" s="26"/>
      <c r="BF303" s="26"/>
      <c r="BG303" s="26"/>
      <c r="BH303" s="26"/>
      <c r="BI303" s="26"/>
      <c r="BJ303" s="26"/>
      <c r="BK303" s="26"/>
      <c r="BL303" s="26"/>
      <c r="BM303" s="26"/>
    </row>
    <row r="304" spans="3:65" ht="13.5" customHeight="1">
      <c r="C304" s="226"/>
      <c r="F304" s="226"/>
      <c r="G304" s="226"/>
      <c r="H304" s="226"/>
      <c r="I304" s="226"/>
      <c r="J304" s="379"/>
      <c r="K304" s="379"/>
      <c r="L304" s="379"/>
      <c r="M304" s="379"/>
      <c r="Q304" s="347"/>
      <c r="W304" s="367"/>
      <c r="Z304" s="368"/>
      <c r="AA304" s="368"/>
      <c r="AC304" s="368"/>
      <c r="AD304" s="368"/>
      <c r="AE304" s="368"/>
      <c r="AG304" s="368"/>
      <c r="AI304" s="368"/>
      <c r="AK304" s="368"/>
      <c r="AL304" s="368"/>
      <c r="AN304" s="226"/>
      <c r="AO304" s="226"/>
      <c r="AP304" s="226"/>
      <c r="AQ304" s="873"/>
      <c r="AR304" s="873"/>
      <c r="AS304" s="873"/>
      <c r="AT304" s="873"/>
      <c r="AU304" s="26"/>
      <c r="AV304" s="26"/>
      <c r="AW304" s="26"/>
      <c r="AX304" s="26"/>
      <c r="AY304" s="26"/>
      <c r="AZ304" s="26"/>
      <c r="BA304" s="26"/>
      <c r="BB304" s="26"/>
      <c r="BC304" s="26"/>
      <c r="BD304" s="26"/>
      <c r="BE304" s="26"/>
      <c r="BF304" s="26"/>
      <c r="BG304" s="26"/>
      <c r="BH304" s="26"/>
      <c r="BI304" s="26"/>
      <c r="BJ304" s="26"/>
      <c r="BK304" s="26"/>
      <c r="BL304" s="26"/>
      <c r="BM304" s="26"/>
    </row>
    <row r="305" spans="3:65" ht="13.5" customHeight="1">
      <c r="C305" s="226"/>
      <c r="F305" s="226"/>
      <c r="G305" s="226"/>
      <c r="H305" s="226"/>
      <c r="I305" s="226"/>
      <c r="J305" s="379"/>
      <c r="K305" s="379"/>
      <c r="L305" s="379"/>
      <c r="M305" s="379"/>
      <c r="Q305" s="347"/>
      <c r="W305" s="367"/>
      <c r="Z305" s="368"/>
      <c r="AA305" s="368"/>
      <c r="AC305" s="368"/>
      <c r="AD305" s="368"/>
      <c r="AE305" s="368"/>
      <c r="AG305" s="368"/>
      <c r="AI305" s="368"/>
      <c r="AK305" s="368"/>
      <c r="AL305" s="368"/>
      <c r="AN305" s="226"/>
      <c r="AO305" s="226"/>
      <c r="AP305" s="226"/>
      <c r="AQ305" s="873"/>
      <c r="AR305" s="873"/>
      <c r="AS305" s="873"/>
      <c r="AT305" s="873"/>
      <c r="AU305" s="26"/>
      <c r="AV305" s="26"/>
      <c r="AW305" s="26"/>
      <c r="AX305" s="26"/>
      <c r="AY305" s="26"/>
      <c r="AZ305" s="26"/>
      <c r="BA305" s="26"/>
      <c r="BB305" s="26"/>
      <c r="BC305" s="26"/>
      <c r="BD305" s="26"/>
      <c r="BE305" s="26"/>
      <c r="BF305" s="26"/>
      <c r="BG305" s="26"/>
      <c r="BH305" s="26"/>
      <c r="BI305" s="26"/>
      <c r="BJ305" s="26"/>
      <c r="BK305" s="26"/>
      <c r="BL305" s="26"/>
      <c r="BM305" s="26"/>
    </row>
    <row r="306" spans="3:65" ht="13.5" customHeight="1">
      <c r="C306" s="226"/>
      <c r="F306" s="226"/>
      <c r="G306" s="226"/>
      <c r="H306" s="226"/>
      <c r="I306" s="226"/>
      <c r="J306" s="379"/>
      <c r="K306" s="379"/>
      <c r="L306" s="379"/>
      <c r="M306" s="379"/>
      <c r="Q306" s="347"/>
      <c r="W306" s="367"/>
      <c r="Z306" s="368"/>
      <c r="AA306" s="368"/>
      <c r="AC306" s="368"/>
      <c r="AD306" s="368"/>
      <c r="AE306" s="368"/>
      <c r="AG306" s="368"/>
      <c r="AI306" s="368"/>
      <c r="AK306" s="368"/>
      <c r="AL306" s="368"/>
      <c r="AN306" s="226"/>
      <c r="AO306" s="226"/>
      <c r="AP306" s="226"/>
      <c r="AQ306" s="873"/>
      <c r="AR306" s="873"/>
      <c r="AS306" s="873"/>
      <c r="AT306" s="873"/>
      <c r="AU306" s="26"/>
      <c r="AV306" s="26"/>
      <c r="AW306" s="26"/>
      <c r="AX306" s="26"/>
      <c r="AY306" s="26"/>
      <c r="AZ306" s="26"/>
      <c r="BA306" s="26"/>
      <c r="BB306" s="26"/>
      <c r="BC306" s="26"/>
      <c r="BD306" s="26"/>
      <c r="BE306" s="26"/>
      <c r="BF306" s="26"/>
      <c r="BG306" s="26"/>
      <c r="BH306" s="26"/>
      <c r="BI306" s="26"/>
      <c r="BJ306" s="26"/>
      <c r="BK306" s="26"/>
      <c r="BL306" s="26"/>
      <c r="BM306" s="26"/>
    </row>
    <row r="307" spans="3:65" ht="13.5" customHeight="1">
      <c r="C307" s="226"/>
      <c r="F307" s="226"/>
      <c r="G307" s="226"/>
      <c r="H307" s="226"/>
      <c r="I307" s="226"/>
      <c r="J307" s="379"/>
      <c r="K307" s="379"/>
      <c r="L307" s="379"/>
      <c r="M307" s="379"/>
      <c r="Q307" s="347"/>
      <c r="W307" s="367"/>
      <c r="Z307" s="368"/>
      <c r="AA307" s="368"/>
      <c r="AC307" s="368"/>
      <c r="AD307" s="368"/>
      <c r="AE307" s="368"/>
      <c r="AG307" s="368"/>
      <c r="AI307" s="368"/>
      <c r="AK307" s="368"/>
      <c r="AL307" s="368"/>
      <c r="AN307" s="226"/>
      <c r="AO307" s="226"/>
      <c r="AP307" s="226"/>
      <c r="AQ307" s="873"/>
      <c r="AR307" s="873"/>
      <c r="AS307" s="873"/>
      <c r="AT307" s="873"/>
      <c r="AU307" s="26"/>
      <c r="AV307" s="26"/>
      <c r="AW307" s="26"/>
      <c r="AX307" s="26"/>
      <c r="AY307" s="26"/>
      <c r="AZ307" s="26"/>
      <c r="BA307" s="26"/>
      <c r="BB307" s="26"/>
      <c r="BC307" s="26"/>
      <c r="BD307" s="26"/>
      <c r="BE307" s="26"/>
      <c r="BF307" s="26"/>
      <c r="BG307" s="26"/>
      <c r="BH307" s="26"/>
      <c r="BI307" s="26"/>
      <c r="BJ307" s="26"/>
      <c r="BK307" s="26"/>
      <c r="BL307" s="26"/>
      <c r="BM307" s="26"/>
    </row>
    <row r="308" spans="3:65" ht="13.5" customHeight="1">
      <c r="C308" s="226"/>
      <c r="F308" s="226"/>
      <c r="G308" s="226"/>
      <c r="H308" s="226"/>
      <c r="I308" s="226"/>
      <c r="J308" s="379"/>
      <c r="K308" s="379"/>
      <c r="L308" s="379"/>
      <c r="M308" s="379"/>
      <c r="Q308" s="347"/>
      <c r="W308" s="367"/>
      <c r="Z308" s="368"/>
      <c r="AA308" s="368"/>
      <c r="AC308" s="368"/>
      <c r="AD308" s="368"/>
      <c r="AE308" s="368"/>
      <c r="AG308" s="368"/>
      <c r="AI308" s="368"/>
      <c r="AK308" s="368"/>
      <c r="AL308" s="368"/>
      <c r="AN308" s="226"/>
      <c r="AO308" s="226"/>
      <c r="AP308" s="226"/>
      <c r="AQ308" s="873"/>
      <c r="AR308" s="873"/>
      <c r="AS308" s="873"/>
      <c r="AT308" s="873"/>
      <c r="AU308" s="26"/>
      <c r="AV308" s="26"/>
      <c r="AW308" s="26"/>
      <c r="AX308" s="26"/>
      <c r="AY308" s="26"/>
      <c r="AZ308" s="26"/>
      <c r="BA308" s="26"/>
      <c r="BB308" s="26"/>
      <c r="BC308" s="26"/>
      <c r="BD308" s="26"/>
      <c r="BE308" s="26"/>
      <c r="BF308" s="26"/>
      <c r="BG308" s="26"/>
      <c r="BH308" s="26"/>
      <c r="BI308" s="26"/>
      <c r="BJ308" s="26"/>
      <c r="BK308" s="26"/>
      <c r="BL308" s="26"/>
      <c r="BM308" s="26"/>
    </row>
    <row r="309" spans="3:65" ht="13.5" customHeight="1">
      <c r="C309" s="226"/>
      <c r="F309" s="226"/>
      <c r="G309" s="226"/>
      <c r="H309" s="226"/>
      <c r="I309" s="226"/>
      <c r="J309" s="379"/>
      <c r="K309" s="379"/>
      <c r="L309" s="379"/>
      <c r="M309" s="379"/>
      <c r="Q309" s="347"/>
      <c r="W309" s="367"/>
      <c r="Z309" s="368"/>
      <c r="AA309" s="368"/>
      <c r="AC309" s="368"/>
      <c r="AD309" s="368"/>
      <c r="AE309" s="368"/>
      <c r="AG309" s="368"/>
      <c r="AI309" s="368"/>
      <c r="AK309" s="368"/>
      <c r="AL309" s="368"/>
      <c r="AN309" s="226"/>
      <c r="AO309" s="226"/>
      <c r="AP309" s="226"/>
      <c r="AQ309" s="873"/>
      <c r="AR309" s="873"/>
      <c r="AS309" s="873"/>
      <c r="AT309" s="873"/>
      <c r="AU309" s="26"/>
      <c r="AV309" s="26"/>
      <c r="AW309" s="26"/>
      <c r="AX309" s="26"/>
      <c r="AY309" s="26"/>
      <c r="AZ309" s="26"/>
      <c r="BA309" s="26"/>
      <c r="BB309" s="26"/>
      <c r="BC309" s="26"/>
      <c r="BD309" s="26"/>
      <c r="BE309" s="26"/>
      <c r="BF309" s="26"/>
      <c r="BG309" s="26"/>
      <c r="BH309" s="26"/>
      <c r="BI309" s="26"/>
      <c r="BJ309" s="26"/>
      <c r="BK309" s="26"/>
      <c r="BL309" s="26"/>
      <c r="BM309" s="26"/>
    </row>
    <row r="310" spans="3:65" ht="13.5" customHeight="1">
      <c r="C310" s="226"/>
      <c r="F310" s="226"/>
      <c r="G310" s="226"/>
      <c r="H310" s="226"/>
      <c r="I310" s="226"/>
      <c r="J310" s="379"/>
      <c r="K310" s="379"/>
      <c r="L310" s="379"/>
      <c r="M310" s="379"/>
      <c r="Q310" s="347"/>
      <c r="W310" s="367"/>
      <c r="Z310" s="368"/>
      <c r="AA310" s="368"/>
      <c r="AC310" s="368"/>
      <c r="AD310" s="368"/>
      <c r="AE310" s="368"/>
      <c r="AG310" s="368"/>
      <c r="AI310" s="368"/>
      <c r="AK310" s="368"/>
      <c r="AL310" s="368"/>
      <c r="AN310" s="226"/>
      <c r="AO310" s="226"/>
      <c r="AP310" s="226"/>
      <c r="AQ310" s="873"/>
      <c r="AR310" s="873"/>
      <c r="AS310" s="873"/>
      <c r="AT310" s="873"/>
      <c r="AU310" s="26"/>
      <c r="AV310" s="26"/>
      <c r="AW310" s="26"/>
      <c r="AX310" s="26"/>
      <c r="AY310" s="26"/>
      <c r="AZ310" s="26"/>
      <c r="BA310" s="26"/>
      <c r="BB310" s="26"/>
      <c r="BC310" s="26"/>
      <c r="BD310" s="26"/>
      <c r="BE310" s="26"/>
      <c r="BF310" s="26"/>
      <c r="BG310" s="26"/>
      <c r="BH310" s="26"/>
      <c r="BI310" s="26"/>
      <c r="BJ310" s="26"/>
      <c r="BK310" s="26"/>
      <c r="BL310" s="26"/>
      <c r="BM310" s="26"/>
    </row>
    <row r="311" spans="3:65" ht="13.5" customHeight="1">
      <c r="C311" s="226"/>
      <c r="F311" s="226"/>
      <c r="G311" s="226"/>
      <c r="H311" s="226"/>
      <c r="I311" s="226"/>
      <c r="J311" s="379"/>
      <c r="K311" s="379"/>
      <c r="L311" s="379"/>
      <c r="M311" s="379"/>
      <c r="Q311" s="347"/>
      <c r="W311" s="367"/>
      <c r="Z311" s="368"/>
      <c r="AA311" s="368"/>
      <c r="AC311" s="368"/>
      <c r="AD311" s="368"/>
      <c r="AE311" s="368"/>
      <c r="AG311" s="368"/>
      <c r="AI311" s="368"/>
      <c r="AK311" s="368"/>
      <c r="AL311" s="368"/>
      <c r="AN311" s="226"/>
      <c r="AO311" s="226"/>
      <c r="AP311" s="226"/>
      <c r="AQ311" s="873"/>
      <c r="AR311" s="873"/>
      <c r="AS311" s="873"/>
      <c r="AT311" s="873"/>
      <c r="AU311" s="26"/>
      <c r="AV311" s="26"/>
      <c r="AW311" s="26"/>
      <c r="AX311" s="26"/>
      <c r="AY311" s="26"/>
      <c r="AZ311" s="26"/>
      <c r="BA311" s="26"/>
      <c r="BB311" s="26"/>
      <c r="BC311" s="26"/>
      <c r="BD311" s="26"/>
      <c r="BE311" s="26"/>
      <c r="BF311" s="26"/>
      <c r="BG311" s="26"/>
      <c r="BH311" s="26"/>
      <c r="BI311" s="26"/>
      <c r="BJ311" s="26"/>
      <c r="BK311" s="26"/>
      <c r="BL311" s="26"/>
      <c r="BM311" s="26"/>
    </row>
    <row r="312" spans="3:65" ht="13.5" customHeight="1">
      <c r="C312" s="226"/>
      <c r="F312" s="226"/>
      <c r="G312" s="226"/>
      <c r="H312" s="226"/>
      <c r="I312" s="226"/>
      <c r="J312" s="379"/>
      <c r="K312" s="379"/>
      <c r="L312" s="379"/>
      <c r="M312" s="379"/>
      <c r="Q312" s="347"/>
      <c r="W312" s="367"/>
      <c r="Z312" s="368"/>
      <c r="AA312" s="368"/>
      <c r="AC312" s="368"/>
      <c r="AD312" s="368"/>
      <c r="AE312" s="368"/>
      <c r="AG312" s="368"/>
      <c r="AI312" s="368"/>
      <c r="AK312" s="368"/>
      <c r="AL312" s="368"/>
      <c r="AN312" s="226"/>
      <c r="AO312" s="226"/>
      <c r="AP312" s="226"/>
      <c r="AQ312" s="873"/>
      <c r="AR312" s="873"/>
      <c r="AS312" s="873"/>
      <c r="AT312" s="873"/>
      <c r="AU312" s="26"/>
      <c r="AV312" s="26"/>
      <c r="AW312" s="26"/>
      <c r="AX312" s="26"/>
      <c r="AY312" s="26"/>
      <c r="AZ312" s="26"/>
      <c r="BA312" s="26"/>
      <c r="BB312" s="26"/>
      <c r="BC312" s="26"/>
      <c r="BD312" s="26"/>
      <c r="BE312" s="26"/>
      <c r="BF312" s="26"/>
      <c r="BG312" s="26"/>
      <c r="BH312" s="26"/>
      <c r="BI312" s="26"/>
      <c r="BJ312" s="26"/>
      <c r="BK312" s="26"/>
      <c r="BL312" s="26"/>
      <c r="BM312" s="26"/>
    </row>
    <row r="313" spans="3:65" ht="13.5" customHeight="1">
      <c r="C313" s="226"/>
      <c r="F313" s="226"/>
      <c r="G313" s="226"/>
      <c r="H313" s="226"/>
      <c r="I313" s="226"/>
      <c r="J313" s="379"/>
      <c r="K313" s="379"/>
      <c r="L313" s="379"/>
      <c r="M313" s="379"/>
      <c r="Q313" s="347"/>
      <c r="W313" s="367"/>
      <c r="Z313" s="368"/>
      <c r="AA313" s="368"/>
      <c r="AC313" s="368"/>
      <c r="AD313" s="368"/>
      <c r="AE313" s="368"/>
      <c r="AG313" s="368"/>
      <c r="AI313" s="368"/>
      <c r="AK313" s="368"/>
      <c r="AL313" s="368"/>
      <c r="AN313" s="226"/>
      <c r="AO313" s="226"/>
      <c r="AP313" s="226"/>
      <c r="AQ313" s="873"/>
      <c r="AR313" s="873"/>
      <c r="AS313" s="873"/>
      <c r="AT313" s="873"/>
      <c r="AU313" s="26"/>
      <c r="AV313" s="26"/>
      <c r="AW313" s="26"/>
      <c r="AX313" s="26"/>
      <c r="AY313" s="26"/>
      <c r="AZ313" s="26"/>
      <c r="BA313" s="26"/>
      <c r="BB313" s="26"/>
      <c r="BC313" s="26"/>
      <c r="BD313" s="26"/>
      <c r="BE313" s="26"/>
      <c r="BF313" s="26"/>
      <c r="BG313" s="26"/>
      <c r="BH313" s="26"/>
      <c r="BI313" s="26"/>
      <c r="BJ313" s="26"/>
      <c r="BK313" s="26"/>
      <c r="BL313" s="26"/>
      <c r="BM313" s="26"/>
    </row>
    <row r="314" spans="3:65" ht="13.5" customHeight="1">
      <c r="C314" s="226"/>
      <c r="F314" s="226"/>
      <c r="G314" s="226"/>
      <c r="H314" s="226"/>
      <c r="I314" s="226"/>
      <c r="J314" s="379"/>
      <c r="K314" s="379"/>
      <c r="L314" s="379"/>
      <c r="M314" s="379"/>
      <c r="Q314" s="347"/>
      <c r="W314" s="367"/>
      <c r="Z314" s="368"/>
      <c r="AA314" s="368"/>
      <c r="AC314" s="368"/>
      <c r="AD314" s="368"/>
      <c r="AE314" s="368"/>
      <c r="AG314" s="368"/>
      <c r="AI314" s="368"/>
      <c r="AK314" s="368"/>
      <c r="AL314" s="368"/>
      <c r="AN314" s="226"/>
      <c r="AO314" s="226"/>
      <c r="AP314" s="226"/>
      <c r="AQ314" s="873"/>
      <c r="AR314" s="873"/>
      <c r="AS314" s="873"/>
      <c r="AT314" s="873"/>
      <c r="AU314" s="26"/>
      <c r="AV314" s="26"/>
      <c r="AW314" s="26"/>
      <c r="AX314" s="26"/>
      <c r="AY314" s="26"/>
      <c r="AZ314" s="26"/>
      <c r="BA314" s="26"/>
      <c r="BB314" s="26"/>
      <c r="BC314" s="26"/>
      <c r="BD314" s="26"/>
      <c r="BE314" s="26"/>
      <c r="BF314" s="26"/>
      <c r="BG314" s="26"/>
      <c r="BH314" s="26"/>
      <c r="BI314" s="26"/>
      <c r="BJ314" s="26"/>
      <c r="BK314" s="26"/>
      <c r="BL314" s="26"/>
      <c r="BM314" s="26"/>
    </row>
    <row r="315" spans="3:65" ht="13.5" customHeight="1">
      <c r="C315" s="226"/>
      <c r="F315" s="226"/>
      <c r="G315" s="226"/>
      <c r="H315" s="226"/>
      <c r="I315" s="226"/>
      <c r="J315" s="379"/>
      <c r="K315" s="379"/>
      <c r="L315" s="379"/>
      <c r="M315" s="379"/>
      <c r="Q315" s="347"/>
      <c r="W315" s="367"/>
      <c r="Z315" s="368"/>
      <c r="AA315" s="368"/>
      <c r="AC315" s="368"/>
      <c r="AD315" s="368"/>
      <c r="AE315" s="368"/>
      <c r="AG315" s="368"/>
      <c r="AI315" s="368"/>
      <c r="AK315" s="368"/>
      <c r="AL315" s="368"/>
      <c r="AN315" s="226"/>
      <c r="AO315" s="226"/>
      <c r="AP315" s="226"/>
      <c r="AQ315" s="873"/>
      <c r="AR315" s="873"/>
      <c r="AS315" s="873"/>
      <c r="AT315" s="873"/>
      <c r="AU315" s="26"/>
      <c r="AV315" s="26"/>
      <c r="AW315" s="26"/>
      <c r="AX315" s="26"/>
      <c r="AY315" s="26"/>
      <c r="AZ315" s="26"/>
      <c r="BA315" s="26"/>
      <c r="BB315" s="26"/>
      <c r="BC315" s="26"/>
      <c r="BD315" s="26"/>
      <c r="BE315" s="26"/>
      <c r="BF315" s="26"/>
      <c r="BG315" s="26"/>
      <c r="BH315" s="26"/>
      <c r="BI315" s="26"/>
      <c r="BJ315" s="26"/>
      <c r="BK315" s="26"/>
      <c r="BL315" s="26"/>
      <c r="BM315" s="26"/>
    </row>
    <row r="316" spans="3:65" ht="13.5" customHeight="1">
      <c r="C316" s="226"/>
      <c r="F316" s="226"/>
      <c r="G316" s="226"/>
      <c r="H316" s="226"/>
      <c r="I316" s="226"/>
      <c r="J316" s="379"/>
      <c r="K316" s="379"/>
      <c r="L316" s="379"/>
      <c r="M316" s="379"/>
      <c r="Q316" s="347"/>
      <c r="W316" s="367"/>
      <c r="Z316" s="368"/>
      <c r="AA316" s="368"/>
      <c r="AC316" s="368"/>
      <c r="AD316" s="368"/>
      <c r="AE316" s="368"/>
      <c r="AG316" s="368"/>
      <c r="AI316" s="368"/>
      <c r="AK316" s="368"/>
      <c r="AL316" s="368"/>
      <c r="AN316" s="226"/>
      <c r="AO316" s="226"/>
      <c r="AP316" s="226"/>
      <c r="AQ316" s="873"/>
      <c r="AR316" s="873"/>
      <c r="AS316" s="873"/>
      <c r="AT316" s="873"/>
      <c r="AU316" s="26"/>
      <c r="AV316" s="26"/>
      <c r="AW316" s="26"/>
      <c r="AX316" s="26"/>
      <c r="AY316" s="26"/>
      <c r="AZ316" s="26"/>
      <c r="BA316" s="26"/>
      <c r="BB316" s="26"/>
      <c r="BC316" s="26"/>
      <c r="BD316" s="26"/>
      <c r="BE316" s="26"/>
      <c r="BF316" s="26"/>
      <c r="BG316" s="26"/>
      <c r="BH316" s="26"/>
      <c r="BI316" s="26"/>
      <c r="BJ316" s="26"/>
      <c r="BK316" s="26"/>
      <c r="BL316" s="26"/>
      <c r="BM316" s="26"/>
    </row>
    <row r="317" spans="3:65" ht="13.5" customHeight="1">
      <c r="C317" s="226"/>
      <c r="F317" s="226"/>
      <c r="G317" s="226"/>
      <c r="H317" s="226"/>
      <c r="I317" s="226"/>
      <c r="J317" s="379"/>
      <c r="K317" s="379"/>
      <c r="L317" s="379"/>
      <c r="M317" s="379"/>
      <c r="Q317" s="347"/>
      <c r="W317" s="367"/>
      <c r="Z317" s="368"/>
      <c r="AA317" s="368"/>
      <c r="AC317" s="368"/>
      <c r="AD317" s="368"/>
      <c r="AE317" s="368"/>
      <c r="AG317" s="368"/>
      <c r="AI317" s="368"/>
      <c r="AK317" s="368"/>
      <c r="AL317" s="368"/>
      <c r="AN317" s="226"/>
      <c r="AO317" s="226"/>
      <c r="AP317" s="226"/>
      <c r="AQ317" s="873"/>
      <c r="AR317" s="873"/>
      <c r="AS317" s="873"/>
      <c r="AT317" s="873"/>
      <c r="AU317" s="26"/>
      <c r="AV317" s="26"/>
      <c r="AW317" s="26"/>
      <c r="AX317" s="26"/>
      <c r="AY317" s="26"/>
      <c r="AZ317" s="26"/>
      <c r="BA317" s="26"/>
      <c r="BB317" s="26"/>
      <c r="BC317" s="26"/>
      <c r="BD317" s="26"/>
      <c r="BE317" s="26"/>
      <c r="BF317" s="26"/>
      <c r="BG317" s="26"/>
      <c r="BH317" s="26"/>
      <c r="BI317" s="26"/>
      <c r="BJ317" s="26"/>
      <c r="BK317" s="26"/>
      <c r="BL317" s="26"/>
      <c r="BM317" s="26"/>
    </row>
    <row r="318" spans="3:65" ht="13.5" customHeight="1">
      <c r="C318" s="226"/>
      <c r="F318" s="226"/>
      <c r="G318" s="226"/>
      <c r="H318" s="226"/>
      <c r="I318" s="226"/>
      <c r="J318" s="379"/>
      <c r="K318" s="379"/>
      <c r="L318" s="379"/>
      <c r="M318" s="379"/>
      <c r="Q318" s="347"/>
      <c r="W318" s="367"/>
      <c r="Z318" s="368"/>
      <c r="AA318" s="368"/>
      <c r="AC318" s="368"/>
      <c r="AD318" s="368"/>
      <c r="AE318" s="368"/>
      <c r="AG318" s="368"/>
      <c r="AI318" s="368"/>
      <c r="AK318" s="368"/>
      <c r="AL318" s="368"/>
      <c r="AN318" s="226"/>
      <c r="AO318" s="226"/>
      <c r="AP318" s="226"/>
      <c r="AQ318" s="873"/>
      <c r="AR318" s="873"/>
      <c r="AS318" s="873"/>
      <c r="AT318" s="873"/>
      <c r="AU318" s="26"/>
      <c r="AV318" s="26"/>
      <c r="AW318" s="26"/>
      <c r="AX318" s="26"/>
      <c r="AY318" s="26"/>
      <c r="AZ318" s="26"/>
      <c r="BA318" s="26"/>
      <c r="BB318" s="26"/>
      <c r="BC318" s="26"/>
      <c r="BD318" s="26"/>
      <c r="BE318" s="26"/>
      <c r="BF318" s="26"/>
      <c r="BG318" s="26"/>
      <c r="BH318" s="26"/>
      <c r="BI318" s="26"/>
      <c r="BJ318" s="26"/>
      <c r="BK318" s="26"/>
      <c r="BL318" s="26"/>
      <c r="BM318" s="26"/>
    </row>
    <row r="319" spans="3:65" ht="13.5" customHeight="1">
      <c r="C319" s="226"/>
      <c r="F319" s="226"/>
      <c r="G319" s="226"/>
      <c r="H319" s="226"/>
      <c r="I319" s="226"/>
      <c r="J319" s="379"/>
      <c r="K319" s="379"/>
      <c r="L319" s="379"/>
      <c r="M319" s="379"/>
      <c r="Q319" s="347"/>
      <c r="W319" s="367"/>
      <c r="Z319" s="368"/>
      <c r="AA319" s="368"/>
      <c r="AC319" s="368"/>
      <c r="AD319" s="368"/>
      <c r="AE319" s="368"/>
      <c r="AG319" s="368"/>
      <c r="AI319" s="368"/>
      <c r="AK319" s="368"/>
      <c r="AL319" s="368"/>
      <c r="AN319" s="226"/>
      <c r="AO319" s="226"/>
      <c r="AP319" s="226"/>
      <c r="AQ319" s="873"/>
      <c r="AR319" s="873"/>
      <c r="AS319" s="873"/>
      <c r="AT319" s="873"/>
      <c r="AU319" s="26"/>
      <c r="AV319" s="26"/>
      <c r="AW319" s="26"/>
      <c r="AX319" s="26"/>
      <c r="AY319" s="26"/>
      <c r="AZ319" s="26"/>
      <c r="BA319" s="26"/>
      <c r="BB319" s="26"/>
      <c r="BC319" s="26"/>
      <c r="BD319" s="26"/>
      <c r="BE319" s="26"/>
      <c r="BF319" s="26"/>
      <c r="BG319" s="26"/>
      <c r="BH319" s="26"/>
      <c r="BI319" s="26"/>
      <c r="BJ319" s="26"/>
      <c r="BK319" s="26"/>
      <c r="BL319" s="26"/>
      <c r="BM319" s="26"/>
    </row>
    <row r="320" spans="3:65" ht="13.5" customHeight="1">
      <c r="C320" s="226"/>
      <c r="F320" s="226"/>
      <c r="G320" s="226"/>
      <c r="H320" s="226"/>
      <c r="I320" s="226"/>
      <c r="J320" s="379"/>
      <c r="K320" s="379"/>
      <c r="L320" s="379"/>
      <c r="M320" s="379"/>
      <c r="Q320" s="347"/>
      <c r="W320" s="367"/>
      <c r="Z320" s="368"/>
      <c r="AA320" s="368"/>
      <c r="AC320" s="368"/>
      <c r="AD320" s="368"/>
      <c r="AE320" s="368"/>
      <c r="AG320" s="368"/>
      <c r="AI320" s="368"/>
      <c r="AK320" s="368"/>
      <c r="AL320" s="368"/>
      <c r="AN320" s="226"/>
      <c r="AO320" s="226"/>
      <c r="AP320" s="226"/>
      <c r="AQ320" s="873"/>
      <c r="AR320" s="873"/>
      <c r="AS320" s="873"/>
      <c r="AT320" s="873"/>
      <c r="AU320" s="26"/>
      <c r="AV320" s="26"/>
      <c r="AW320" s="26"/>
      <c r="AX320" s="26"/>
      <c r="AY320" s="26"/>
      <c r="AZ320" s="26"/>
      <c r="BA320" s="26"/>
      <c r="BB320" s="26"/>
      <c r="BC320" s="26"/>
      <c r="BD320" s="26"/>
      <c r="BE320" s="26"/>
      <c r="BF320" s="26"/>
      <c r="BG320" s="26"/>
      <c r="BH320" s="26"/>
      <c r="BI320" s="26"/>
      <c r="BJ320" s="26"/>
      <c r="BK320" s="26"/>
      <c r="BL320" s="26"/>
      <c r="BM320" s="26"/>
    </row>
    <row r="321" spans="3:65" ht="13.5" customHeight="1">
      <c r="C321" s="226"/>
      <c r="F321" s="226"/>
      <c r="G321" s="226"/>
      <c r="H321" s="226"/>
      <c r="I321" s="226"/>
      <c r="J321" s="379"/>
      <c r="K321" s="379"/>
      <c r="L321" s="379"/>
      <c r="M321" s="379"/>
      <c r="Q321" s="347"/>
      <c r="W321" s="367"/>
      <c r="Z321" s="368"/>
      <c r="AA321" s="368"/>
      <c r="AC321" s="368"/>
      <c r="AD321" s="368"/>
      <c r="AE321" s="368"/>
      <c r="AG321" s="368"/>
      <c r="AI321" s="368"/>
      <c r="AK321" s="368"/>
      <c r="AL321" s="368"/>
      <c r="AN321" s="226"/>
      <c r="AO321" s="226"/>
      <c r="AP321" s="226"/>
      <c r="AQ321" s="873"/>
      <c r="AR321" s="873"/>
      <c r="AS321" s="873"/>
      <c r="AT321" s="873"/>
      <c r="AU321" s="26"/>
      <c r="AV321" s="26"/>
      <c r="AW321" s="26"/>
      <c r="AX321" s="26"/>
      <c r="AY321" s="26"/>
      <c r="AZ321" s="26"/>
      <c r="BA321" s="26"/>
      <c r="BB321" s="26"/>
      <c r="BC321" s="26"/>
      <c r="BD321" s="26"/>
      <c r="BE321" s="26"/>
      <c r="BF321" s="26"/>
      <c r="BG321" s="26"/>
      <c r="BH321" s="26"/>
      <c r="BI321" s="26"/>
      <c r="BJ321" s="26"/>
      <c r="BK321" s="26"/>
      <c r="BL321" s="26"/>
      <c r="BM321" s="26"/>
    </row>
    <row r="322" spans="3:65" ht="13.5" customHeight="1">
      <c r="C322" s="226"/>
      <c r="F322" s="226"/>
      <c r="G322" s="226"/>
      <c r="H322" s="226"/>
      <c r="I322" s="226"/>
      <c r="J322" s="379"/>
      <c r="K322" s="379"/>
      <c r="L322" s="379"/>
      <c r="M322" s="379"/>
      <c r="Q322" s="347"/>
      <c r="W322" s="367"/>
      <c r="Z322" s="368"/>
      <c r="AA322" s="368"/>
      <c r="AC322" s="368"/>
      <c r="AD322" s="368"/>
      <c r="AE322" s="368"/>
      <c r="AG322" s="368"/>
      <c r="AI322" s="368"/>
      <c r="AK322" s="368"/>
      <c r="AL322" s="368"/>
      <c r="AN322" s="226"/>
      <c r="AO322" s="226"/>
      <c r="AP322" s="226"/>
      <c r="AQ322" s="873"/>
      <c r="AR322" s="873"/>
      <c r="AS322" s="873"/>
      <c r="AT322" s="873"/>
      <c r="AU322" s="26"/>
      <c r="AV322" s="26"/>
      <c r="AW322" s="26"/>
      <c r="AX322" s="26"/>
      <c r="AY322" s="26"/>
      <c r="AZ322" s="26"/>
      <c r="BA322" s="26"/>
      <c r="BB322" s="26"/>
      <c r="BC322" s="26"/>
      <c r="BD322" s="26"/>
      <c r="BE322" s="26"/>
      <c r="BF322" s="26"/>
      <c r="BG322" s="26"/>
      <c r="BH322" s="26"/>
      <c r="BI322" s="26"/>
      <c r="BJ322" s="26"/>
      <c r="BK322" s="26"/>
      <c r="BL322" s="26"/>
      <c r="BM322" s="26"/>
    </row>
    <row r="323" spans="3:65" ht="13.5" customHeight="1">
      <c r="C323" s="226"/>
      <c r="F323" s="226"/>
      <c r="G323" s="226"/>
      <c r="H323" s="226"/>
      <c r="I323" s="226"/>
      <c r="J323" s="379"/>
      <c r="K323" s="379"/>
      <c r="L323" s="379"/>
      <c r="M323" s="379"/>
      <c r="Q323" s="347"/>
      <c r="W323" s="367"/>
      <c r="Z323" s="368"/>
      <c r="AA323" s="368"/>
      <c r="AC323" s="368"/>
      <c r="AD323" s="368"/>
      <c r="AE323" s="368"/>
      <c r="AG323" s="368"/>
      <c r="AI323" s="368"/>
      <c r="AK323" s="368"/>
      <c r="AL323" s="368"/>
      <c r="AN323" s="226"/>
      <c r="AO323" s="226"/>
      <c r="AP323" s="226"/>
      <c r="AQ323" s="873"/>
      <c r="AR323" s="873"/>
      <c r="AS323" s="873"/>
      <c r="AT323" s="873"/>
      <c r="AU323" s="26"/>
      <c r="AV323" s="26"/>
      <c r="AW323" s="26"/>
      <c r="AX323" s="26"/>
      <c r="AY323" s="26"/>
      <c r="AZ323" s="26"/>
      <c r="BA323" s="26"/>
      <c r="BB323" s="26"/>
      <c r="BC323" s="26"/>
      <c r="BD323" s="26"/>
      <c r="BE323" s="26"/>
      <c r="BF323" s="26"/>
      <c r="BG323" s="26"/>
      <c r="BH323" s="26"/>
      <c r="BI323" s="26"/>
      <c r="BJ323" s="26"/>
      <c r="BK323" s="26"/>
      <c r="BL323" s="26"/>
      <c r="BM323" s="26"/>
    </row>
    <row r="324" spans="3:65" ht="13.5" customHeight="1">
      <c r="C324" s="226"/>
      <c r="F324" s="226"/>
      <c r="G324" s="226"/>
      <c r="H324" s="226"/>
      <c r="I324" s="226"/>
      <c r="J324" s="379"/>
      <c r="K324" s="379"/>
      <c r="L324" s="379"/>
      <c r="M324" s="379"/>
      <c r="Q324" s="347"/>
      <c r="W324" s="367"/>
      <c r="Z324" s="368"/>
      <c r="AA324" s="368"/>
      <c r="AC324" s="368"/>
      <c r="AD324" s="368"/>
      <c r="AE324" s="368"/>
      <c r="AG324" s="368"/>
      <c r="AI324" s="368"/>
      <c r="AK324" s="368"/>
      <c r="AL324" s="368"/>
      <c r="AN324" s="226"/>
      <c r="AO324" s="226"/>
      <c r="AP324" s="226"/>
      <c r="AQ324" s="873"/>
      <c r="AR324" s="873"/>
      <c r="AS324" s="873"/>
      <c r="AT324" s="873"/>
      <c r="AU324" s="26"/>
      <c r="AV324" s="26"/>
      <c r="AW324" s="26"/>
      <c r="AX324" s="26"/>
      <c r="AY324" s="26"/>
      <c r="AZ324" s="26"/>
      <c r="BA324" s="26"/>
      <c r="BB324" s="26"/>
      <c r="BC324" s="26"/>
      <c r="BD324" s="26"/>
      <c r="BE324" s="26"/>
      <c r="BF324" s="26"/>
      <c r="BG324" s="26"/>
      <c r="BH324" s="26"/>
      <c r="BI324" s="26"/>
      <c r="BJ324" s="26"/>
      <c r="BK324" s="26"/>
      <c r="BL324" s="26"/>
      <c r="BM324" s="26"/>
    </row>
    <row r="325" spans="3:65" ht="13.5" customHeight="1">
      <c r="C325" s="226"/>
      <c r="F325" s="226"/>
      <c r="G325" s="226"/>
      <c r="H325" s="226"/>
      <c r="I325" s="226"/>
      <c r="J325" s="379"/>
      <c r="K325" s="379"/>
      <c r="L325" s="379"/>
      <c r="M325" s="379"/>
      <c r="Q325" s="347"/>
      <c r="W325" s="367"/>
      <c r="Z325" s="368"/>
      <c r="AA325" s="368"/>
      <c r="AC325" s="368"/>
      <c r="AD325" s="368"/>
      <c r="AE325" s="368"/>
      <c r="AG325" s="368"/>
      <c r="AI325" s="368"/>
      <c r="AK325" s="368"/>
      <c r="AL325" s="368"/>
      <c r="AN325" s="226"/>
      <c r="AO325" s="226"/>
      <c r="AP325" s="226"/>
      <c r="AQ325" s="873"/>
      <c r="AR325" s="873"/>
      <c r="AS325" s="873"/>
      <c r="AT325" s="873"/>
      <c r="AU325" s="26"/>
      <c r="AV325" s="26"/>
      <c r="AW325" s="26"/>
      <c r="AX325" s="26"/>
      <c r="AY325" s="26"/>
      <c r="AZ325" s="26"/>
      <c r="BA325" s="26"/>
      <c r="BB325" s="26"/>
      <c r="BC325" s="26"/>
      <c r="BD325" s="26"/>
      <c r="BE325" s="26"/>
      <c r="BF325" s="26"/>
      <c r="BG325" s="26"/>
      <c r="BH325" s="26"/>
      <c r="BI325" s="26"/>
      <c r="BJ325" s="26"/>
      <c r="BK325" s="26"/>
      <c r="BL325" s="26"/>
      <c r="BM325" s="26"/>
    </row>
    <row r="326" spans="3:65" ht="13.5" customHeight="1">
      <c r="C326" s="226"/>
      <c r="F326" s="226"/>
      <c r="G326" s="226"/>
      <c r="H326" s="226"/>
      <c r="I326" s="226"/>
      <c r="J326" s="379"/>
      <c r="K326" s="379"/>
      <c r="L326" s="379"/>
      <c r="M326" s="379"/>
      <c r="Q326" s="347"/>
      <c r="W326" s="367"/>
      <c r="Z326" s="368"/>
      <c r="AA326" s="368"/>
      <c r="AC326" s="368"/>
      <c r="AD326" s="368"/>
      <c r="AE326" s="368"/>
      <c r="AG326" s="368"/>
      <c r="AI326" s="368"/>
      <c r="AK326" s="368"/>
      <c r="AL326" s="368"/>
      <c r="AN326" s="226"/>
      <c r="AO326" s="226"/>
      <c r="AP326" s="226"/>
      <c r="AQ326" s="873"/>
      <c r="AR326" s="873"/>
      <c r="AS326" s="873"/>
      <c r="AT326" s="873"/>
      <c r="AU326" s="26"/>
      <c r="AV326" s="26"/>
      <c r="AW326" s="26"/>
      <c r="AX326" s="26"/>
      <c r="AY326" s="26"/>
      <c r="AZ326" s="26"/>
      <c r="BA326" s="26"/>
      <c r="BB326" s="26"/>
      <c r="BC326" s="26"/>
      <c r="BD326" s="26"/>
      <c r="BE326" s="26"/>
      <c r="BF326" s="26"/>
      <c r="BG326" s="26"/>
      <c r="BH326" s="26"/>
      <c r="BI326" s="26"/>
      <c r="BJ326" s="26"/>
      <c r="BK326" s="26"/>
      <c r="BL326" s="26"/>
      <c r="BM326" s="26"/>
    </row>
    <row r="327" spans="3:65" ht="13.5" customHeight="1">
      <c r="C327" s="226"/>
      <c r="F327" s="226"/>
      <c r="G327" s="226"/>
      <c r="H327" s="226"/>
      <c r="I327" s="226"/>
      <c r="J327" s="379"/>
      <c r="K327" s="379"/>
      <c r="L327" s="379"/>
      <c r="M327" s="379"/>
      <c r="Q327" s="347"/>
      <c r="W327" s="367"/>
      <c r="Z327" s="368"/>
      <c r="AA327" s="368"/>
      <c r="AC327" s="368"/>
      <c r="AD327" s="368"/>
      <c r="AE327" s="368"/>
      <c r="AG327" s="368"/>
      <c r="AI327" s="368"/>
      <c r="AK327" s="368"/>
      <c r="AL327" s="368"/>
      <c r="AN327" s="226"/>
      <c r="AO327" s="226"/>
      <c r="AP327" s="226"/>
      <c r="AQ327" s="873"/>
      <c r="AR327" s="873"/>
      <c r="AS327" s="873"/>
      <c r="AT327" s="873"/>
      <c r="AU327" s="26"/>
      <c r="AV327" s="26"/>
      <c r="AW327" s="26"/>
      <c r="AX327" s="26"/>
      <c r="AY327" s="26"/>
      <c r="AZ327" s="26"/>
      <c r="BA327" s="26"/>
      <c r="BB327" s="26"/>
      <c r="BC327" s="26"/>
      <c r="BD327" s="26"/>
      <c r="BE327" s="26"/>
      <c r="BF327" s="26"/>
      <c r="BG327" s="26"/>
      <c r="BH327" s="26"/>
      <c r="BI327" s="26"/>
      <c r="BJ327" s="26"/>
      <c r="BK327" s="26"/>
      <c r="BL327" s="26"/>
      <c r="BM327" s="26"/>
    </row>
    <row r="328" spans="3:65" ht="13.5" customHeight="1">
      <c r="C328" s="226"/>
      <c r="F328" s="226"/>
      <c r="G328" s="226"/>
      <c r="H328" s="226"/>
      <c r="I328" s="226"/>
      <c r="J328" s="379"/>
      <c r="K328" s="379"/>
      <c r="L328" s="379"/>
      <c r="M328" s="379"/>
      <c r="Q328" s="347"/>
      <c r="W328" s="367"/>
      <c r="Z328" s="368"/>
      <c r="AA328" s="368"/>
      <c r="AC328" s="368"/>
      <c r="AD328" s="368"/>
      <c r="AE328" s="368"/>
      <c r="AG328" s="368"/>
      <c r="AI328" s="368"/>
      <c r="AK328" s="368"/>
      <c r="AL328" s="368"/>
      <c r="AN328" s="226"/>
      <c r="AO328" s="226"/>
      <c r="AP328" s="226"/>
      <c r="AQ328" s="873"/>
      <c r="AR328" s="873"/>
      <c r="AS328" s="873"/>
      <c r="AT328" s="873"/>
      <c r="AU328" s="26"/>
      <c r="AV328" s="26"/>
      <c r="AW328" s="26"/>
      <c r="AX328" s="26"/>
      <c r="AY328" s="26"/>
      <c r="AZ328" s="26"/>
      <c r="BA328" s="26"/>
      <c r="BB328" s="26"/>
      <c r="BC328" s="26"/>
      <c r="BD328" s="26"/>
      <c r="BE328" s="26"/>
      <c r="BF328" s="26"/>
      <c r="BG328" s="26"/>
      <c r="BH328" s="26"/>
      <c r="BI328" s="26"/>
      <c r="BJ328" s="26"/>
      <c r="BK328" s="26"/>
      <c r="BL328" s="26"/>
      <c r="BM328" s="26"/>
    </row>
    <row r="329" spans="3:65" ht="13.5" customHeight="1">
      <c r="C329" s="226"/>
      <c r="F329" s="226"/>
      <c r="G329" s="226"/>
      <c r="H329" s="226"/>
      <c r="I329" s="226"/>
      <c r="J329" s="379"/>
      <c r="K329" s="379"/>
      <c r="L329" s="379"/>
      <c r="M329" s="379"/>
      <c r="Q329" s="347"/>
      <c r="W329" s="367"/>
      <c r="Z329" s="368"/>
      <c r="AA329" s="368"/>
      <c r="AC329" s="368"/>
      <c r="AD329" s="368"/>
      <c r="AE329" s="368"/>
      <c r="AG329" s="368"/>
      <c r="AI329" s="368"/>
      <c r="AK329" s="368"/>
      <c r="AL329" s="368"/>
      <c r="AN329" s="226"/>
      <c r="AO329" s="226"/>
      <c r="AP329" s="226"/>
      <c r="AQ329" s="873"/>
      <c r="AR329" s="873"/>
      <c r="AS329" s="873"/>
      <c r="AT329" s="873"/>
      <c r="AU329" s="26"/>
      <c r="AV329" s="26"/>
      <c r="AW329" s="26"/>
      <c r="AX329" s="26"/>
      <c r="AY329" s="26"/>
      <c r="AZ329" s="26"/>
      <c r="BA329" s="26"/>
      <c r="BB329" s="26"/>
      <c r="BC329" s="26"/>
      <c r="BD329" s="26"/>
      <c r="BE329" s="26"/>
      <c r="BF329" s="26"/>
      <c r="BG329" s="26"/>
      <c r="BH329" s="26"/>
      <c r="BI329" s="26"/>
      <c r="BJ329" s="26"/>
      <c r="BK329" s="26"/>
      <c r="BL329" s="26"/>
      <c r="BM329" s="26"/>
    </row>
    <row r="330" spans="3:65" ht="13.5" customHeight="1">
      <c r="C330" s="226"/>
      <c r="F330" s="226"/>
      <c r="G330" s="226"/>
      <c r="H330" s="226"/>
      <c r="I330" s="226"/>
      <c r="J330" s="379"/>
      <c r="K330" s="379"/>
      <c r="L330" s="379"/>
      <c r="M330" s="379"/>
      <c r="Q330" s="347"/>
      <c r="W330" s="367"/>
      <c r="Z330" s="368"/>
      <c r="AA330" s="368"/>
      <c r="AC330" s="368"/>
      <c r="AD330" s="368"/>
      <c r="AE330" s="368"/>
      <c r="AG330" s="368"/>
      <c r="AI330" s="368"/>
      <c r="AK330" s="368"/>
      <c r="AL330" s="368"/>
      <c r="AN330" s="226"/>
      <c r="AO330" s="226"/>
      <c r="AP330" s="226"/>
      <c r="AQ330" s="873"/>
      <c r="AR330" s="873"/>
      <c r="AS330" s="873"/>
      <c r="AT330" s="873"/>
      <c r="AU330" s="26"/>
      <c r="AV330" s="26"/>
      <c r="AW330" s="26"/>
      <c r="AX330" s="26"/>
      <c r="AY330" s="26"/>
      <c r="AZ330" s="26"/>
      <c r="BA330" s="26"/>
      <c r="BB330" s="26"/>
      <c r="BC330" s="26"/>
      <c r="BD330" s="26"/>
      <c r="BE330" s="26"/>
      <c r="BF330" s="26"/>
      <c r="BG330" s="26"/>
      <c r="BH330" s="26"/>
      <c r="BI330" s="26"/>
      <c r="BJ330" s="26"/>
      <c r="BK330" s="26"/>
      <c r="BL330" s="26"/>
      <c r="BM330" s="26"/>
    </row>
    <row r="331" spans="3:65" ht="13.5" customHeight="1">
      <c r="C331" s="226"/>
      <c r="F331" s="226"/>
      <c r="G331" s="226"/>
      <c r="H331" s="226"/>
      <c r="I331" s="226"/>
      <c r="J331" s="379"/>
      <c r="K331" s="379"/>
      <c r="L331" s="379"/>
      <c r="M331" s="379"/>
      <c r="Q331" s="347"/>
      <c r="W331" s="367"/>
      <c r="Z331" s="368"/>
      <c r="AA331" s="368"/>
      <c r="AC331" s="368"/>
      <c r="AD331" s="368"/>
      <c r="AE331" s="368"/>
      <c r="AG331" s="368"/>
      <c r="AI331" s="368"/>
      <c r="AK331" s="368"/>
      <c r="AL331" s="368"/>
      <c r="AN331" s="226"/>
      <c r="AO331" s="226"/>
      <c r="AP331" s="226"/>
      <c r="AQ331" s="873"/>
      <c r="AR331" s="873"/>
      <c r="AS331" s="873"/>
      <c r="AT331" s="873"/>
      <c r="AU331" s="26"/>
      <c r="AV331" s="26"/>
      <c r="AW331" s="26"/>
      <c r="AX331" s="26"/>
      <c r="AY331" s="26"/>
      <c r="AZ331" s="26"/>
      <c r="BA331" s="26"/>
      <c r="BB331" s="26"/>
      <c r="BC331" s="26"/>
      <c r="BD331" s="26"/>
      <c r="BE331" s="26"/>
      <c r="BF331" s="26"/>
      <c r="BG331" s="26"/>
      <c r="BH331" s="26"/>
      <c r="BI331" s="26"/>
      <c r="BJ331" s="26"/>
      <c r="BK331" s="26"/>
      <c r="BL331" s="26"/>
      <c r="BM331" s="26"/>
    </row>
    <row r="332" spans="3:65" ht="13.5" customHeight="1">
      <c r="C332" s="226"/>
      <c r="F332" s="226"/>
      <c r="G332" s="226"/>
      <c r="H332" s="226"/>
      <c r="I332" s="226"/>
      <c r="J332" s="379"/>
      <c r="K332" s="379"/>
      <c r="L332" s="379"/>
      <c r="M332" s="379"/>
      <c r="Q332" s="347"/>
      <c r="W332" s="367"/>
      <c r="Z332" s="368"/>
      <c r="AA332" s="368"/>
      <c r="AC332" s="368"/>
      <c r="AD332" s="368"/>
      <c r="AE332" s="368"/>
      <c r="AG332" s="368"/>
      <c r="AI332" s="368"/>
      <c r="AK332" s="368"/>
      <c r="AL332" s="368"/>
      <c r="AN332" s="226"/>
      <c r="AO332" s="226"/>
      <c r="AP332" s="226"/>
      <c r="AQ332" s="873"/>
      <c r="AR332" s="873"/>
      <c r="AS332" s="873"/>
      <c r="AT332" s="873"/>
      <c r="AU332" s="26"/>
      <c r="AV332" s="26"/>
      <c r="AW332" s="26"/>
      <c r="AX332" s="26"/>
      <c r="AY332" s="26"/>
      <c r="AZ332" s="26"/>
      <c r="BA332" s="26"/>
      <c r="BB332" s="26"/>
      <c r="BC332" s="26"/>
      <c r="BD332" s="26"/>
      <c r="BE332" s="26"/>
      <c r="BF332" s="26"/>
      <c r="BG332" s="26"/>
      <c r="BH332" s="26"/>
      <c r="BI332" s="26"/>
      <c r="BJ332" s="26"/>
      <c r="BK332" s="26"/>
      <c r="BL332" s="26"/>
      <c r="BM332" s="26"/>
    </row>
    <row r="333" spans="3:65" ht="13.5" customHeight="1">
      <c r="C333" s="226"/>
      <c r="F333" s="226"/>
      <c r="G333" s="226"/>
      <c r="H333" s="226"/>
      <c r="I333" s="226"/>
      <c r="J333" s="379"/>
      <c r="K333" s="379"/>
      <c r="L333" s="379"/>
      <c r="M333" s="379"/>
      <c r="Q333" s="347"/>
      <c r="W333" s="367"/>
      <c r="Z333" s="368"/>
      <c r="AA333" s="368"/>
      <c r="AC333" s="368"/>
      <c r="AD333" s="368"/>
      <c r="AE333" s="368"/>
      <c r="AG333" s="368"/>
      <c r="AI333" s="368"/>
      <c r="AK333" s="368"/>
      <c r="AL333" s="368"/>
      <c r="AN333" s="226"/>
      <c r="AO333" s="226"/>
      <c r="AP333" s="226"/>
      <c r="AQ333" s="873"/>
      <c r="AR333" s="873"/>
      <c r="AS333" s="873"/>
      <c r="AT333" s="873"/>
      <c r="AU333" s="26"/>
      <c r="AV333" s="26"/>
      <c r="AW333" s="26"/>
      <c r="AX333" s="26"/>
      <c r="AY333" s="26"/>
      <c r="AZ333" s="26"/>
      <c r="BA333" s="26"/>
      <c r="BB333" s="26"/>
      <c r="BC333" s="26"/>
      <c r="BD333" s="26"/>
      <c r="BE333" s="26"/>
      <c r="BF333" s="26"/>
      <c r="BG333" s="26"/>
      <c r="BH333" s="26"/>
      <c r="BI333" s="26"/>
      <c r="BJ333" s="26"/>
      <c r="BK333" s="26"/>
      <c r="BL333" s="26"/>
      <c r="BM333" s="26"/>
    </row>
    <row r="334" spans="3:65" ht="13.5" customHeight="1">
      <c r="C334" s="226"/>
      <c r="F334" s="226"/>
      <c r="G334" s="226"/>
      <c r="H334" s="226"/>
      <c r="I334" s="226"/>
      <c r="J334" s="379"/>
      <c r="K334" s="379"/>
      <c r="L334" s="379"/>
      <c r="M334" s="379"/>
      <c r="Q334" s="347"/>
      <c r="W334" s="367"/>
      <c r="Z334" s="368"/>
      <c r="AA334" s="368"/>
      <c r="AC334" s="368"/>
      <c r="AD334" s="368"/>
      <c r="AE334" s="368"/>
      <c r="AG334" s="368"/>
      <c r="AI334" s="368"/>
      <c r="AK334" s="368"/>
      <c r="AL334" s="368"/>
      <c r="AN334" s="226"/>
      <c r="AO334" s="226"/>
      <c r="AP334" s="226"/>
      <c r="AQ334" s="873"/>
      <c r="AR334" s="873"/>
      <c r="AS334" s="873"/>
      <c r="AT334" s="873"/>
      <c r="AU334" s="26"/>
      <c r="AV334" s="26"/>
      <c r="AW334" s="26"/>
      <c r="AX334" s="26"/>
      <c r="AY334" s="26"/>
      <c r="AZ334" s="26"/>
      <c r="BA334" s="26"/>
      <c r="BB334" s="26"/>
      <c r="BC334" s="26"/>
      <c r="BD334" s="26"/>
      <c r="BE334" s="26"/>
      <c r="BF334" s="26"/>
      <c r="BG334" s="26"/>
      <c r="BH334" s="26"/>
      <c r="BI334" s="26"/>
      <c r="BJ334" s="26"/>
      <c r="BK334" s="26"/>
      <c r="BL334" s="26"/>
      <c r="BM334" s="26"/>
    </row>
    <row r="335" spans="3:65" ht="13.5" customHeight="1">
      <c r="C335" s="226"/>
      <c r="F335" s="226"/>
      <c r="G335" s="226"/>
      <c r="H335" s="226"/>
      <c r="I335" s="226"/>
      <c r="J335" s="379"/>
      <c r="K335" s="379"/>
      <c r="L335" s="379"/>
      <c r="M335" s="379"/>
      <c r="Q335" s="347"/>
      <c r="W335" s="367"/>
      <c r="Z335" s="368"/>
      <c r="AA335" s="368"/>
      <c r="AC335" s="368"/>
      <c r="AD335" s="368"/>
      <c r="AE335" s="368"/>
      <c r="AG335" s="368"/>
      <c r="AI335" s="368"/>
      <c r="AK335" s="368"/>
      <c r="AL335" s="368"/>
      <c r="AN335" s="226"/>
      <c r="AO335" s="226"/>
      <c r="AP335" s="226"/>
      <c r="AQ335" s="873"/>
      <c r="AR335" s="873"/>
      <c r="AS335" s="873"/>
      <c r="AT335" s="873"/>
      <c r="AU335" s="26"/>
      <c r="AV335" s="26"/>
      <c r="AW335" s="26"/>
      <c r="AX335" s="26"/>
      <c r="AY335" s="26"/>
      <c r="AZ335" s="26"/>
      <c r="BA335" s="26"/>
      <c r="BB335" s="26"/>
      <c r="BC335" s="26"/>
      <c r="BD335" s="26"/>
      <c r="BE335" s="26"/>
      <c r="BF335" s="26"/>
      <c r="BG335" s="26"/>
      <c r="BH335" s="26"/>
      <c r="BI335" s="26"/>
      <c r="BJ335" s="26"/>
      <c r="BK335" s="26"/>
      <c r="BL335" s="26"/>
      <c r="BM335" s="26"/>
    </row>
    <row r="336" spans="3:65" ht="13.5" customHeight="1">
      <c r="C336" s="226"/>
      <c r="F336" s="226"/>
      <c r="G336" s="226"/>
      <c r="H336" s="226"/>
      <c r="I336" s="226"/>
      <c r="J336" s="379"/>
      <c r="K336" s="379"/>
      <c r="L336" s="379"/>
      <c r="M336" s="379"/>
      <c r="Q336" s="347"/>
      <c r="W336" s="367"/>
      <c r="Z336" s="368"/>
      <c r="AA336" s="368"/>
      <c r="AC336" s="368"/>
      <c r="AD336" s="368"/>
      <c r="AE336" s="368"/>
      <c r="AG336" s="368"/>
      <c r="AI336" s="368"/>
      <c r="AK336" s="368"/>
      <c r="AL336" s="368"/>
      <c r="AN336" s="226"/>
      <c r="AO336" s="226"/>
      <c r="AP336" s="226"/>
      <c r="AQ336" s="873"/>
      <c r="AR336" s="873"/>
      <c r="AS336" s="873"/>
      <c r="AT336" s="873"/>
      <c r="AU336" s="26"/>
      <c r="AV336" s="26"/>
      <c r="AW336" s="26"/>
      <c r="AX336" s="26"/>
      <c r="AY336" s="26"/>
      <c r="AZ336" s="26"/>
      <c r="BA336" s="26"/>
      <c r="BB336" s="26"/>
      <c r="BC336" s="26"/>
      <c r="BD336" s="26"/>
      <c r="BE336" s="26"/>
      <c r="BF336" s="26"/>
      <c r="BG336" s="26"/>
      <c r="BH336" s="26"/>
      <c r="BI336" s="26"/>
      <c r="BJ336" s="26"/>
      <c r="BK336" s="26"/>
      <c r="BL336" s="26"/>
      <c r="BM336" s="26"/>
    </row>
    <row r="337" spans="3:65" ht="13.5" customHeight="1">
      <c r="C337" s="226"/>
      <c r="F337" s="226"/>
      <c r="G337" s="226"/>
      <c r="H337" s="226"/>
      <c r="I337" s="226"/>
      <c r="J337" s="379"/>
      <c r="K337" s="379"/>
      <c r="L337" s="379"/>
      <c r="M337" s="379"/>
      <c r="Q337" s="347"/>
      <c r="W337" s="367"/>
      <c r="Z337" s="368"/>
      <c r="AA337" s="368"/>
      <c r="AC337" s="368"/>
      <c r="AD337" s="368"/>
      <c r="AE337" s="368"/>
      <c r="AG337" s="368"/>
      <c r="AI337" s="368"/>
      <c r="AK337" s="368"/>
      <c r="AL337" s="368"/>
      <c r="AN337" s="226"/>
      <c r="AO337" s="226"/>
      <c r="AP337" s="226"/>
      <c r="AQ337" s="873"/>
      <c r="AR337" s="873"/>
      <c r="AS337" s="873"/>
      <c r="AT337" s="873"/>
      <c r="AU337" s="26"/>
      <c r="AV337" s="26"/>
      <c r="AW337" s="26"/>
      <c r="AX337" s="26"/>
      <c r="AY337" s="26"/>
      <c r="AZ337" s="26"/>
      <c r="BA337" s="26"/>
      <c r="BB337" s="26"/>
      <c r="BC337" s="26"/>
      <c r="BD337" s="26"/>
      <c r="BE337" s="26"/>
      <c r="BF337" s="26"/>
      <c r="BG337" s="26"/>
      <c r="BH337" s="26"/>
      <c r="BI337" s="26"/>
      <c r="BJ337" s="26"/>
      <c r="BK337" s="26"/>
      <c r="BL337" s="26"/>
      <c r="BM337" s="26"/>
    </row>
    <row r="338" spans="3:65" ht="13.5" customHeight="1">
      <c r="C338" s="226"/>
      <c r="F338" s="226"/>
      <c r="G338" s="226"/>
      <c r="H338" s="226"/>
      <c r="I338" s="226"/>
      <c r="J338" s="379"/>
      <c r="K338" s="379"/>
      <c r="L338" s="379"/>
      <c r="M338" s="379"/>
      <c r="Q338" s="347"/>
      <c r="W338" s="367"/>
      <c r="Z338" s="368"/>
      <c r="AA338" s="368"/>
      <c r="AC338" s="368"/>
      <c r="AD338" s="368"/>
      <c r="AE338" s="368"/>
      <c r="AG338" s="368"/>
      <c r="AI338" s="368"/>
      <c r="AK338" s="368"/>
      <c r="AL338" s="368"/>
      <c r="AN338" s="226"/>
      <c r="AO338" s="226"/>
      <c r="AP338" s="226"/>
      <c r="AQ338" s="873"/>
      <c r="AR338" s="873"/>
      <c r="AS338" s="873"/>
      <c r="AT338" s="873"/>
      <c r="AU338" s="26"/>
      <c r="AV338" s="26"/>
      <c r="AW338" s="26"/>
      <c r="AX338" s="26"/>
      <c r="AY338" s="26"/>
      <c r="AZ338" s="26"/>
      <c r="BA338" s="26"/>
      <c r="BB338" s="26"/>
      <c r="BC338" s="26"/>
      <c r="BD338" s="26"/>
      <c r="BE338" s="26"/>
      <c r="BF338" s="26"/>
      <c r="BG338" s="26"/>
      <c r="BH338" s="26"/>
      <c r="BI338" s="26"/>
      <c r="BJ338" s="26"/>
      <c r="BK338" s="26"/>
      <c r="BL338" s="26"/>
      <c r="BM338" s="26"/>
    </row>
    <row r="339" spans="3:65" ht="13.5" customHeight="1">
      <c r="C339" s="226"/>
      <c r="F339" s="226"/>
      <c r="G339" s="226"/>
      <c r="H339" s="226"/>
      <c r="I339" s="226"/>
      <c r="J339" s="379"/>
      <c r="K339" s="379"/>
      <c r="L339" s="379"/>
      <c r="M339" s="379"/>
      <c r="Q339" s="347"/>
      <c r="W339" s="367"/>
      <c r="Z339" s="368"/>
      <c r="AA339" s="368"/>
      <c r="AC339" s="368"/>
      <c r="AD339" s="368"/>
      <c r="AE339" s="368"/>
      <c r="AG339" s="368"/>
      <c r="AI339" s="368"/>
      <c r="AK339" s="368"/>
      <c r="AL339" s="368"/>
      <c r="AN339" s="226"/>
      <c r="AO339" s="226"/>
      <c r="AP339" s="226"/>
      <c r="AQ339" s="873"/>
      <c r="AR339" s="873"/>
      <c r="AS339" s="873"/>
      <c r="AT339" s="873"/>
      <c r="AU339" s="26"/>
      <c r="AV339" s="26"/>
      <c r="AW339" s="26"/>
      <c r="AX339" s="26"/>
      <c r="AY339" s="26"/>
      <c r="AZ339" s="26"/>
      <c r="BA339" s="26"/>
      <c r="BB339" s="26"/>
      <c r="BC339" s="26"/>
      <c r="BD339" s="26"/>
      <c r="BE339" s="26"/>
      <c r="BF339" s="26"/>
      <c r="BG339" s="26"/>
      <c r="BH339" s="26"/>
      <c r="BI339" s="26"/>
      <c r="BJ339" s="26"/>
      <c r="BK339" s="26"/>
      <c r="BL339" s="26"/>
      <c r="BM339" s="26"/>
    </row>
    <row r="340" spans="3:65" ht="13.5" customHeight="1">
      <c r="C340" s="226"/>
      <c r="F340" s="226"/>
      <c r="G340" s="226"/>
      <c r="H340" s="226"/>
      <c r="I340" s="226"/>
      <c r="J340" s="379"/>
      <c r="K340" s="379"/>
      <c r="L340" s="379"/>
      <c r="M340" s="379"/>
      <c r="Q340" s="347"/>
      <c r="W340" s="367"/>
      <c r="Z340" s="368"/>
      <c r="AA340" s="368"/>
      <c r="AC340" s="368"/>
      <c r="AD340" s="368"/>
      <c r="AE340" s="368"/>
      <c r="AG340" s="368"/>
      <c r="AI340" s="368"/>
      <c r="AK340" s="368"/>
      <c r="AL340" s="368"/>
      <c r="AN340" s="226"/>
      <c r="AO340" s="226"/>
      <c r="AP340" s="226"/>
      <c r="AQ340" s="873"/>
      <c r="AR340" s="873"/>
      <c r="AS340" s="873"/>
      <c r="AT340" s="873"/>
      <c r="AU340" s="26"/>
      <c r="AV340" s="26"/>
      <c r="AW340" s="26"/>
      <c r="AX340" s="26"/>
      <c r="AY340" s="26"/>
      <c r="AZ340" s="26"/>
      <c r="BA340" s="26"/>
      <c r="BB340" s="26"/>
      <c r="BC340" s="26"/>
      <c r="BD340" s="26"/>
      <c r="BE340" s="26"/>
      <c r="BF340" s="26"/>
      <c r="BG340" s="26"/>
      <c r="BH340" s="26"/>
      <c r="BI340" s="26"/>
      <c r="BJ340" s="26"/>
      <c r="BK340" s="26"/>
      <c r="BL340" s="26"/>
      <c r="BM340" s="26"/>
    </row>
    <row r="341" spans="3:65" ht="13.5" customHeight="1">
      <c r="C341" s="226"/>
      <c r="F341" s="226"/>
      <c r="G341" s="226"/>
      <c r="H341" s="226"/>
      <c r="I341" s="226"/>
      <c r="J341" s="379"/>
      <c r="K341" s="379"/>
      <c r="L341" s="379"/>
      <c r="M341" s="379"/>
      <c r="Q341" s="347"/>
      <c r="W341" s="367"/>
      <c r="Z341" s="368"/>
      <c r="AA341" s="368"/>
      <c r="AC341" s="368"/>
      <c r="AD341" s="368"/>
      <c r="AE341" s="368"/>
      <c r="AG341" s="368"/>
      <c r="AI341" s="368"/>
      <c r="AK341" s="368"/>
      <c r="AL341" s="368"/>
      <c r="AN341" s="226"/>
      <c r="AO341" s="226"/>
      <c r="AP341" s="226"/>
      <c r="AQ341" s="873"/>
      <c r="AR341" s="873"/>
      <c r="AS341" s="873"/>
      <c r="AT341" s="873"/>
      <c r="AU341" s="26"/>
      <c r="AV341" s="26"/>
      <c r="AW341" s="26"/>
      <c r="AX341" s="26"/>
      <c r="AY341" s="26"/>
      <c r="AZ341" s="26"/>
      <c r="BA341" s="26"/>
      <c r="BB341" s="26"/>
      <c r="BC341" s="26"/>
      <c r="BD341" s="26"/>
      <c r="BE341" s="26"/>
      <c r="BF341" s="26"/>
      <c r="BG341" s="26"/>
      <c r="BH341" s="26"/>
      <c r="BI341" s="26"/>
      <c r="BJ341" s="26"/>
      <c r="BK341" s="26"/>
      <c r="BL341" s="26"/>
      <c r="BM341" s="26"/>
    </row>
    <row r="342" spans="3:65" ht="13.5" customHeight="1">
      <c r="C342" s="226"/>
      <c r="F342" s="226"/>
      <c r="G342" s="226"/>
      <c r="H342" s="226"/>
      <c r="I342" s="226"/>
      <c r="J342" s="379"/>
      <c r="K342" s="379"/>
      <c r="L342" s="379"/>
      <c r="M342" s="379"/>
      <c r="Q342" s="347"/>
      <c r="W342" s="367"/>
      <c r="Z342" s="368"/>
      <c r="AA342" s="368"/>
      <c r="AC342" s="368"/>
      <c r="AD342" s="368"/>
      <c r="AE342" s="368"/>
      <c r="AG342" s="368"/>
      <c r="AI342" s="368"/>
      <c r="AK342" s="368"/>
      <c r="AL342" s="368"/>
      <c r="AN342" s="226"/>
      <c r="AO342" s="226"/>
      <c r="AP342" s="226"/>
      <c r="AQ342" s="873"/>
      <c r="AR342" s="873"/>
      <c r="AS342" s="873"/>
      <c r="AT342" s="873"/>
      <c r="AU342" s="26"/>
      <c r="AV342" s="26"/>
      <c r="AW342" s="26"/>
      <c r="AX342" s="26"/>
      <c r="AY342" s="26"/>
      <c r="AZ342" s="26"/>
      <c r="BA342" s="26"/>
      <c r="BB342" s="26"/>
      <c r="BC342" s="26"/>
      <c r="BD342" s="26"/>
      <c r="BE342" s="26"/>
      <c r="BF342" s="26"/>
      <c r="BG342" s="26"/>
      <c r="BH342" s="26"/>
      <c r="BI342" s="26"/>
      <c r="BJ342" s="26"/>
      <c r="BK342" s="26"/>
      <c r="BL342" s="26"/>
      <c r="BM342" s="26"/>
    </row>
    <row r="343" spans="3:65" ht="13.5" customHeight="1">
      <c r="C343" s="226"/>
      <c r="F343" s="226"/>
      <c r="G343" s="226"/>
      <c r="H343" s="226"/>
      <c r="I343" s="226"/>
      <c r="J343" s="379"/>
      <c r="K343" s="379"/>
      <c r="L343" s="379"/>
      <c r="M343" s="379"/>
      <c r="Q343" s="347"/>
      <c r="W343" s="367"/>
      <c r="Z343" s="368"/>
      <c r="AA343" s="368"/>
      <c r="AC343" s="368"/>
      <c r="AD343" s="368"/>
      <c r="AE343" s="368"/>
      <c r="AG343" s="368"/>
      <c r="AI343" s="368"/>
      <c r="AK343" s="368"/>
      <c r="AL343" s="368"/>
      <c r="AN343" s="226"/>
      <c r="AO343" s="226"/>
      <c r="AP343" s="226"/>
      <c r="AQ343" s="873"/>
      <c r="AR343" s="873"/>
      <c r="AS343" s="873"/>
      <c r="AT343" s="873"/>
      <c r="AU343" s="26"/>
      <c r="AV343" s="26"/>
      <c r="AW343" s="26"/>
      <c r="AX343" s="26"/>
      <c r="AY343" s="26"/>
      <c r="AZ343" s="26"/>
      <c r="BA343" s="26"/>
      <c r="BB343" s="26"/>
      <c r="BC343" s="26"/>
      <c r="BD343" s="26"/>
      <c r="BE343" s="26"/>
      <c r="BF343" s="26"/>
      <c r="BG343" s="26"/>
      <c r="BH343" s="26"/>
      <c r="BI343" s="26"/>
      <c r="BJ343" s="26"/>
      <c r="BK343" s="26"/>
      <c r="BL343" s="26"/>
      <c r="BM343" s="26"/>
    </row>
    <row r="344" spans="3:65" ht="13.5" customHeight="1">
      <c r="C344" s="226"/>
      <c r="F344" s="226"/>
      <c r="G344" s="226"/>
      <c r="H344" s="226"/>
      <c r="I344" s="226"/>
      <c r="J344" s="379"/>
      <c r="K344" s="379"/>
      <c r="L344" s="379"/>
      <c r="M344" s="379"/>
      <c r="Q344" s="347"/>
      <c r="W344" s="367"/>
      <c r="Z344" s="368"/>
      <c r="AA344" s="368"/>
      <c r="AC344" s="368"/>
      <c r="AD344" s="368"/>
      <c r="AE344" s="368"/>
      <c r="AG344" s="368"/>
      <c r="AI344" s="368"/>
      <c r="AK344" s="368"/>
      <c r="AL344" s="368"/>
      <c r="AN344" s="226"/>
      <c r="AO344" s="226"/>
      <c r="AP344" s="226"/>
      <c r="AQ344" s="873"/>
      <c r="AR344" s="873"/>
      <c r="AS344" s="873"/>
      <c r="AT344" s="873"/>
      <c r="AU344" s="26"/>
      <c r="AV344" s="26"/>
      <c r="AW344" s="26"/>
      <c r="AX344" s="26"/>
      <c r="AY344" s="26"/>
      <c r="AZ344" s="26"/>
      <c r="BA344" s="26"/>
      <c r="BB344" s="26"/>
      <c r="BC344" s="26"/>
      <c r="BD344" s="26"/>
      <c r="BE344" s="26"/>
      <c r="BF344" s="26"/>
      <c r="BG344" s="26"/>
      <c r="BH344" s="26"/>
      <c r="BI344" s="26"/>
      <c r="BJ344" s="26"/>
      <c r="BK344" s="26"/>
      <c r="BL344" s="26"/>
      <c r="BM344" s="26"/>
    </row>
    <row r="345" spans="3:65" ht="13.5" customHeight="1">
      <c r="C345" s="226"/>
      <c r="F345" s="226"/>
      <c r="G345" s="226"/>
      <c r="H345" s="226"/>
      <c r="I345" s="226"/>
      <c r="J345" s="379"/>
      <c r="K345" s="379"/>
      <c r="L345" s="379"/>
      <c r="M345" s="379"/>
      <c r="Q345" s="347"/>
      <c r="W345" s="367"/>
      <c r="Z345" s="368"/>
      <c r="AA345" s="368"/>
      <c r="AC345" s="368"/>
      <c r="AD345" s="368"/>
      <c r="AE345" s="368"/>
      <c r="AG345" s="368"/>
      <c r="AI345" s="368"/>
      <c r="AK345" s="368"/>
      <c r="AL345" s="368"/>
      <c r="AN345" s="226"/>
      <c r="AO345" s="226"/>
      <c r="AP345" s="226"/>
      <c r="AQ345" s="873"/>
      <c r="AR345" s="873"/>
      <c r="AS345" s="873"/>
      <c r="AT345" s="873"/>
      <c r="AU345" s="26"/>
      <c r="AV345" s="26"/>
      <c r="AW345" s="26"/>
      <c r="AX345" s="26"/>
      <c r="AY345" s="26"/>
      <c r="AZ345" s="26"/>
      <c r="BA345" s="26"/>
      <c r="BB345" s="26"/>
      <c r="BC345" s="26"/>
      <c r="BD345" s="26"/>
      <c r="BE345" s="26"/>
      <c r="BF345" s="26"/>
      <c r="BG345" s="26"/>
      <c r="BH345" s="26"/>
      <c r="BI345" s="26"/>
      <c r="BJ345" s="26"/>
      <c r="BK345" s="26"/>
      <c r="BL345" s="26"/>
      <c r="BM345" s="26"/>
    </row>
    <row r="346" spans="3:65" ht="13.5" customHeight="1">
      <c r="C346" s="226"/>
      <c r="F346" s="226"/>
      <c r="G346" s="226"/>
      <c r="H346" s="226"/>
      <c r="I346" s="226"/>
      <c r="J346" s="379"/>
      <c r="K346" s="379"/>
      <c r="L346" s="379"/>
      <c r="M346" s="379"/>
      <c r="Q346" s="347"/>
      <c r="W346" s="367"/>
      <c r="Z346" s="368"/>
      <c r="AA346" s="368"/>
      <c r="AC346" s="368"/>
      <c r="AD346" s="368"/>
      <c r="AE346" s="368"/>
      <c r="AG346" s="368"/>
      <c r="AI346" s="368"/>
      <c r="AK346" s="368"/>
      <c r="AL346" s="368"/>
      <c r="AN346" s="226"/>
      <c r="AO346" s="226"/>
      <c r="AP346" s="226"/>
      <c r="AQ346" s="873"/>
      <c r="AR346" s="873"/>
      <c r="AS346" s="873"/>
      <c r="AT346" s="873"/>
      <c r="AU346" s="26"/>
      <c r="AV346" s="26"/>
      <c r="AW346" s="26"/>
      <c r="AX346" s="26"/>
      <c r="AY346" s="26"/>
      <c r="AZ346" s="26"/>
      <c r="BA346" s="26"/>
      <c r="BB346" s="26"/>
      <c r="BC346" s="26"/>
      <c r="BD346" s="26"/>
      <c r="BE346" s="26"/>
      <c r="BF346" s="26"/>
      <c r="BG346" s="26"/>
      <c r="BH346" s="26"/>
      <c r="BI346" s="26"/>
      <c r="BJ346" s="26"/>
      <c r="BK346" s="26"/>
      <c r="BL346" s="26"/>
      <c r="BM346" s="26"/>
    </row>
    <row r="347" spans="3:65" ht="13.5" customHeight="1">
      <c r="C347" s="226"/>
      <c r="F347" s="226"/>
      <c r="G347" s="226"/>
      <c r="H347" s="226"/>
      <c r="I347" s="226"/>
      <c r="J347" s="379"/>
      <c r="K347" s="379"/>
      <c r="L347" s="379"/>
      <c r="M347" s="379"/>
      <c r="Q347" s="347"/>
      <c r="W347" s="367"/>
      <c r="Z347" s="368"/>
      <c r="AA347" s="368"/>
      <c r="AC347" s="368"/>
      <c r="AD347" s="368"/>
      <c r="AE347" s="368"/>
      <c r="AG347" s="368"/>
      <c r="AI347" s="368"/>
      <c r="AK347" s="368"/>
      <c r="AL347" s="368"/>
      <c r="AN347" s="226"/>
      <c r="AO347" s="226"/>
      <c r="AP347" s="226"/>
      <c r="AQ347" s="873"/>
      <c r="AR347" s="873"/>
      <c r="AS347" s="873"/>
      <c r="AT347" s="873"/>
      <c r="AU347" s="26"/>
      <c r="AV347" s="26"/>
      <c r="AW347" s="26"/>
      <c r="AX347" s="26"/>
      <c r="AY347" s="26"/>
      <c r="AZ347" s="26"/>
      <c r="BA347" s="26"/>
      <c r="BB347" s="26"/>
      <c r="BC347" s="26"/>
      <c r="BD347" s="26"/>
      <c r="BE347" s="26"/>
      <c r="BF347" s="26"/>
      <c r="BG347" s="26"/>
      <c r="BH347" s="26"/>
      <c r="BI347" s="26"/>
      <c r="BJ347" s="26"/>
      <c r="BK347" s="26"/>
      <c r="BL347" s="26"/>
      <c r="BM347" s="26"/>
    </row>
    <row r="348" spans="3:65" ht="13.5" customHeight="1">
      <c r="C348" s="226"/>
      <c r="F348" s="226"/>
      <c r="G348" s="226"/>
      <c r="H348" s="226"/>
      <c r="I348" s="226"/>
      <c r="J348" s="379"/>
      <c r="K348" s="379"/>
      <c r="L348" s="379"/>
      <c r="M348" s="379"/>
      <c r="Q348" s="347"/>
      <c r="W348" s="367"/>
      <c r="Z348" s="368"/>
      <c r="AA348" s="368"/>
      <c r="AC348" s="368"/>
      <c r="AD348" s="368"/>
      <c r="AE348" s="368"/>
      <c r="AG348" s="368"/>
      <c r="AI348" s="368"/>
      <c r="AK348" s="368"/>
      <c r="AL348" s="368"/>
      <c r="AN348" s="226"/>
      <c r="AO348" s="226"/>
      <c r="AP348" s="226"/>
      <c r="AQ348" s="873"/>
      <c r="AR348" s="873"/>
      <c r="AS348" s="873"/>
      <c r="AT348" s="873"/>
      <c r="AU348" s="26"/>
      <c r="AV348" s="26"/>
      <c r="AW348" s="26"/>
      <c r="AX348" s="26"/>
      <c r="AY348" s="26"/>
      <c r="AZ348" s="26"/>
      <c r="BA348" s="26"/>
      <c r="BB348" s="26"/>
      <c r="BC348" s="26"/>
      <c r="BD348" s="26"/>
      <c r="BE348" s="26"/>
      <c r="BF348" s="26"/>
      <c r="BG348" s="26"/>
      <c r="BH348" s="26"/>
      <c r="BI348" s="26"/>
      <c r="BJ348" s="26"/>
      <c r="BK348" s="26"/>
      <c r="BL348" s="26"/>
      <c r="BM348" s="26"/>
    </row>
    <row r="349" spans="3:65" ht="13.5" customHeight="1">
      <c r="C349" s="226"/>
      <c r="F349" s="226"/>
      <c r="G349" s="226"/>
      <c r="H349" s="226"/>
      <c r="I349" s="226"/>
      <c r="J349" s="379"/>
      <c r="K349" s="379"/>
      <c r="L349" s="379"/>
      <c r="M349" s="379"/>
      <c r="Q349" s="347"/>
      <c r="W349" s="367"/>
      <c r="Z349" s="368"/>
      <c r="AA349" s="368"/>
      <c r="AC349" s="368"/>
      <c r="AD349" s="368"/>
      <c r="AE349" s="368"/>
      <c r="AG349" s="368"/>
      <c r="AI349" s="368"/>
      <c r="AK349" s="368"/>
      <c r="AL349" s="368"/>
      <c r="AN349" s="226"/>
      <c r="AO349" s="226"/>
      <c r="AP349" s="226"/>
      <c r="AQ349" s="873"/>
      <c r="AR349" s="873"/>
      <c r="AS349" s="873"/>
      <c r="AT349" s="873"/>
      <c r="AU349" s="26"/>
      <c r="AV349" s="26"/>
      <c r="AW349" s="26"/>
      <c r="AX349" s="26"/>
      <c r="AY349" s="26"/>
      <c r="AZ349" s="26"/>
      <c r="BA349" s="26"/>
      <c r="BB349" s="26"/>
      <c r="BC349" s="26"/>
      <c r="BD349" s="26"/>
      <c r="BE349" s="26"/>
      <c r="BF349" s="26"/>
      <c r="BG349" s="26"/>
      <c r="BH349" s="26"/>
      <c r="BI349" s="26"/>
      <c r="BJ349" s="26"/>
      <c r="BK349" s="26"/>
      <c r="BL349" s="26"/>
      <c r="BM349" s="26"/>
    </row>
    <row r="350" spans="3:65" ht="13.5" customHeight="1">
      <c r="C350" s="226"/>
      <c r="F350" s="226"/>
      <c r="G350" s="226"/>
      <c r="H350" s="226"/>
      <c r="I350" s="226"/>
      <c r="J350" s="379"/>
      <c r="K350" s="379"/>
      <c r="L350" s="379"/>
      <c r="M350" s="379"/>
      <c r="Q350" s="347"/>
      <c r="W350" s="367"/>
      <c r="Z350" s="368"/>
      <c r="AA350" s="368"/>
      <c r="AC350" s="368"/>
      <c r="AD350" s="368"/>
      <c r="AE350" s="368"/>
      <c r="AG350" s="368"/>
      <c r="AI350" s="368"/>
      <c r="AK350" s="368"/>
      <c r="AL350" s="368"/>
      <c r="AN350" s="226"/>
      <c r="AO350" s="226"/>
      <c r="AP350" s="226"/>
      <c r="AQ350" s="873"/>
      <c r="AR350" s="873"/>
      <c r="AS350" s="873"/>
      <c r="AT350" s="873"/>
      <c r="AU350" s="26"/>
      <c r="AV350" s="26"/>
      <c r="AW350" s="26"/>
      <c r="AX350" s="26"/>
      <c r="AY350" s="26"/>
      <c r="AZ350" s="26"/>
      <c r="BA350" s="26"/>
      <c r="BB350" s="26"/>
      <c r="BC350" s="26"/>
      <c r="BD350" s="26"/>
      <c r="BE350" s="26"/>
      <c r="BF350" s="26"/>
      <c r="BG350" s="26"/>
      <c r="BH350" s="26"/>
      <c r="BI350" s="26"/>
      <c r="BJ350" s="26"/>
      <c r="BK350" s="26"/>
      <c r="BL350" s="26"/>
      <c r="BM350" s="26"/>
    </row>
    <row r="351" spans="3:65" ht="13.5" customHeight="1">
      <c r="C351" s="226"/>
      <c r="F351" s="226"/>
      <c r="G351" s="226"/>
      <c r="H351" s="226"/>
      <c r="I351" s="226"/>
      <c r="J351" s="379"/>
      <c r="K351" s="379"/>
      <c r="L351" s="379"/>
      <c r="M351" s="379"/>
      <c r="Q351" s="347"/>
      <c r="W351" s="367"/>
      <c r="Z351" s="368"/>
      <c r="AA351" s="368"/>
      <c r="AC351" s="368"/>
      <c r="AD351" s="368"/>
      <c r="AE351" s="368"/>
      <c r="AG351" s="368"/>
      <c r="AI351" s="368"/>
      <c r="AK351" s="368"/>
      <c r="AL351" s="368"/>
      <c r="AN351" s="226"/>
      <c r="AO351" s="226"/>
      <c r="AP351" s="226"/>
      <c r="AQ351" s="873"/>
      <c r="AR351" s="873"/>
      <c r="AS351" s="873"/>
      <c r="AT351" s="873"/>
      <c r="AU351" s="26"/>
      <c r="AV351" s="26"/>
      <c r="AW351" s="26"/>
      <c r="AX351" s="26"/>
      <c r="AY351" s="26"/>
      <c r="AZ351" s="26"/>
      <c r="BA351" s="26"/>
      <c r="BB351" s="26"/>
      <c r="BC351" s="26"/>
      <c r="BD351" s="26"/>
      <c r="BE351" s="26"/>
      <c r="BF351" s="26"/>
      <c r="BG351" s="26"/>
      <c r="BH351" s="26"/>
      <c r="BI351" s="26"/>
      <c r="BJ351" s="26"/>
      <c r="BK351" s="26"/>
      <c r="BL351" s="26"/>
      <c r="BM351" s="26"/>
    </row>
    <row r="352" spans="3:65" ht="13.5" customHeight="1">
      <c r="C352" s="226"/>
      <c r="F352" s="226"/>
      <c r="G352" s="226"/>
      <c r="H352" s="226"/>
      <c r="I352" s="226"/>
      <c r="J352" s="379"/>
      <c r="K352" s="379"/>
      <c r="L352" s="379"/>
      <c r="M352" s="379"/>
      <c r="Q352" s="347"/>
      <c r="W352" s="367"/>
      <c r="Z352" s="368"/>
      <c r="AA352" s="368"/>
      <c r="AC352" s="368"/>
      <c r="AD352" s="368"/>
      <c r="AE352" s="368"/>
      <c r="AG352" s="368"/>
      <c r="AI352" s="368"/>
      <c r="AK352" s="368"/>
      <c r="AL352" s="368"/>
      <c r="AN352" s="226"/>
      <c r="AO352" s="226"/>
      <c r="AP352" s="226"/>
      <c r="AQ352" s="873"/>
      <c r="AR352" s="873"/>
      <c r="AS352" s="873"/>
      <c r="AT352" s="873"/>
      <c r="AU352" s="26"/>
      <c r="AV352" s="26"/>
      <c r="AW352" s="26"/>
      <c r="AX352" s="26"/>
      <c r="AY352" s="26"/>
      <c r="AZ352" s="26"/>
      <c r="BA352" s="26"/>
      <c r="BB352" s="26"/>
      <c r="BC352" s="26"/>
      <c r="BD352" s="26"/>
      <c r="BE352" s="26"/>
      <c r="BF352" s="26"/>
      <c r="BG352" s="26"/>
      <c r="BH352" s="26"/>
      <c r="BI352" s="26"/>
      <c r="BJ352" s="26"/>
      <c r="BK352" s="26"/>
      <c r="BL352" s="26"/>
      <c r="BM352" s="26"/>
    </row>
    <row r="353" spans="3:65" ht="13.5" customHeight="1">
      <c r="C353" s="226"/>
      <c r="F353" s="226"/>
      <c r="G353" s="226"/>
      <c r="H353" s="226"/>
      <c r="I353" s="226"/>
      <c r="J353" s="379"/>
      <c r="K353" s="379"/>
      <c r="L353" s="379"/>
      <c r="M353" s="379"/>
      <c r="Q353" s="347"/>
      <c r="W353" s="367"/>
      <c r="Z353" s="368"/>
      <c r="AA353" s="368"/>
      <c r="AC353" s="368"/>
      <c r="AD353" s="368"/>
      <c r="AE353" s="368"/>
      <c r="AG353" s="368"/>
      <c r="AI353" s="368"/>
      <c r="AK353" s="368"/>
      <c r="AL353" s="368"/>
      <c r="AN353" s="226"/>
      <c r="AO353" s="226"/>
      <c r="AP353" s="226"/>
      <c r="AQ353" s="873"/>
      <c r="AR353" s="873"/>
      <c r="AS353" s="873"/>
      <c r="AT353" s="873"/>
      <c r="AU353" s="26"/>
      <c r="AV353" s="26"/>
      <c r="AW353" s="26"/>
      <c r="AX353" s="26"/>
      <c r="AY353" s="26"/>
      <c r="AZ353" s="26"/>
      <c r="BA353" s="26"/>
      <c r="BB353" s="26"/>
      <c r="BC353" s="26"/>
      <c r="BD353" s="26"/>
      <c r="BE353" s="26"/>
      <c r="BF353" s="26"/>
      <c r="BG353" s="26"/>
      <c r="BH353" s="26"/>
      <c r="BI353" s="26"/>
      <c r="BJ353" s="26"/>
      <c r="BK353" s="26"/>
      <c r="BL353" s="26"/>
      <c r="BM353" s="26"/>
    </row>
    <row r="354" spans="3:65" ht="13.5" customHeight="1">
      <c r="C354" s="226"/>
      <c r="F354" s="226"/>
      <c r="G354" s="226"/>
      <c r="H354" s="226"/>
      <c r="I354" s="226"/>
      <c r="J354" s="379"/>
      <c r="K354" s="379"/>
      <c r="L354" s="379"/>
      <c r="M354" s="379"/>
      <c r="Q354" s="347"/>
      <c r="W354" s="367"/>
      <c r="Z354" s="368"/>
      <c r="AA354" s="368"/>
      <c r="AC354" s="368"/>
      <c r="AD354" s="368"/>
      <c r="AE354" s="368"/>
      <c r="AG354" s="368"/>
      <c r="AI354" s="368"/>
      <c r="AK354" s="368"/>
      <c r="AL354" s="368"/>
      <c r="AN354" s="226"/>
      <c r="AO354" s="226"/>
      <c r="AP354" s="226"/>
      <c r="AQ354" s="873"/>
      <c r="AR354" s="873"/>
      <c r="AS354" s="873"/>
      <c r="AT354" s="873"/>
      <c r="AU354" s="26"/>
      <c r="AV354" s="26"/>
      <c r="AW354" s="26"/>
      <c r="AX354" s="26"/>
      <c r="AY354" s="26"/>
      <c r="AZ354" s="26"/>
      <c r="BA354" s="26"/>
      <c r="BB354" s="26"/>
      <c r="BC354" s="26"/>
      <c r="BD354" s="26"/>
      <c r="BE354" s="26"/>
      <c r="BF354" s="26"/>
      <c r="BG354" s="26"/>
      <c r="BH354" s="26"/>
      <c r="BI354" s="26"/>
      <c r="BJ354" s="26"/>
      <c r="BK354" s="26"/>
      <c r="BL354" s="26"/>
      <c r="BM354" s="26"/>
    </row>
    <row r="355" spans="3:65" ht="13.5" customHeight="1">
      <c r="C355" s="226"/>
      <c r="F355" s="226"/>
      <c r="G355" s="226"/>
      <c r="H355" s="226"/>
      <c r="I355" s="226"/>
      <c r="J355" s="379"/>
      <c r="K355" s="379"/>
      <c r="L355" s="379"/>
      <c r="M355" s="379"/>
      <c r="Q355" s="347"/>
      <c r="W355" s="367"/>
      <c r="Z355" s="368"/>
      <c r="AA355" s="368"/>
      <c r="AC355" s="368"/>
      <c r="AD355" s="368"/>
      <c r="AE355" s="368"/>
      <c r="AG355" s="368"/>
      <c r="AI355" s="368"/>
      <c r="AK355" s="368"/>
      <c r="AL355" s="368"/>
      <c r="AN355" s="226"/>
      <c r="AO355" s="226"/>
      <c r="AP355" s="226"/>
      <c r="AQ355" s="873"/>
      <c r="AR355" s="873"/>
      <c r="AS355" s="873"/>
      <c r="AT355" s="873"/>
      <c r="AU355" s="26"/>
      <c r="AV355" s="26"/>
      <c r="AW355" s="26"/>
      <c r="AX355" s="26"/>
      <c r="AY355" s="26"/>
      <c r="AZ355" s="26"/>
      <c r="BA355" s="26"/>
      <c r="BB355" s="26"/>
      <c r="BC355" s="26"/>
      <c r="BD355" s="26"/>
      <c r="BE355" s="26"/>
      <c r="BF355" s="26"/>
      <c r="BG355" s="26"/>
      <c r="BH355" s="26"/>
      <c r="BI355" s="26"/>
      <c r="BJ355" s="26"/>
      <c r="BK355" s="26"/>
      <c r="BL355" s="26"/>
      <c r="BM355" s="26"/>
    </row>
    <row r="356" spans="3:65" ht="13.5" customHeight="1">
      <c r="C356" s="226"/>
      <c r="F356" s="226"/>
      <c r="G356" s="226"/>
      <c r="H356" s="226"/>
      <c r="I356" s="226"/>
      <c r="J356" s="379"/>
      <c r="K356" s="379"/>
      <c r="L356" s="379"/>
      <c r="M356" s="379"/>
      <c r="Q356" s="347"/>
      <c r="W356" s="367"/>
      <c r="Z356" s="368"/>
      <c r="AA356" s="368"/>
      <c r="AC356" s="368"/>
      <c r="AD356" s="368"/>
      <c r="AE356" s="368"/>
      <c r="AG356" s="368"/>
      <c r="AI356" s="368"/>
      <c r="AK356" s="368"/>
      <c r="AL356" s="368"/>
      <c r="AN356" s="226"/>
      <c r="AO356" s="226"/>
      <c r="AP356" s="226"/>
      <c r="AQ356" s="873"/>
      <c r="AR356" s="873"/>
      <c r="AS356" s="873"/>
      <c r="AT356" s="873"/>
      <c r="AU356" s="26"/>
      <c r="AV356" s="26"/>
      <c r="AW356" s="26"/>
      <c r="AX356" s="26"/>
      <c r="AY356" s="26"/>
      <c r="AZ356" s="26"/>
      <c r="BA356" s="26"/>
      <c r="BB356" s="26"/>
      <c r="BC356" s="26"/>
      <c r="BD356" s="26"/>
      <c r="BE356" s="26"/>
      <c r="BF356" s="26"/>
      <c r="BG356" s="26"/>
      <c r="BH356" s="26"/>
      <c r="BI356" s="26"/>
      <c r="BJ356" s="26"/>
      <c r="BK356" s="26"/>
      <c r="BL356" s="26"/>
      <c r="BM356" s="26"/>
    </row>
    <row r="357" spans="3:65" ht="13.5" customHeight="1">
      <c r="C357" s="226"/>
      <c r="F357" s="226"/>
      <c r="G357" s="226"/>
      <c r="H357" s="226"/>
      <c r="I357" s="226"/>
      <c r="J357" s="379"/>
      <c r="K357" s="379"/>
      <c r="L357" s="379"/>
      <c r="M357" s="379"/>
      <c r="Q357" s="347"/>
      <c r="W357" s="367"/>
      <c r="Z357" s="368"/>
      <c r="AA357" s="368"/>
      <c r="AC357" s="368"/>
      <c r="AD357" s="368"/>
      <c r="AE357" s="368"/>
      <c r="AG357" s="368"/>
      <c r="AI357" s="368"/>
      <c r="AK357" s="368"/>
      <c r="AL357" s="368"/>
      <c r="AN357" s="226"/>
      <c r="AO357" s="226"/>
      <c r="AP357" s="226"/>
      <c r="AQ357" s="873"/>
      <c r="AR357" s="873"/>
      <c r="AS357" s="873"/>
      <c r="AT357" s="873"/>
      <c r="AU357" s="26"/>
      <c r="AV357" s="26"/>
      <c r="AW357" s="26"/>
      <c r="AX357" s="26"/>
      <c r="AY357" s="26"/>
      <c r="AZ357" s="26"/>
      <c r="BA357" s="26"/>
      <c r="BB357" s="26"/>
      <c r="BC357" s="26"/>
      <c r="BD357" s="26"/>
      <c r="BE357" s="26"/>
      <c r="BF357" s="26"/>
      <c r="BG357" s="26"/>
      <c r="BH357" s="26"/>
      <c r="BI357" s="26"/>
      <c r="BJ357" s="26"/>
      <c r="BK357" s="26"/>
      <c r="BL357" s="26"/>
      <c r="BM357" s="26"/>
    </row>
    <row r="358" spans="3:65" ht="13.5" customHeight="1">
      <c r="C358" s="226"/>
      <c r="F358" s="226"/>
      <c r="G358" s="226"/>
      <c r="H358" s="226"/>
      <c r="I358" s="226"/>
      <c r="J358" s="379"/>
      <c r="K358" s="379"/>
      <c r="L358" s="379"/>
      <c r="M358" s="379"/>
      <c r="Q358" s="347"/>
      <c r="W358" s="367"/>
      <c r="Z358" s="368"/>
      <c r="AA358" s="368"/>
      <c r="AC358" s="368"/>
      <c r="AD358" s="368"/>
      <c r="AE358" s="368"/>
      <c r="AG358" s="368"/>
      <c r="AI358" s="368"/>
      <c r="AK358" s="368"/>
      <c r="AL358" s="368"/>
      <c r="AN358" s="226"/>
      <c r="AO358" s="226"/>
      <c r="AP358" s="226"/>
      <c r="AQ358" s="873"/>
      <c r="AR358" s="873"/>
      <c r="AS358" s="873"/>
      <c r="AT358" s="873"/>
      <c r="AU358" s="26"/>
      <c r="AV358" s="26"/>
      <c r="AW358" s="26"/>
      <c r="AX358" s="26"/>
      <c r="AY358" s="26"/>
      <c r="AZ358" s="26"/>
      <c r="BA358" s="26"/>
      <c r="BB358" s="26"/>
      <c r="BC358" s="26"/>
      <c r="BD358" s="26"/>
      <c r="BE358" s="26"/>
      <c r="BF358" s="26"/>
      <c r="BG358" s="26"/>
      <c r="BH358" s="26"/>
      <c r="BI358" s="26"/>
      <c r="BJ358" s="26"/>
      <c r="BK358" s="26"/>
      <c r="BL358" s="26"/>
      <c r="BM358" s="26"/>
    </row>
    <row r="359" spans="3:65" ht="13.5" customHeight="1">
      <c r="C359" s="226"/>
      <c r="F359" s="226"/>
      <c r="G359" s="226"/>
      <c r="H359" s="226"/>
      <c r="I359" s="226"/>
      <c r="J359" s="379"/>
      <c r="K359" s="379"/>
      <c r="L359" s="379"/>
      <c r="M359" s="379"/>
      <c r="Q359" s="347"/>
      <c r="W359" s="367"/>
      <c r="Z359" s="368"/>
      <c r="AA359" s="368"/>
      <c r="AC359" s="368"/>
      <c r="AD359" s="368"/>
      <c r="AE359" s="368"/>
      <c r="AG359" s="368"/>
      <c r="AI359" s="368"/>
      <c r="AK359" s="368"/>
      <c r="AL359" s="368"/>
      <c r="AN359" s="226"/>
      <c r="AO359" s="226"/>
      <c r="AP359" s="226"/>
      <c r="AQ359" s="873"/>
      <c r="AR359" s="873"/>
      <c r="AS359" s="873"/>
      <c r="AT359" s="873"/>
      <c r="AU359" s="26"/>
      <c r="AV359" s="26"/>
      <c r="AW359" s="26"/>
      <c r="AX359" s="26"/>
      <c r="AY359" s="26"/>
      <c r="AZ359" s="26"/>
      <c r="BA359" s="26"/>
      <c r="BB359" s="26"/>
      <c r="BC359" s="26"/>
      <c r="BD359" s="26"/>
      <c r="BE359" s="26"/>
      <c r="BF359" s="26"/>
      <c r="BG359" s="26"/>
      <c r="BH359" s="26"/>
      <c r="BI359" s="26"/>
      <c r="BJ359" s="26"/>
      <c r="BK359" s="26"/>
      <c r="BL359" s="26"/>
      <c r="BM359" s="26"/>
    </row>
    <row r="360" spans="3:65" ht="13.5" customHeight="1">
      <c r="C360" s="226"/>
      <c r="F360" s="226"/>
      <c r="G360" s="226"/>
      <c r="H360" s="226"/>
      <c r="I360" s="226"/>
      <c r="J360" s="379"/>
      <c r="K360" s="379"/>
      <c r="L360" s="379"/>
      <c r="M360" s="379"/>
      <c r="Q360" s="347"/>
      <c r="W360" s="367"/>
      <c r="Z360" s="368"/>
      <c r="AA360" s="368"/>
      <c r="AC360" s="368"/>
      <c r="AD360" s="368"/>
      <c r="AE360" s="368"/>
      <c r="AG360" s="368"/>
      <c r="AI360" s="368"/>
      <c r="AK360" s="368"/>
      <c r="AL360" s="368"/>
      <c r="AN360" s="226"/>
      <c r="AO360" s="226"/>
      <c r="AP360" s="226"/>
      <c r="AQ360" s="873"/>
      <c r="AR360" s="873"/>
      <c r="AS360" s="873"/>
      <c r="AT360" s="873"/>
      <c r="AU360" s="26"/>
      <c r="AV360" s="26"/>
      <c r="AW360" s="26"/>
      <c r="AX360" s="26"/>
      <c r="AY360" s="26"/>
      <c r="AZ360" s="26"/>
      <c r="BA360" s="26"/>
      <c r="BB360" s="26"/>
      <c r="BC360" s="26"/>
      <c r="BD360" s="26"/>
      <c r="BE360" s="26"/>
      <c r="BF360" s="26"/>
      <c r="BG360" s="26"/>
      <c r="BH360" s="26"/>
      <c r="BI360" s="26"/>
      <c r="BJ360" s="26"/>
      <c r="BK360" s="26"/>
      <c r="BL360" s="26"/>
      <c r="BM360" s="26"/>
    </row>
    <row r="361" spans="3:65" ht="13.5" customHeight="1">
      <c r="C361" s="226"/>
      <c r="F361" s="226"/>
      <c r="G361" s="226"/>
      <c r="H361" s="226"/>
      <c r="I361" s="226"/>
      <c r="J361" s="379"/>
      <c r="K361" s="379"/>
      <c r="L361" s="379"/>
      <c r="M361" s="379"/>
      <c r="Q361" s="347"/>
      <c r="W361" s="367"/>
      <c r="Z361" s="368"/>
      <c r="AA361" s="368"/>
      <c r="AC361" s="368"/>
      <c r="AD361" s="368"/>
      <c r="AE361" s="368"/>
      <c r="AG361" s="368"/>
      <c r="AI361" s="368"/>
      <c r="AK361" s="368"/>
      <c r="AL361" s="368"/>
      <c r="AN361" s="226"/>
      <c r="AO361" s="226"/>
      <c r="AP361" s="226"/>
      <c r="AQ361" s="873"/>
      <c r="AR361" s="873"/>
      <c r="AS361" s="873"/>
      <c r="AT361" s="873"/>
      <c r="AU361" s="26"/>
      <c r="AV361" s="26"/>
      <c r="AW361" s="26"/>
      <c r="AX361" s="26"/>
      <c r="AY361" s="26"/>
      <c r="AZ361" s="26"/>
      <c r="BA361" s="26"/>
      <c r="BB361" s="26"/>
      <c r="BC361" s="26"/>
      <c r="BD361" s="26"/>
      <c r="BE361" s="26"/>
      <c r="BF361" s="26"/>
      <c r="BG361" s="26"/>
      <c r="BH361" s="26"/>
      <c r="BI361" s="26"/>
      <c r="BJ361" s="26"/>
      <c r="BK361" s="26"/>
      <c r="BL361" s="26"/>
      <c r="BM361" s="26"/>
    </row>
    <row r="362" spans="3:65" ht="13.5" customHeight="1">
      <c r="C362" s="226"/>
      <c r="F362" s="226"/>
      <c r="G362" s="226"/>
      <c r="H362" s="226"/>
      <c r="I362" s="226"/>
      <c r="J362" s="379"/>
      <c r="K362" s="379"/>
      <c r="L362" s="379"/>
      <c r="M362" s="379"/>
      <c r="Q362" s="347"/>
      <c r="W362" s="367"/>
      <c r="Z362" s="368"/>
      <c r="AA362" s="368"/>
      <c r="AC362" s="368"/>
      <c r="AD362" s="368"/>
      <c r="AE362" s="368"/>
      <c r="AG362" s="368"/>
      <c r="AI362" s="368"/>
      <c r="AK362" s="368"/>
      <c r="AL362" s="368"/>
      <c r="AN362" s="226"/>
      <c r="AO362" s="226"/>
      <c r="AP362" s="226"/>
      <c r="AQ362" s="873"/>
      <c r="AR362" s="873"/>
      <c r="AS362" s="873"/>
      <c r="AT362" s="873"/>
      <c r="AU362" s="26"/>
      <c r="AV362" s="26"/>
      <c r="AW362" s="26"/>
      <c r="AX362" s="26"/>
      <c r="AY362" s="26"/>
      <c r="AZ362" s="26"/>
      <c r="BA362" s="26"/>
      <c r="BB362" s="26"/>
      <c r="BC362" s="26"/>
      <c r="BD362" s="26"/>
      <c r="BE362" s="26"/>
      <c r="BF362" s="26"/>
      <c r="BG362" s="26"/>
      <c r="BH362" s="26"/>
      <c r="BI362" s="26"/>
      <c r="BJ362" s="26"/>
      <c r="BK362" s="26"/>
      <c r="BL362" s="26"/>
      <c r="BM362" s="26"/>
    </row>
    <row r="363" spans="3:65" ht="13.5" customHeight="1">
      <c r="C363" s="226"/>
      <c r="F363" s="226"/>
      <c r="G363" s="226"/>
      <c r="H363" s="226"/>
      <c r="I363" s="226"/>
      <c r="J363" s="379"/>
      <c r="K363" s="379"/>
      <c r="L363" s="379"/>
      <c r="M363" s="379"/>
      <c r="Q363" s="347"/>
      <c r="W363" s="367"/>
      <c r="Z363" s="368"/>
      <c r="AA363" s="368"/>
      <c r="AC363" s="368"/>
      <c r="AD363" s="368"/>
      <c r="AE363" s="368"/>
      <c r="AG363" s="368"/>
      <c r="AI363" s="368"/>
      <c r="AK363" s="368"/>
      <c r="AL363" s="368"/>
      <c r="AN363" s="226"/>
      <c r="AO363" s="226"/>
      <c r="AP363" s="226"/>
      <c r="AQ363" s="873"/>
      <c r="AR363" s="873"/>
      <c r="AS363" s="873"/>
      <c r="AT363" s="873"/>
      <c r="AU363" s="26"/>
      <c r="AV363" s="26"/>
      <c r="AW363" s="26"/>
      <c r="AX363" s="26"/>
      <c r="AY363" s="26"/>
      <c r="AZ363" s="26"/>
      <c r="BA363" s="26"/>
      <c r="BB363" s="26"/>
      <c r="BC363" s="26"/>
      <c r="BD363" s="26"/>
      <c r="BE363" s="26"/>
      <c r="BF363" s="26"/>
      <c r="BG363" s="26"/>
      <c r="BH363" s="26"/>
      <c r="BI363" s="26"/>
      <c r="BJ363" s="26"/>
      <c r="BK363" s="26"/>
      <c r="BL363" s="26"/>
      <c r="BM363" s="26"/>
    </row>
    <row r="364" spans="3:65" ht="13.5" customHeight="1">
      <c r="C364" s="226"/>
      <c r="F364" s="226"/>
      <c r="G364" s="226"/>
      <c r="H364" s="226"/>
      <c r="I364" s="226"/>
      <c r="J364" s="379"/>
      <c r="K364" s="379"/>
      <c r="L364" s="379"/>
      <c r="M364" s="379"/>
      <c r="Q364" s="347"/>
      <c r="W364" s="367"/>
      <c r="Z364" s="368"/>
      <c r="AA364" s="368"/>
      <c r="AC364" s="368"/>
      <c r="AD364" s="368"/>
      <c r="AE364" s="368"/>
      <c r="AG364" s="368"/>
      <c r="AI364" s="368"/>
      <c r="AK364" s="368"/>
      <c r="AL364" s="368"/>
      <c r="AN364" s="226"/>
      <c r="AO364" s="226"/>
      <c r="AP364" s="226"/>
      <c r="AQ364" s="873"/>
      <c r="AR364" s="873"/>
      <c r="AS364" s="873"/>
      <c r="AT364" s="873"/>
      <c r="AU364" s="26"/>
      <c r="AV364" s="26"/>
      <c r="AW364" s="26"/>
      <c r="AX364" s="26"/>
      <c r="AY364" s="26"/>
      <c r="AZ364" s="26"/>
      <c r="BA364" s="26"/>
      <c r="BB364" s="26"/>
      <c r="BC364" s="26"/>
      <c r="BD364" s="26"/>
      <c r="BE364" s="26"/>
      <c r="BF364" s="26"/>
      <c r="BG364" s="26"/>
      <c r="BH364" s="26"/>
      <c r="BI364" s="26"/>
      <c r="BJ364" s="26"/>
      <c r="BK364" s="26"/>
      <c r="BL364" s="26"/>
      <c r="BM364" s="26"/>
    </row>
    <row r="365" spans="3:65" ht="13.5" customHeight="1">
      <c r="C365" s="226"/>
      <c r="F365" s="226"/>
      <c r="G365" s="226"/>
      <c r="H365" s="226"/>
      <c r="I365" s="226"/>
      <c r="J365" s="379"/>
      <c r="K365" s="379"/>
      <c r="L365" s="379"/>
      <c r="M365" s="379"/>
      <c r="Q365" s="347"/>
      <c r="W365" s="367"/>
      <c r="Z365" s="368"/>
      <c r="AA365" s="368"/>
      <c r="AC365" s="368"/>
      <c r="AD365" s="368"/>
      <c r="AE365" s="368"/>
      <c r="AG365" s="368"/>
      <c r="AI365" s="368"/>
      <c r="AK365" s="368"/>
      <c r="AL365" s="368"/>
      <c r="AN365" s="226"/>
      <c r="AO365" s="226"/>
      <c r="AP365" s="226"/>
      <c r="AQ365" s="873"/>
      <c r="AR365" s="873"/>
      <c r="AS365" s="873"/>
      <c r="AT365" s="873"/>
      <c r="AU365" s="26"/>
      <c r="AV365" s="26"/>
      <c r="AW365" s="26"/>
      <c r="AX365" s="26"/>
      <c r="AY365" s="26"/>
      <c r="AZ365" s="26"/>
      <c r="BA365" s="26"/>
      <c r="BB365" s="26"/>
      <c r="BC365" s="26"/>
      <c r="BD365" s="26"/>
      <c r="BE365" s="26"/>
      <c r="BF365" s="26"/>
      <c r="BG365" s="26"/>
      <c r="BH365" s="26"/>
      <c r="BI365" s="26"/>
      <c r="BJ365" s="26"/>
      <c r="BK365" s="26"/>
      <c r="BL365" s="26"/>
      <c r="BM365" s="26"/>
    </row>
    <row r="366" spans="3:65" ht="13.5" customHeight="1">
      <c r="C366" s="226"/>
      <c r="F366" s="226"/>
      <c r="G366" s="226"/>
      <c r="H366" s="226"/>
      <c r="I366" s="226"/>
      <c r="J366" s="379"/>
      <c r="K366" s="379"/>
      <c r="L366" s="379"/>
      <c r="M366" s="379"/>
      <c r="Q366" s="347"/>
      <c r="W366" s="367"/>
      <c r="Z366" s="368"/>
      <c r="AA366" s="368"/>
      <c r="AC366" s="368"/>
      <c r="AD366" s="368"/>
      <c r="AE366" s="368"/>
      <c r="AG366" s="368"/>
      <c r="AI366" s="368"/>
      <c r="AK366" s="368"/>
      <c r="AL366" s="368"/>
      <c r="AN366" s="226"/>
      <c r="AO366" s="226"/>
      <c r="AP366" s="226"/>
      <c r="AQ366" s="873"/>
      <c r="AR366" s="873"/>
      <c r="AS366" s="873"/>
      <c r="AT366" s="873"/>
      <c r="AU366" s="26"/>
      <c r="AV366" s="26"/>
      <c r="AW366" s="26"/>
      <c r="AX366" s="26"/>
      <c r="AY366" s="26"/>
      <c r="AZ366" s="26"/>
      <c r="BA366" s="26"/>
      <c r="BB366" s="26"/>
      <c r="BC366" s="26"/>
      <c r="BD366" s="26"/>
      <c r="BE366" s="26"/>
      <c r="BF366" s="26"/>
      <c r="BG366" s="26"/>
      <c r="BH366" s="26"/>
      <c r="BI366" s="26"/>
      <c r="BJ366" s="26"/>
      <c r="BK366" s="26"/>
      <c r="BL366" s="26"/>
      <c r="BM366" s="26"/>
    </row>
    <row r="367" spans="3:65" ht="13.5" customHeight="1">
      <c r="C367" s="226"/>
      <c r="F367" s="226"/>
      <c r="G367" s="226"/>
      <c r="H367" s="226"/>
      <c r="I367" s="226"/>
      <c r="J367" s="379"/>
      <c r="K367" s="379"/>
      <c r="L367" s="379"/>
      <c r="M367" s="379"/>
      <c r="Q367" s="347"/>
      <c r="W367" s="367"/>
      <c r="Z367" s="368"/>
      <c r="AA367" s="368"/>
      <c r="AC367" s="368"/>
      <c r="AD367" s="368"/>
      <c r="AE367" s="368"/>
      <c r="AG367" s="368"/>
      <c r="AI367" s="368"/>
      <c r="AK367" s="368"/>
      <c r="AL367" s="368"/>
      <c r="AN367" s="226"/>
      <c r="AO367" s="226"/>
      <c r="AP367" s="226"/>
      <c r="AQ367" s="873"/>
      <c r="AR367" s="873"/>
      <c r="AS367" s="873"/>
      <c r="AT367" s="873"/>
      <c r="AU367" s="26"/>
      <c r="AV367" s="26"/>
      <c r="AW367" s="26"/>
      <c r="AX367" s="26"/>
      <c r="AY367" s="26"/>
      <c r="AZ367" s="26"/>
      <c r="BA367" s="26"/>
      <c r="BB367" s="26"/>
      <c r="BC367" s="26"/>
      <c r="BD367" s="26"/>
      <c r="BE367" s="26"/>
      <c r="BF367" s="26"/>
      <c r="BG367" s="26"/>
      <c r="BH367" s="26"/>
      <c r="BI367" s="26"/>
      <c r="BJ367" s="26"/>
      <c r="BK367" s="26"/>
      <c r="BL367" s="26"/>
      <c r="BM367" s="26"/>
    </row>
    <row r="368" spans="3:65" ht="13.5" customHeight="1">
      <c r="C368" s="226"/>
      <c r="F368" s="226"/>
      <c r="G368" s="226"/>
      <c r="H368" s="226"/>
      <c r="I368" s="226"/>
      <c r="J368" s="379"/>
      <c r="K368" s="379"/>
      <c r="L368" s="379"/>
      <c r="M368" s="379"/>
      <c r="Q368" s="347"/>
      <c r="W368" s="367"/>
      <c r="Z368" s="368"/>
      <c r="AA368" s="368"/>
      <c r="AC368" s="368"/>
      <c r="AD368" s="368"/>
      <c r="AE368" s="368"/>
      <c r="AG368" s="368"/>
      <c r="AI368" s="368"/>
      <c r="AK368" s="368"/>
      <c r="AL368" s="368"/>
      <c r="AN368" s="226"/>
      <c r="AO368" s="226"/>
      <c r="AP368" s="226"/>
      <c r="AQ368" s="873"/>
      <c r="AR368" s="873"/>
      <c r="AS368" s="873"/>
      <c r="AT368" s="873"/>
      <c r="AU368" s="26"/>
      <c r="AV368" s="26"/>
      <c r="AW368" s="26"/>
      <c r="AX368" s="26"/>
      <c r="AY368" s="26"/>
      <c r="AZ368" s="26"/>
      <c r="BA368" s="26"/>
      <c r="BB368" s="26"/>
      <c r="BC368" s="26"/>
      <c r="BD368" s="26"/>
      <c r="BE368" s="26"/>
      <c r="BF368" s="26"/>
      <c r="BG368" s="26"/>
      <c r="BH368" s="26"/>
      <c r="BI368" s="26"/>
      <c r="BJ368" s="26"/>
      <c r="BK368" s="26"/>
      <c r="BL368" s="26"/>
      <c r="BM368" s="26"/>
    </row>
    <row r="369" spans="3:65" ht="13.5" customHeight="1">
      <c r="C369" s="226"/>
      <c r="F369" s="226"/>
      <c r="G369" s="226"/>
      <c r="H369" s="226"/>
      <c r="I369" s="226"/>
      <c r="J369" s="379"/>
      <c r="K369" s="379"/>
      <c r="L369" s="379"/>
      <c r="M369" s="379"/>
      <c r="Q369" s="347"/>
      <c r="W369" s="367"/>
      <c r="Z369" s="368"/>
      <c r="AA369" s="368"/>
      <c r="AC369" s="368"/>
      <c r="AD369" s="368"/>
      <c r="AE369" s="368"/>
      <c r="AG369" s="368"/>
      <c r="AI369" s="368"/>
      <c r="AK369" s="368"/>
      <c r="AL369" s="368"/>
      <c r="AN369" s="226"/>
      <c r="AO369" s="226"/>
      <c r="AP369" s="226"/>
      <c r="AQ369" s="873"/>
      <c r="AR369" s="873"/>
      <c r="AS369" s="873"/>
      <c r="AT369" s="873"/>
      <c r="AU369" s="26"/>
      <c r="AV369" s="26"/>
      <c r="AW369" s="26"/>
      <c r="AX369" s="26"/>
      <c r="AY369" s="26"/>
      <c r="AZ369" s="26"/>
      <c r="BA369" s="26"/>
      <c r="BB369" s="26"/>
      <c r="BC369" s="26"/>
      <c r="BD369" s="26"/>
      <c r="BE369" s="26"/>
      <c r="BF369" s="26"/>
      <c r="BG369" s="26"/>
      <c r="BH369" s="26"/>
      <c r="BI369" s="26"/>
      <c r="BJ369" s="26"/>
      <c r="BK369" s="26"/>
      <c r="BL369" s="26"/>
      <c r="BM369" s="26"/>
    </row>
    <row r="370" spans="3:65" ht="13.5" customHeight="1">
      <c r="C370" s="226"/>
      <c r="F370" s="226"/>
      <c r="G370" s="226"/>
      <c r="H370" s="226"/>
      <c r="I370" s="226"/>
      <c r="J370" s="379"/>
      <c r="K370" s="379"/>
      <c r="L370" s="379"/>
      <c r="M370" s="379"/>
      <c r="Q370" s="347"/>
      <c r="W370" s="367"/>
      <c r="Z370" s="368"/>
      <c r="AA370" s="368"/>
      <c r="AC370" s="368"/>
      <c r="AD370" s="368"/>
      <c r="AE370" s="368"/>
      <c r="AG370" s="368"/>
      <c r="AI370" s="368"/>
      <c r="AK370" s="368"/>
      <c r="AL370" s="368"/>
      <c r="AN370" s="226"/>
      <c r="AO370" s="226"/>
      <c r="AP370" s="226"/>
      <c r="AQ370" s="873"/>
      <c r="AR370" s="873"/>
      <c r="AS370" s="873"/>
      <c r="AT370" s="873"/>
      <c r="AU370" s="26"/>
      <c r="AV370" s="26"/>
      <c r="AW370" s="26"/>
      <c r="AX370" s="26"/>
      <c r="AY370" s="26"/>
      <c r="AZ370" s="26"/>
      <c r="BA370" s="26"/>
      <c r="BB370" s="26"/>
      <c r="BC370" s="26"/>
      <c r="BD370" s="26"/>
      <c r="BE370" s="26"/>
      <c r="BF370" s="26"/>
      <c r="BG370" s="26"/>
      <c r="BH370" s="26"/>
      <c r="BI370" s="26"/>
      <c r="BJ370" s="26"/>
      <c r="BK370" s="26"/>
      <c r="BL370" s="26"/>
      <c r="BM370" s="26"/>
    </row>
    <row r="371" spans="3:65" ht="13.5" customHeight="1">
      <c r="C371" s="226"/>
      <c r="F371" s="226"/>
      <c r="G371" s="226"/>
      <c r="H371" s="226"/>
      <c r="I371" s="226"/>
      <c r="J371" s="379"/>
      <c r="K371" s="379"/>
      <c r="L371" s="379"/>
      <c r="M371" s="379"/>
      <c r="Q371" s="347"/>
      <c r="W371" s="367"/>
      <c r="Z371" s="368"/>
      <c r="AA371" s="368"/>
      <c r="AC371" s="368"/>
      <c r="AD371" s="368"/>
      <c r="AE371" s="368"/>
      <c r="AG371" s="368"/>
      <c r="AI371" s="368"/>
      <c r="AK371" s="368"/>
      <c r="AL371" s="368"/>
      <c r="AN371" s="226"/>
      <c r="AO371" s="226"/>
      <c r="AP371" s="226"/>
      <c r="AQ371" s="873"/>
      <c r="AR371" s="873"/>
      <c r="AS371" s="873"/>
      <c r="AT371" s="873"/>
      <c r="AU371" s="26"/>
      <c r="AV371" s="26"/>
      <c r="AW371" s="26"/>
      <c r="AX371" s="26"/>
      <c r="AY371" s="26"/>
      <c r="AZ371" s="26"/>
      <c r="BA371" s="26"/>
      <c r="BB371" s="26"/>
      <c r="BC371" s="26"/>
      <c r="BD371" s="26"/>
      <c r="BE371" s="26"/>
      <c r="BF371" s="26"/>
      <c r="BG371" s="26"/>
      <c r="BH371" s="26"/>
      <c r="BI371" s="26"/>
      <c r="BJ371" s="26"/>
      <c r="BK371" s="26"/>
      <c r="BL371" s="26"/>
      <c r="BM371" s="26"/>
    </row>
    <row r="372" spans="3:65" ht="13.5" customHeight="1">
      <c r="C372" s="226"/>
      <c r="F372" s="226"/>
      <c r="G372" s="226"/>
      <c r="H372" s="226"/>
      <c r="I372" s="226"/>
      <c r="J372" s="379"/>
      <c r="K372" s="379"/>
      <c r="L372" s="379"/>
      <c r="M372" s="379"/>
      <c r="Q372" s="347"/>
      <c r="W372" s="367"/>
      <c r="Z372" s="368"/>
      <c r="AA372" s="368"/>
      <c r="AC372" s="368"/>
      <c r="AD372" s="368"/>
      <c r="AE372" s="368"/>
      <c r="AG372" s="368"/>
      <c r="AI372" s="368"/>
      <c r="AK372" s="368"/>
      <c r="AL372" s="368"/>
      <c r="AN372" s="226"/>
      <c r="AO372" s="226"/>
      <c r="AP372" s="226"/>
      <c r="AQ372" s="873"/>
      <c r="AR372" s="873"/>
      <c r="AS372" s="873"/>
      <c r="AT372" s="873"/>
      <c r="AU372" s="26"/>
      <c r="AV372" s="26"/>
      <c r="AW372" s="26"/>
      <c r="AX372" s="26"/>
      <c r="AY372" s="26"/>
      <c r="AZ372" s="26"/>
      <c r="BA372" s="26"/>
      <c r="BB372" s="26"/>
      <c r="BC372" s="26"/>
      <c r="BD372" s="26"/>
      <c r="BE372" s="26"/>
      <c r="BF372" s="26"/>
      <c r="BG372" s="26"/>
      <c r="BH372" s="26"/>
      <c r="BI372" s="26"/>
      <c r="BJ372" s="26"/>
      <c r="BK372" s="26"/>
      <c r="BL372" s="26"/>
      <c r="BM372" s="26"/>
    </row>
    <row r="373" spans="3:65" ht="13.5" customHeight="1">
      <c r="C373" s="226"/>
      <c r="F373" s="226"/>
      <c r="G373" s="226"/>
      <c r="H373" s="226"/>
      <c r="I373" s="226"/>
      <c r="J373" s="379"/>
      <c r="K373" s="379"/>
      <c r="L373" s="379"/>
      <c r="M373" s="379"/>
      <c r="Q373" s="347"/>
      <c r="W373" s="367"/>
      <c r="Z373" s="368"/>
      <c r="AA373" s="368"/>
      <c r="AC373" s="368"/>
      <c r="AD373" s="368"/>
      <c r="AE373" s="368"/>
      <c r="AG373" s="368"/>
      <c r="AI373" s="368"/>
      <c r="AK373" s="368"/>
      <c r="AL373" s="368"/>
      <c r="AN373" s="226"/>
      <c r="AO373" s="226"/>
      <c r="AP373" s="226"/>
      <c r="AQ373" s="873"/>
      <c r="AR373" s="873"/>
      <c r="AS373" s="873"/>
      <c r="AT373" s="873"/>
      <c r="AU373" s="26"/>
      <c r="AV373" s="26"/>
      <c r="AW373" s="26"/>
      <c r="AX373" s="26"/>
      <c r="AY373" s="26"/>
      <c r="AZ373" s="26"/>
      <c r="BA373" s="26"/>
      <c r="BB373" s="26"/>
      <c r="BC373" s="26"/>
      <c r="BD373" s="26"/>
      <c r="BE373" s="26"/>
      <c r="BF373" s="26"/>
      <c r="BG373" s="26"/>
      <c r="BH373" s="26"/>
      <c r="BI373" s="26"/>
      <c r="BJ373" s="26"/>
      <c r="BK373" s="26"/>
      <c r="BL373" s="26"/>
      <c r="BM373" s="26"/>
    </row>
    <row r="374" spans="3:65" ht="13.5" customHeight="1">
      <c r="C374" s="226"/>
      <c r="F374" s="226"/>
      <c r="G374" s="226"/>
      <c r="H374" s="226"/>
      <c r="I374" s="226"/>
      <c r="J374" s="379"/>
      <c r="K374" s="379"/>
      <c r="L374" s="379"/>
      <c r="M374" s="379"/>
      <c r="Q374" s="347"/>
      <c r="W374" s="367"/>
      <c r="Z374" s="368"/>
      <c r="AA374" s="368"/>
      <c r="AC374" s="368"/>
      <c r="AD374" s="368"/>
      <c r="AE374" s="368"/>
      <c r="AG374" s="368"/>
      <c r="AI374" s="368"/>
      <c r="AK374" s="368"/>
      <c r="AL374" s="368"/>
      <c r="AN374" s="226"/>
      <c r="AO374" s="226"/>
      <c r="AP374" s="226"/>
      <c r="AQ374" s="873"/>
      <c r="AR374" s="873"/>
      <c r="AS374" s="873"/>
      <c r="AT374" s="873"/>
      <c r="AU374" s="26"/>
      <c r="AV374" s="26"/>
      <c r="AW374" s="26"/>
      <c r="AX374" s="26"/>
      <c r="AY374" s="26"/>
      <c r="AZ374" s="26"/>
      <c r="BA374" s="26"/>
      <c r="BB374" s="26"/>
      <c r="BC374" s="26"/>
      <c r="BD374" s="26"/>
      <c r="BE374" s="26"/>
      <c r="BF374" s="26"/>
      <c r="BG374" s="26"/>
      <c r="BH374" s="26"/>
      <c r="BI374" s="26"/>
      <c r="BJ374" s="26"/>
      <c r="BK374" s="26"/>
      <c r="BL374" s="26"/>
      <c r="BM374" s="26"/>
    </row>
    <row r="375" spans="3:65" ht="13.5" customHeight="1">
      <c r="C375" s="226"/>
      <c r="F375" s="226"/>
      <c r="G375" s="226"/>
      <c r="H375" s="226"/>
      <c r="I375" s="226"/>
      <c r="J375" s="379"/>
      <c r="K375" s="379"/>
      <c r="L375" s="379"/>
      <c r="M375" s="379"/>
      <c r="Q375" s="347"/>
      <c r="W375" s="367"/>
      <c r="Z375" s="368"/>
      <c r="AA375" s="368"/>
      <c r="AC375" s="368"/>
      <c r="AD375" s="368"/>
      <c r="AE375" s="368"/>
      <c r="AG375" s="368"/>
      <c r="AI375" s="368"/>
      <c r="AK375" s="368"/>
      <c r="AL375" s="368"/>
      <c r="AN375" s="226"/>
      <c r="AO375" s="226"/>
      <c r="AP375" s="226"/>
      <c r="AQ375" s="873"/>
      <c r="AR375" s="873"/>
      <c r="AS375" s="873"/>
      <c r="AT375" s="873"/>
      <c r="AU375" s="26"/>
      <c r="AV375" s="26"/>
      <c r="AW375" s="26"/>
      <c r="AX375" s="26"/>
      <c r="AY375" s="26"/>
      <c r="AZ375" s="26"/>
      <c r="BA375" s="26"/>
      <c r="BB375" s="26"/>
      <c r="BC375" s="26"/>
      <c r="BD375" s="26"/>
      <c r="BE375" s="26"/>
      <c r="BF375" s="26"/>
      <c r="BG375" s="26"/>
      <c r="BH375" s="26"/>
      <c r="BI375" s="26"/>
      <c r="BJ375" s="26"/>
      <c r="BK375" s="26"/>
      <c r="BL375" s="26"/>
      <c r="BM375" s="26"/>
    </row>
    <row r="376" spans="3:65" ht="13.5" customHeight="1">
      <c r="C376" s="226"/>
      <c r="F376" s="226"/>
      <c r="G376" s="226"/>
      <c r="H376" s="226"/>
      <c r="I376" s="226"/>
      <c r="J376" s="379"/>
      <c r="K376" s="379"/>
      <c r="L376" s="379"/>
      <c r="M376" s="379"/>
      <c r="Q376" s="347"/>
      <c r="W376" s="367"/>
      <c r="Z376" s="368"/>
      <c r="AA376" s="368"/>
      <c r="AC376" s="368"/>
      <c r="AD376" s="368"/>
      <c r="AE376" s="368"/>
      <c r="AG376" s="368"/>
      <c r="AI376" s="368"/>
      <c r="AK376" s="368"/>
      <c r="AL376" s="368"/>
      <c r="AN376" s="226"/>
      <c r="AO376" s="226"/>
      <c r="AP376" s="226"/>
      <c r="AQ376" s="873"/>
      <c r="AR376" s="873"/>
      <c r="AS376" s="873"/>
      <c r="AT376" s="873"/>
      <c r="AU376" s="26"/>
      <c r="AV376" s="26"/>
      <c r="AW376" s="26"/>
      <c r="AX376" s="26"/>
      <c r="AY376" s="26"/>
      <c r="AZ376" s="26"/>
      <c r="BA376" s="26"/>
      <c r="BB376" s="26"/>
      <c r="BC376" s="26"/>
      <c r="BD376" s="26"/>
      <c r="BE376" s="26"/>
      <c r="BF376" s="26"/>
      <c r="BG376" s="26"/>
      <c r="BH376" s="26"/>
      <c r="BI376" s="26"/>
      <c r="BJ376" s="26"/>
      <c r="BK376" s="26"/>
      <c r="BL376" s="26"/>
      <c r="BM376" s="26"/>
    </row>
    <row r="377" spans="3:65" ht="13.5" customHeight="1">
      <c r="C377" s="226"/>
      <c r="F377" s="226"/>
      <c r="G377" s="226"/>
      <c r="H377" s="226"/>
      <c r="I377" s="226"/>
      <c r="J377" s="379"/>
      <c r="K377" s="379"/>
      <c r="L377" s="379"/>
      <c r="M377" s="379"/>
      <c r="Q377" s="347"/>
      <c r="W377" s="367"/>
      <c r="Z377" s="368"/>
      <c r="AA377" s="368"/>
      <c r="AC377" s="368"/>
      <c r="AD377" s="368"/>
      <c r="AE377" s="368"/>
      <c r="AG377" s="368"/>
      <c r="AI377" s="368"/>
      <c r="AK377" s="368"/>
      <c r="AL377" s="368"/>
      <c r="AN377" s="226"/>
      <c r="AO377" s="226"/>
      <c r="AP377" s="226"/>
      <c r="AQ377" s="873"/>
      <c r="AR377" s="873"/>
      <c r="AS377" s="873"/>
      <c r="AT377" s="873"/>
      <c r="AU377" s="26"/>
      <c r="AV377" s="26"/>
      <c r="AW377" s="26"/>
      <c r="AX377" s="26"/>
      <c r="AY377" s="26"/>
      <c r="AZ377" s="26"/>
      <c r="BA377" s="26"/>
      <c r="BB377" s="26"/>
      <c r="BC377" s="26"/>
      <c r="BD377" s="26"/>
      <c r="BE377" s="26"/>
      <c r="BF377" s="26"/>
      <c r="BG377" s="26"/>
      <c r="BH377" s="26"/>
      <c r="BI377" s="26"/>
      <c r="BJ377" s="26"/>
      <c r="BK377" s="26"/>
      <c r="BL377" s="26"/>
      <c r="BM377" s="26"/>
    </row>
    <row r="378" spans="3:65" ht="13.5" customHeight="1">
      <c r="C378" s="226"/>
      <c r="F378" s="226"/>
      <c r="G378" s="226"/>
      <c r="H378" s="226"/>
      <c r="I378" s="226"/>
      <c r="J378" s="379"/>
      <c r="K378" s="379"/>
      <c r="L378" s="379"/>
      <c r="M378" s="379"/>
      <c r="Q378" s="347"/>
      <c r="W378" s="367"/>
      <c r="Z378" s="368"/>
      <c r="AA378" s="368"/>
      <c r="AC378" s="368"/>
      <c r="AD378" s="368"/>
      <c r="AE378" s="368"/>
      <c r="AG378" s="368"/>
      <c r="AI378" s="368"/>
      <c r="AK378" s="368"/>
      <c r="AL378" s="368"/>
      <c r="AN378" s="226"/>
      <c r="AO378" s="226"/>
      <c r="AP378" s="226"/>
      <c r="AQ378" s="873"/>
      <c r="AR378" s="873"/>
      <c r="AS378" s="873"/>
      <c r="AT378" s="873"/>
      <c r="AU378" s="26"/>
      <c r="AV378" s="26"/>
      <c r="AW378" s="26"/>
      <c r="AX378" s="26"/>
      <c r="AY378" s="26"/>
      <c r="AZ378" s="26"/>
      <c r="BA378" s="26"/>
      <c r="BB378" s="26"/>
      <c r="BC378" s="26"/>
      <c r="BD378" s="26"/>
      <c r="BE378" s="26"/>
      <c r="BF378" s="26"/>
      <c r="BG378" s="26"/>
      <c r="BH378" s="26"/>
      <c r="BI378" s="26"/>
      <c r="BJ378" s="26"/>
      <c r="BK378" s="26"/>
      <c r="BL378" s="26"/>
      <c r="BM378" s="26"/>
    </row>
    <row r="379" spans="3:65" ht="13.5" customHeight="1">
      <c r="C379" s="226"/>
      <c r="F379" s="226"/>
      <c r="G379" s="226"/>
      <c r="H379" s="226"/>
      <c r="I379" s="226"/>
      <c r="J379" s="379"/>
      <c r="K379" s="379"/>
      <c r="L379" s="379"/>
      <c r="M379" s="379"/>
      <c r="Q379" s="347"/>
      <c r="W379" s="367"/>
      <c r="Z379" s="368"/>
      <c r="AA379" s="368"/>
      <c r="AC379" s="368"/>
      <c r="AD379" s="368"/>
      <c r="AE379" s="368"/>
      <c r="AG379" s="368"/>
      <c r="AI379" s="368"/>
      <c r="AK379" s="368"/>
      <c r="AL379" s="368"/>
      <c r="AN379" s="226"/>
      <c r="AO379" s="226"/>
      <c r="AP379" s="226"/>
      <c r="AQ379" s="873"/>
      <c r="AR379" s="873"/>
      <c r="AS379" s="873"/>
      <c r="AT379" s="873"/>
      <c r="AU379" s="26"/>
      <c r="AV379" s="26"/>
      <c r="AW379" s="26"/>
      <c r="AX379" s="26"/>
      <c r="AY379" s="26"/>
      <c r="AZ379" s="26"/>
      <c r="BA379" s="26"/>
      <c r="BB379" s="26"/>
      <c r="BC379" s="26"/>
      <c r="BD379" s="26"/>
      <c r="BE379" s="26"/>
      <c r="BF379" s="26"/>
      <c r="BG379" s="26"/>
      <c r="BH379" s="26"/>
      <c r="BI379" s="26"/>
      <c r="BJ379" s="26"/>
      <c r="BK379" s="26"/>
      <c r="BL379" s="26"/>
      <c r="BM379" s="26"/>
    </row>
    <row r="380" spans="3:65" ht="13.5" customHeight="1">
      <c r="C380" s="226"/>
      <c r="F380" s="226"/>
      <c r="G380" s="226"/>
      <c r="H380" s="226"/>
      <c r="I380" s="226"/>
      <c r="J380" s="379"/>
      <c r="K380" s="379"/>
      <c r="L380" s="379"/>
      <c r="M380" s="379"/>
      <c r="Q380" s="347"/>
      <c r="W380" s="367"/>
      <c r="Z380" s="368"/>
      <c r="AA380" s="368"/>
      <c r="AC380" s="368"/>
      <c r="AD380" s="368"/>
      <c r="AE380" s="368"/>
      <c r="AG380" s="368"/>
      <c r="AI380" s="368"/>
      <c r="AK380" s="368"/>
      <c r="AL380" s="368"/>
      <c r="AN380" s="226"/>
      <c r="AO380" s="226"/>
      <c r="AP380" s="226"/>
      <c r="AQ380" s="873"/>
      <c r="AR380" s="873"/>
      <c r="AS380" s="873"/>
      <c r="AT380" s="873"/>
      <c r="AU380" s="26"/>
      <c r="AV380" s="26"/>
      <c r="AW380" s="26"/>
      <c r="AX380" s="26"/>
      <c r="AY380" s="26"/>
      <c r="AZ380" s="26"/>
      <c r="BA380" s="26"/>
      <c r="BB380" s="26"/>
      <c r="BC380" s="26"/>
      <c r="BD380" s="26"/>
      <c r="BE380" s="26"/>
      <c r="BF380" s="26"/>
      <c r="BG380" s="26"/>
      <c r="BH380" s="26"/>
      <c r="BI380" s="26"/>
      <c r="BJ380" s="26"/>
      <c r="BK380" s="26"/>
      <c r="BL380" s="26"/>
      <c r="BM380" s="26"/>
    </row>
    <row r="381" spans="3:65" ht="13.5" customHeight="1">
      <c r="C381" s="226"/>
      <c r="F381" s="226"/>
      <c r="G381" s="226"/>
      <c r="H381" s="226"/>
      <c r="I381" s="226"/>
      <c r="J381" s="379"/>
      <c r="K381" s="379"/>
      <c r="L381" s="379"/>
      <c r="M381" s="379"/>
      <c r="Q381" s="347"/>
      <c r="W381" s="367"/>
      <c r="Z381" s="368"/>
      <c r="AA381" s="368"/>
      <c r="AC381" s="368"/>
      <c r="AD381" s="368"/>
      <c r="AE381" s="368"/>
      <c r="AG381" s="368"/>
      <c r="AI381" s="368"/>
      <c r="AK381" s="368"/>
      <c r="AL381" s="368"/>
      <c r="AN381" s="226"/>
      <c r="AO381" s="226"/>
      <c r="AP381" s="226"/>
      <c r="AQ381" s="873"/>
      <c r="AR381" s="873"/>
      <c r="AS381" s="873"/>
      <c r="AT381" s="873"/>
      <c r="AU381" s="26"/>
      <c r="AV381" s="26"/>
      <c r="AW381" s="26"/>
      <c r="AX381" s="26"/>
      <c r="AY381" s="26"/>
      <c r="AZ381" s="26"/>
      <c r="BA381" s="26"/>
      <c r="BB381" s="26"/>
      <c r="BC381" s="26"/>
      <c r="BD381" s="26"/>
      <c r="BE381" s="26"/>
      <c r="BF381" s="26"/>
      <c r="BG381" s="26"/>
      <c r="BH381" s="26"/>
      <c r="BI381" s="26"/>
      <c r="BJ381" s="26"/>
      <c r="BK381" s="26"/>
      <c r="BL381" s="26"/>
      <c r="BM381" s="26"/>
    </row>
    <row r="382" spans="3:65" ht="13.5" customHeight="1">
      <c r="C382" s="226"/>
      <c r="F382" s="226"/>
      <c r="G382" s="226"/>
      <c r="H382" s="226"/>
      <c r="I382" s="226"/>
      <c r="J382" s="379"/>
      <c r="K382" s="379"/>
      <c r="L382" s="379"/>
      <c r="M382" s="379"/>
      <c r="Q382" s="347"/>
      <c r="W382" s="367"/>
      <c r="Z382" s="368"/>
      <c r="AA382" s="368"/>
      <c r="AC382" s="368"/>
      <c r="AD382" s="368"/>
      <c r="AE382" s="368"/>
      <c r="AG382" s="368"/>
      <c r="AI382" s="368"/>
      <c r="AK382" s="368"/>
      <c r="AL382" s="368"/>
      <c r="AN382" s="226"/>
      <c r="AO382" s="226"/>
      <c r="AP382" s="226"/>
      <c r="AQ382" s="873"/>
      <c r="AR382" s="873"/>
      <c r="AS382" s="873"/>
      <c r="AT382" s="873"/>
      <c r="AU382" s="26"/>
      <c r="AV382" s="26"/>
      <c r="AW382" s="26"/>
      <c r="AX382" s="26"/>
      <c r="AY382" s="26"/>
      <c r="AZ382" s="26"/>
      <c r="BA382" s="26"/>
      <c r="BB382" s="26"/>
      <c r="BC382" s="26"/>
      <c r="BD382" s="26"/>
      <c r="BE382" s="26"/>
      <c r="BF382" s="26"/>
      <c r="BG382" s="26"/>
      <c r="BH382" s="26"/>
      <c r="BI382" s="26"/>
      <c r="BJ382" s="26"/>
      <c r="BK382" s="26"/>
      <c r="BL382" s="26"/>
      <c r="BM382" s="26"/>
    </row>
    <row r="383" spans="3:65" ht="13.5" customHeight="1">
      <c r="C383" s="226"/>
      <c r="F383" s="226"/>
      <c r="G383" s="226"/>
      <c r="H383" s="226"/>
      <c r="I383" s="226"/>
      <c r="J383" s="379"/>
      <c r="K383" s="379"/>
      <c r="L383" s="379"/>
      <c r="M383" s="379"/>
      <c r="Q383" s="347"/>
      <c r="W383" s="367"/>
      <c r="Z383" s="368"/>
      <c r="AA383" s="368"/>
      <c r="AC383" s="368"/>
      <c r="AD383" s="368"/>
      <c r="AE383" s="368"/>
      <c r="AG383" s="368"/>
      <c r="AI383" s="368"/>
      <c r="AK383" s="368"/>
      <c r="AL383" s="368"/>
      <c r="AN383" s="226"/>
      <c r="AO383" s="226"/>
      <c r="AP383" s="226"/>
      <c r="AQ383" s="873"/>
      <c r="AR383" s="873"/>
      <c r="AS383" s="873"/>
      <c r="AT383" s="873"/>
      <c r="AU383" s="26"/>
      <c r="AV383" s="26"/>
      <c r="AW383" s="26"/>
      <c r="AX383" s="26"/>
      <c r="AY383" s="26"/>
      <c r="AZ383" s="26"/>
      <c r="BA383" s="26"/>
      <c r="BB383" s="26"/>
      <c r="BC383" s="26"/>
      <c r="BD383" s="26"/>
      <c r="BE383" s="26"/>
      <c r="BF383" s="26"/>
      <c r="BG383" s="26"/>
      <c r="BH383" s="26"/>
      <c r="BI383" s="26"/>
      <c r="BJ383" s="26"/>
      <c r="BK383" s="26"/>
      <c r="BL383" s="26"/>
      <c r="BM383" s="26"/>
    </row>
    <row r="384" spans="3:65" ht="13.5" customHeight="1">
      <c r="C384" s="226"/>
      <c r="F384" s="226"/>
      <c r="G384" s="226"/>
      <c r="H384" s="226"/>
      <c r="I384" s="226"/>
      <c r="J384" s="379"/>
      <c r="K384" s="379"/>
      <c r="L384" s="379"/>
      <c r="M384" s="379"/>
      <c r="Q384" s="347"/>
      <c r="W384" s="367"/>
      <c r="Z384" s="368"/>
      <c r="AA384" s="368"/>
      <c r="AC384" s="368"/>
      <c r="AD384" s="368"/>
      <c r="AE384" s="368"/>
      <c r="AG384" s="368"/>
      <c r="AI384" s="368"/>
      <c r="AK384" s="368"/>
      <c r="AL384" s="368"/>
      <c r="AN384" s="226"/>
      <c r="AO384" s="226"/>
      <c r="AP384" s="226"/>
      <c r="AQ384" s="873"/>
      <c r="AR384" s="873"/>
      <c r="AS384" s="873"/>
      <c r="AT384" s="873"/>
      <c r="AU384" s="26"/>
      <c r="AV384" s="26"/>
      <c r="AW384" s="26"/>
      <c r="AX384" s="26"/>
      <c r="AY384" s="26"/>
      <c r="AZ384" s="26"/>
      <c r="BA384" s="26"/>
      <c r="BB384" s="26"/>
      <c r="BC384" s="26"/>
      <c r="BD384" s="26"/>
      <c r="BE384" s="26"/>
      <c r="BF384" s="26"/>
      <c r="BG384" s="26"/>
      <c r="BH384" s="26"/>
      <c r="BI384" s="26"/>
      <c r="BJ384" s="26"/>
      <c r="BK384" s="26"/>
      <c r="BL384" s="26"/>
      <c r="BM384" s="26"/>
    </row>
    <row r="385" spans="3:65" ht="13.5" customHeight="1">
      <c r="C385" s="226"/>
      <c r="F385" s="226"/>
      <c r="G385" s="226"/>
      <c r="H385" s="226"/>
      <c r="I385" s="226"/>
      <c r="J385" s="379"/>
      <c r="K385" s="379"/>
      <c r="L385" s="379"/>
      <c r="M385" s="379"/>
      <c r="Q385" s="347"/>
      <c r="W385" s="367"/>
      <c r="Z385" s="368"/>
      <c r="AA385" s="368"/>
      <c r="AC385" s="368"/>
      <c r="AD385" s="368"/>
      <c r="AE385" s="368"/>
      <c r="AG385" s="368"/>
      <c r="AI385" s="368"/>
      <c r="AK385" s="368"/>
      <c r="AL385" s="368"/>
      <c r="AN385" s="226"/>
      <c r="AO385" s="226"/>
      <c r="AP385" s="226"/>
      <c r="AQ385" s="873"/>
      <c r="AR385" s="873"/>
      <c r="AS385" s="873"/>
      <c r="AT385" s="873"/>
      <c r="AU385" s="26"/>
      <c r="AV385" s="26"/>
      <c r="AW385" s="26"/>
      <c r="AX385" s="26"/>
      <c r="AY385" s="26"/>
      <c r="AZ385" s="26"/>
      <c r="BA385" s="26"/>
      <c r="BB385" s="26"/>
      <c r="BC385" s="26"/>
      <c r="BD385" s="26"/>
      <c r="BE385" s="26"/>
      <c r="BF385" s="26"/>
      <c r="BG385" s="26"/>
      <c r="BH385" s="26"/>
      <c r="BI385" s="26"/>
      <c r="BJ385" s="26"/>
      <c r="BK385" s="26"/>
      <c r="BL385" s="26"/>
      <c r="BM385" s="26"/>
    </row>
    <row r="386" spans="3:65" ht="13.5" customHeight="1">
      <c r="C386" s="226"/>
      <c r="F386" s="226"/>
      <c r="G386" s="226"/>
      <c r="H386" s="226"/>
      <c r="I386" s="226"/>
      <c r="J386" s="379"/>
      <c r="K386" s="379"/>
      <c r="L386" s="379"/>
      <c r="M386" s="379"/>
      <c r="Q386" s="347"/>
      <c r="W386" s="367"/>
      <c r="Z386" s="368"/>
      <c r="AA386" s="368"/>
      <c r="AC386" s="368"/>
      <c r="AD386" s="368"/>
      <c r="AE386" s="368"/>
      <c r="AG386" s="368"/>
      <c r="AI386" s="368"/>
      <c r="AK386" s="368"/>
      <c r="AL386" s="368"/>
      <c r="AN386" s="226"/>
      <c r="AO386" s="226"/>
      <c r="AP386" s="226"/>
      <c r="AQ386" s="873"/>
      <c r="AR386" s="873"/>
      <c r="AS386" s="873"/>
      <c r="AT386" s="873"/>
      <c r="AU386" s="26"/>
      <c r="AV386" s="26"/>
      <c r="AW386" s="26"/>
      <c r="AX386" s="26"/>
      <c r="AY386" s="26"/>
      <c r="AZ386" s="26"/>
      <c r="BA386" s="26"/>
      <c r="BB386" s="26"/>
      <c r="BC386" s="26"/>
      <c r="BD386" s="26"/>
      <c r="BE386" s="26"/>
      <c r="BF386" s="26"/>
      <c r="BG386" s="26"/>
      <c r="BH386" s="26"/>
      <c r="BI386" s="26"/>
      <c r="BJ386" s="26"/>
      <c r="BK386" s="26"/>
      <c r="BL386" s="26"/>
      <c r="BM386" s="26"/>
    </row>
    <row r="387" spans="3:65" ht="13.5" customHeight="1">
      <c r="C387" s="226"/>
      <c r="F387" s="226"/>
      <c r="G387" s="226"/>
      <c r="H387" s="226"/>
      <c r="I387" s="226"/>
      <c r="J387" s="379"/>
      <c r="K387" s="379"/>
      <c r="L387" s="379"/>
      <c r="M387" s="379"/>
      <c r="Q387" s="347"/>
      <c r="W387" s="367"/>
      <c r="Z387" s="368"/>
      <c r="AA387" s="368"/>
      <c r="AC387" s="368"/>
      <c r="AD387" s="368"/>
      <c r="AE387" s="368"/>
      <c r="AG387" s="368"/>
      <c r="AI387" s="368"/>
      <c r="AK387" s="368"/>
      <c r="AL387" s="368"/>
      <c r="AN387" s="226"/>
      <c r="AO387" s="226"/>
      <c r="AP387" s="226"/>
      <c r="AQ387" s="873"/>
      <c r="AR387" s="873"/>
      <c r="AS387" s="873"/>
      <c r="AT387" s="873"/>
      <c r="AU387" s="26"/>
      <c r="AV387" s="26"/>
      <c r="AW387" s="26"/>
      <c r="AX387" s="26"/>
      <c r="AY387" s="26"/>
      <c r="AZ387" s="26"/>
      <c r="BA387" s="26"/>
      <c r="BB387" s="26"/>
      <c r="BC387" s="26"/>
      <c r="BD387" s="26"/>
      <c r="BE387" s="26"/>
      <c r="BF387" s="26"/>
      <c r="BG387" s="26"/>
      <c r="BH387" s="26"/>
      <c r="BI387" s="26"/>
      <c r="BJ387" s="26"/>
      <c r="BK387" s="26"/>
      <c r="BL387" s="26"/>
      <c r="BM387" s="26"/>
    </row>
    <row r="388" spans="3:65" ht="13.5" customHeight="1">
      <c r="C388" s="226"/>
      <c r="F388" s="226"/>
      <c r="G388" s="226"/>
      <c r="H388" s="226"/>
      <c r="I388" s="226"/>
      <c r="J388" s="379"/>
      <c r="K388" s="379"/>
      <c r="L388" s="379"/>
      <c r="M388" s="379"/>
      <c r="Q388" s="347"/>
      <c r="W388" s="367"/>
      <c r="Z388" s="368"/>
      <c r="AA388" s="368"/>
      <c r="AC388" s="368"/>
      <c r="AD388" s="368"/>
      <c r="AE388" s="368"/>
      <c r="AG388" s="368"/>
      <c r="AI388" s="368"/>
      <c r="AK388" s="368"/>
      <c r="AL388" s="368"/>
      <c r="AN388" s="226"/>
      <c r="AO388" s="226"/>
      <c r="AP388" s="226"/>
      <c r="AQ388" s="873"/>
      <c r="AR388" s="873"/>
      <c r="AS388" s="873"/>
      <c r="AT388" s="873"/>
      <c r="AU388" s="26"/>
      <c r="AV388" s="26"/>
      <c r="AW388" s="26"/>
      <c r="AX388" s="26"/>
      <c r="AY388" s="26"/>
      <c r="AZ388" s="26"/>
      <c r="BA388" s="26"/>
      <c r="BB388" s="26"/>
      <c r="BC388" s="26"/>
      <c r="BD388" s="26"/>
      <c r="BE388" s="26"/>
      <c r="BF388" s="26"/>
      <c r="BG388" s="26"/>
      <c r="BH388" s="26"/>
      <c r="BI388" s="26"/>
      <c r="BJ388" s="26"/>
      <c r="BK388" s="26"/>
      <c r="BL388" s="26"/>
      <c r="BM388" s="26"/>
    </row>
    <row r="389" spans="3:65" ht="13.5" customHeight="1">
      <c r="C389" s="226"/>
      <c r="F389" s="226"/>
      <c r="G389" s="226"/>
      <c r="H389" s="226"/>
      <c r="I389" s="226"/>
      <c r="J389" s="379"/>
      <c r="K389" s="379"/>
      <c r="L389" s="379"/>
      <c r="M389" s="379"/>
      <c r="Q389" s="347"/>
      <c r="W389" s="367"/>
      <c r="Z389" s="368"/>
      <c r="AA389" s="368"/>
      <c r="AC389" s="368"/>
      <c r="AD389" s="368"/>
      <c r="AE389" s="368"/>
      <c r="AG389" s="368"/>
      <c r="AI389" s="368"/>
      <c r="AK389" s="368"/>
      <c r="AL389" s="368"/>
      <c r="AN389" s="226"/>
      <c r="AO389" s="226"/>
      <c r="AP389" s="226"/>
      <c r="AQ389" s="873"/>
      <c r="AR389" s="873"/>
      <c r="AS389" s="873"/>
      <c r="AT389" s="873"/>
      <c r="AU389" s="26"/>
      <c r="AV389" s="26"/>
      <c r="AW389" s="26"/>
      <c r="AX389" s="26"/>
      <c r="AY389" s="26"/>
      <c r="AZ389" s="26"/>
      <c r="BA389" s="26"/>
      <c r="BB389" s="26"/>
      <c r="BC389" s="26"/>
      <c r="BD389" s="26"/>
      <c r="BE389" s="26"/>
      <c r="BF389" s="26"/>
      <c r="BG389" s="26"/>
      <c r="BH389" s="26"/>
      <c r="BI389" s="26"/>
      <c r="BJ389" s="26"/>
      <c r="BK389" s="26"/>
      <c r="BL389" s="26"/>
      <c r="BM389" s="26"/>
    </row>
    <row r="390" spans="3:65" ht="13.5" customHeight="1">
      <c r="C390" s="226"/>
      <c r="F390" s="226"/>
      <c r="G390" s="226"/>
      <c r="H390" s="226"/>
      <c r="I390" s="226"/>
      <c r="J390" s="379"/>
      <c r="K390" s="379"/>
      <c r="L390" s="379"/>
      <c r="M390" s="379"/>
      <c r="Q390" s="347"/>
      <c r="W390" s="367"/>
      <c r="Z390" s="368"/>
      <c r="AA390" s="368"/>
      <c r="AC390" s="368"/>
      <c r="AD390" s="368"/>
      <c r="AE390" s="368"/>
      <c r="AG390" s="368"/>
      <c r="AI390" s="368"/>
      <c r="AK390" s="368"/>
      <c r="AL390" s="368"/>
      <c r="AN390" s="226"/>
      <c r="AO390" s="226"/>
      <c r="AP390" s="226"/>
      <c r="AQ390" s="873"/>
      <c r="AR390" s="873"/>
      <c r="AS390" s="873"/>
      <c r="AT390" s="873"/>
      <c r="AU390" s="26"/>
      <c r="AV390" s="26"/>
      <c r="AW390" s="26"/>
      <c r="AX390" s="26"/>
      <c r="AY390" s="26"/>
      <c r="AZ390" s="26"/>
      <c r="BA390" s="26"/>
      <c r="BB390" s="26"/>
      <c r="BC390" s="26"/>
      <c r="BD390" s="26"/>
      <c r="BE390" s="26"/>
      <c r="BF390" s="26"/>
      <c r="BG390" s="26"/>
      <c r="BH390" s="26"/>
      <c r="BI390" s="26"/>
      <c r="BJ390" s="26"/>
      <c r="BK390" s="26"/>
      <c r="BL390" s="26"/>
      <c r="BM390" s="26"/>
    </row>
    <row r="391" spans="3:65" ht="13.5" customHeight="1">
      <c r="C391" s="226"/>
      <c r="F391" s="226"/>
      <c r="G391" s="226"/>
      <c r="H391" s="226"/>
      <c r="I391" s="226"/>
      <c r="J391" s="379"/>
      <c r="K391" s="379"/>
      <c r="L391" s="379"/>
      <c r="M391" s="379"/>
      <c r="Q391" s="347"/>
      <c r="W391" s="367"/>
      <c r="Z391" s="368"/>
      <c r="AA391" s="368"/>
      <c r="AC391" s="368"/>
      <c r="AD391" s="368"/>
      <c r="AE391" s="368"/>
      <c r="AG391" s="368"/>
      <c r="AI391" s="368"/>
      <c r="AK391" s="368"/>
      <c r="AL391" s="368"/>
      <c r="AN391" s="226"/>
      <c r="AO391" s="226"/>
      <c r="AP391" s="226"/>
      <c r="AQ391" s="873"/>
      <c r="AR391" s="873"/>
      <c r="AS391" s="873"/>
      <c r="AT391" s="873"/>
      <c r="AU391" s="26"/>
      <c r="AV391" s="26"/>
      <c r="AW391" s="26"/>
      <c r="AX391" s="26"/>
      <c r="AY391" s="26"/>
      <c r="AZ391" s="26"/>
      <c r="BA391" s="26"/>
      <c r="BB391" s="26"/>
      <c r="BC391" s="26"/>
      <c r="BD391" s="26"/>
      <c r="BE391" s="26"/>
      <c r="BF391" s="26"/>
      <c r="BG391" s="26"/>
      <c r="BH391" s="26"/>
      <c r="BI391" s="26"/>
      <c r="BJ391" s="26"/>
      <c r="BK391" s="26"/>
      <c r="BL391" s="26"/>
      <c r="BM391" s="26"/>
    </row>
    <row r="392" spans="3:65" ht="13.5" customHeight="1">
      <c r="C392" s="226"/>
      <c r="F392" s="226"/>
      <c r="G392" s="226"/>
      <c r="H392" s="226"/>
      <c r="I392" s="226"/>
      <c r="J392" s="379"/>
      <c r="K392" s="379"/>
      <c r="L392" s="379"/>
      <c r="M392" s="379"/>
      <c r="Q392" s="347"/>
      <c r="W392" s="367"/>
      <c r="Z392" s="368"/>
      <c r="AA392" s="368"/>
      <c r="AC392" s="368"/>
      <c r="AD392" s="368"/>
      <c r="AE392" s="368"/>
      <c r="AG392" s="368"/>
      <c r="AI392" s="368"/>
      <c r="AK392" s="368"/>
      <c r="AL392" s="368"/>
      <c r="AN392" s="226"/>
      <c r="AO392" s="226"/>
      <c r="AP392" s="226"/>
      <c r="AQ392" s="873"/>
      <c r="AR392" s="873"/>
      <c r="AS392" s="873"/>
      <c r="AT392" s="873"/>
      <c r="AU392" s="26"/>
      <c r="AV392" s="26"/>
      <c r="AW392" s="26"/>
      <c r="AX392" s="26"/>
      <c r="AY392" s="26"/>
      <c r="AZ392" s="26"/>
      <c r="BA392" s="26"/>
      <c r="BB392" s="26"/>
      <c r="BC392" s="26"/>
      <c r="BD392" s="26"/>
      <c r="BE392" s="26"/>
      <c r="BF392" s="26"/>
      <c r="BG392" s="26"/>
      <c r="BH392" s="26"/>
      <c r="BI392" s="26"/>
      <c r="BJ392" s="26"/>
      <c r="BK392" s="26"/>
      <c r="BL392" s="26"/>
      <c r="BM392" s="26"/>
    </row>
    <row r="393" spans="3:65" ht="13.5" customHeight="1">
      <c r="C393" s="226"/>
      <c r="F393" s="226"/>
      <c r="G393" s="226"/>
      <c r="H393" s="226"/>
      <c r="I393" s="226"/>
      <c r="J393" s="379"/>
      <c r="K393" s="379"/>
      <c r="L393" s="379"/>
      <c r="M393" s="379"/>
      <c r="Q393" s="347"/>
      <c r="W393" s="367"/>
      <c r="Z393" s="368"/>
      <c r="AA393" s="368"/>
      <c r="AC393" s="368"/>
      <c r="AD393" s="368"/>
      <c r="AE393" s="368"/>
      <c r="AG393" s="368"/>
      <c r="AI393" s="368"/>
      <c r="AK393" s="368"/>
      <c r="AL393" s="368"/>
      <c r="AN393" s="226"/>
      <c r="AO393" s="226"/>
      <c r="AP393" s="226"/>
      <c r="AQ393" s="873"/>
      <c r="AR393" s="873"/>
      <c r="AS393" s="873"/>
      <c r="AT393" s="873"/>
      <c r="AU393" s="26"/>
      <c r="AV393" s="26"/>
      <c r="AW393" s="26"/>
      <c r="AX393" s="26"/>
      <c r="AY393" s="26"/>
      <c r="AZ393" s="26"/>
      <c r="BA393" s="26"/>
      <c r="BB393" s="26"/>
      <c r="BC393" s="26"/>
      <c r="BD393" s="26"/>
      <c r="BE393" s="26"/>
      <c r="BF393" s="26"/>
      <c r="BG393" s="26"/>
      <c r="BH393" s="26"/>
      <c r="BI393" s="26"/>
      <c r="BJ393" s="26"/>
      <c r="BK393" s="26"/>
      <c r="BL393" s="26"/>
      <c r="BM393" s="26"/>
    </row>
    <row r="394" spans="3:65" ht="13.5" customHeight="1">
      <c r="C394" s="226"/>
      <c r="F394" s="226"/>
      <c r="G394" s="226"/>
      <c r="H394" s="226"/>
      <c r="I394" s="226"/>
      <c r="J394" s="379"/>
      <c r="K394" s="379"/>
      <c r="L394" s="379"/>
      <c r="M394" s="379"/>
      <c r="Q394" s="347"/>
      <c r="W394" s="367"/>
      <c r="Z394" s="368"/>
      <c r="AA394" s="368"/>
      <c r="AC394" s="368"/>
      <c r="AD394" s="368"/>
      <c r="AE394" s="368"/>
      <c r="AG394" s="368"/>
      <c r="AI394" s="368"/>
      <c r="AK394" s="368"/>
      <c r="AL394" s="368"/>
      <c r="AN394" s="226"/>
      <c r="AO394" s="226"/>
      <c r="AP394" s="226"/>
      <c r="AQ394" s="873"/>
      <c r="AR394" s="873"/>
      <c r="AS394" s="873"/>
      <c r="AT394" s="873"/>
      <c r="AU394" s="26"/>
      <c r="AV394" s="26"/>
      <c r="AW394" s="26"/>
      <c r="AX394" s="26"/>
      <c r="AY394" s="26"/>
      <c r="AZ394" s="26"/>
      <c r="BA394" s="26"/>
      <c r="BB394" s="26"/>
      <c r="BC394" s="26"/>
      <c r="BD394" s="26"/>
      <c r="BE394" s="26"/>
      <c r="BF394" s="26"/>
      <c r="BG394" s="26"/>
      <c r="BH394" s="26"/>
      <c r="BI394" s="26"/>
      <c r="BJ394" s="26"/>
      <c r="BK394" s="26"/>
      <c r="BL394" s="26"/>
      <c r="BM394" s="26"/>
    </row>
    <row r="395" spans="3:65" ht="13.5" customHeight="1">
      <c r="C395" s="226"/>
      <c r="F395" s="226"/>
      <c r="G395" s="226"/>
      <c r="H395" s="226"/>
      <c r="I395" s="226"/>
      <c r="J395" s="379"/>
      <c r="K395" s="379"/>
      <c r="L395" s="379"/>
      <c r="M395" s="379"/>
      <c r="Q395" s="347"/>
      <c r="W395" s="367"/>
      <c r="Z395" s="368"/>
      <c r="AA395" s="368"/>
      <c r="AC395" s="368"/>
      <c r="AD395" s="368"/>
      <c r="AE395" s="368"/>
      <c r="AG395" s="368"/>
      <c r="AI395" s="368"/>
      <c r="AK395" s="368"/>
      <c r="AL395" s="368"/>
      <c r="AN395" s="226"/>
      <c r="AO395" s="226"/>
      <c r="AP395" s="226"/>
      <c r="AQ395" s="873"/>
      <c r="AR395" s="873"/>
      <c r="AS395" s="873"/>
      <c r="AT395" s="873"/>
      <c r="AU395" s="26"/>
      <c r="AV395" s="26"/>
      <c r="AW395" s="26"/>
      <c r="AX395" s="26"/>
      <c r="AY395" s="26"/>
      <c r="AZ395" s="26"/>
      <c r="BA395" s="26"/>
      <c r="BB395" s="26"/>
      <c r="BC395" s="26"/>
      <c r="BD395" s="26"/>
      <c r="BE395" s="26"/>
      <c r="BF395" s="26"/>
      <c r="BG395" s="26"/>
      <c r="BH395" s="26"/>
      <c r="BI395" s="26"/>
      <c r="BJ395" s="26"/>
      <c r="BK395" s="26"/>
      <c r="BL395" s="26"/>
      <c r="BM395" s="26"/>
    </row>
    <row r="396" spans="3:65" ht="13.5" customHeight="1">
      <c r="C396" s="226"/>
      <c r="F396" s="226"/>
      <c r="G396" s="226"/>
      <c r="H396" s="226"/>
      <c r="I396" s="226"/>
      <c r="J396" s="379"/>
      <c r="K396" s="379"/>
      <c r="L396" s="379"/>
      <c r="M396" s="379"/>
      <c r="Q396" s="347"/>
      <c r="W396" s="367"/>
      <c r="Z396" s="368"/>
      <c r="AA396" s="368"/>
      <c r="AC396" s="368"/>
      <c r="AD396" s="368"/>
      <c r="AE396" s="368"/>
      <c r="AG396" s="368"/>
      <c r="AI396" s="368"/>
      <c r="AK396" s="368"/>
      <c r="AL396" s="368"/>
      <c r="AN396" s="226"/>
      <c r="AO396" s="226"/>
      <c r="AP396" s="226"/>
      <c r="AQ396" s="873"/>
      <c r="AR396" s="873"/>
      <c r="AS396" s="873"/>
      <c r="AT396" s="873"/>
      <c r="AU396" s="26"/>
      <c r="AV396" s="26"/>
      <c r="AW396" s="26"/>
      <c r="AX396" s="26"/>
      <c r="AY396" s="26"/>
      <c r="AZ396" s="26"/>
      <c r="BA396" s="26"/>
      <c r="BB396" s="26"/>
      <c r="BC396" s="26"/>
      <c r="BD396" s="26"/>
      <c r="BE396" s="26"/>
      <c r="BF396" s="26"/>
      <c r="BG396" s="26"/>
      <c r="BH396" s="26"/>
      <c r="BI396" s="26"/>
      <c r="BJ396" s="26"/>
      <c r="BK396" s="26"/>
      <c r="BL396" s="26"/>
      <c r="BM396" s="26"/>
    </row>
    <row r="397" spans="3:65" ht="13.5" customHeight="1">
      <c r="C397" s="226"/>
      <c r="F397" s="226"/>
      <c r="G397" s="226"/>
      <c r="H397" s="226"/>
      <c r="I397" s="226"/>
      <c r="J397" s="379"/>
      <c r="K397" s="379"/>
      <c r="L397" s="379"/>
      <c r="M397" s="379"/>
      <c r="Q397" s="347"/>
      <c r="W397" s="367"/>
      <c r="Z397" s="368"/>
      <c r="AA397" s="368"/>
      <c r="AC397" s="368"/>
      <c r="AD397" s="368"/>
      <c r="AE397" s="368"/>
      <c r="AG397" s="368"/>
      <c r="AI397" s="368"/>
      <c r="AK397" s="368"/>
      <c r="AL397" s="368"/>
      <c r="AN397" s="226"/>
      <c r="AO397" s="226"/>
      <c r="AP397" s="226"/>
      <c r="AQ397" s="873"/>
      <c r="AR397" s="873"/>
      <c r="AS397" s="873"/>
      <c r="AT397" s="873"/>
      <c r="AU397" s="26"/>
      <c r="AV397" s="26"/>
      <c r="AW397" s="26"/>
      <c r="AX397" s="26"/>
      <c r="AY397" s="26"/>
      <c r="AZ397" s="26"/>
      <c r="BA397" s="26"/>
      <c r="BB397" s="26"/>
      <c r="BC397" s="26"/>
      <c r="BD397" s="26"/>
      <c r="BE397" s="26"/>
      <c r="BF397" s="26"/>
      <c r="BG397" s="26"/>
      <c r="BH397" s="26"/>
      <c r="BI397" s="26"/>
      <c r="BJ397" s="26"/>
      <c r="BK397" s="26"/>
      <c r="BL397" s="26"/>
      <c r="BM397" s="26"/>
    </row>
    <row r="398" spans="3:65" ht="13.5" customHeight="1">
      <c r="C398" s="226"/>
      <c r="F398" s="226"/>
      <c r="G398" s="226"/>
      <c r="H398" s="226"/>
      <c r="I398" s="226"/>
      <c r="J398" s="379"/>
      <c r="K398" s="379"/>
      <c r="L398" s="379"/>
      <c r="M398" s="379"/>
      <c r="Q398" s="347"/>
      <c r="W398" s="367"/>
      <c r="Z398" s="368"/>
      <c r="AA398" s="368"/>
      <c r="AC398" s="368"/>
      <c r="AD398" s="368"/>
      <c r="AE398" s="368"/>
      <c r="AG398" s="368"/>
      <c r="AI398" s="368"/>
      <c r="AK398" s="368"/>
      <c r="AL398" s="368"/>
      <c r="AN398" s="226"/>
      <c r="AO398" s="226"/>
      <c r="AP398" s="226"/>
      <c r="AQ398" s="873"/>
      <c r="AR398" s="873"/>
      <c r="AS398" s="873"/>
      <c r="AT398" s="873"/>
      <c r="AU398" s="26"/>
      <c r="AV398" s="26"/>
      <c r="AW398" s="26"/>
      <c r="AX398" s="26"/>
      <c r="AY398" s="26"/>
      <c r="AZ398" s="26"/>
      <c r="BA398" s="26"/>
      <c r="BB398" s="26"/>
      <c r="BC398" s="26"/>
      <c r="BD398" s="26"/>
      <c r="BE398" s="26"/>
      <c r="BF398" s="26"/>
      <c r="BG398" s="26"/>
      <c r="BH398" s="26"/>
      <c r="BI398" s="26"/>
      <c r="BJ398" s="26"/>
      <c r="BK398" s="26"/>
      <c r="BL398" s="26"/>
      <c r="BM398" s="26"/>
    </row>
    <row r="399" spans="3:65" ht="13.5" customHeight="1">
      <c r="C399" s="226"/>
      <c r="F399" s="226"/>
      <c r="G399" s="226"/>
      <c r="H399" s="226"/>
      <c r="I399" s="226"/>
      <c r="J399" s="379"/>
      <c r="K399" s="379"/>
      <c r="L399" s="379"/>
      <c r="M399" s="379"/>
      <c r="Q399" s="347"/>
      <c r="W399" s="367"/>
      <c r="Z399" s="368"/>
      <c r="AA399" s="368"/>
      <c r="AC399" s="368"/>
      <c r="AD399" s="368"/>
      <c r="AE399" s="368"/>
      <c r="AG399" s="368"/>
      <c r="AI399" s="368"/>
      <c r="AK399" s="368"/>
      <c r="AL399" s="368"/>
      <c r="AN399" s="226"/>
      <c r="AO399" s="226"/>
      <c r="AP399" s="226"/>
      <c r="AQ399" s="873"/>
      <c r="AR399" s="873"/>
      <c r="AS399" s="873"/>
      <c r="AT399" s="873"/>
      <c r="AU399" s="26"/>
      <c r="AV399" s="26"/>
      <c r="AW399" s="26"/>
      <c r="AX399" s="26"/>
      <c r="AY399" s="26"/>
      <c r="AZ399" s="26"/>
      <c r="BA399" s="26"/>
      <c r="BB399" s="26"/>
      <c r="BC399" s="26"/>
      <c r="BD399" s="26"/>
      <c r="BE399" s="26"/>
      <c r="BF399" s="26"/>
      <c r="BG399" s="26"/>
      <c r="BH399" s="26"/>
      <c r="BI399" s="26"/>
      <c r="BJ399" s="26"/>
      <c r="BK399" s="26"/>
      <c r="BL399" s="26"/>
      <c r="BM399" s="26"/>
    </row>
    <row r="400" spans="3:65" ht="13.5" customHeight="1">
      <c r="C400" s="226"/>
      <c r="F400" s="226"/>
      <c r="G400" s="226"/>
      <c r="H400" s="226"/>
      <c r="I400" s="226"/>
      <c r="J400" s="379"/>
      <c r="K400" s="379"/>
      <c r="L400" s="379"/>
      <c r="M400" s="379"/>
      <c r="Q400" s="347"/>
      <c r="W400" s="367"/>
      <c r="Z400" s="368"/>
      <c r="AA400" s="368"/>
      <c r="AC400" s="368"/>
      <c r="AD400" s="368"/>
      <c r="AE400" s="368"/>
      <c r="AG400" s="368"/>
      <c r="AI400" s="368"/>
      <c r="AK400" s="368"/>
      <c r="AL400" s="368"/>
      <c r="AN400" s="226"/>
      <c r="AO400" s="226"/>
      <c r="AP400" s="226"/>
      <c r="AQ400" s="873"/>
      <c r="AR400" s="873"/>
      <c r="AS400" s="873"/>
      <c r="AT400" s="873"/>
      <c r="AU400" s="26"/>
      <c r="AV400" s="26"/>
      <c r="AW400" s="26"/>
      <c r="AX400" s="26"/>
      <c r="AY400" s="26"/>
      <c r="AZ400" s="26"/>
      <c r="BA400" s="26"/>
      <c r="BB400" s="26"/>
      <c r="BC400" s="26"/>
      <c r="BD400" s="26"/>
      <c r="BE400" s="26"/>
      <c r="BF400" s="26"/>
      <c r="BG400" s="26"/>
      <c r="BH400" s="26"/>
      <c r="BI400" s="26"/>
      <c r="BJ400" s="26"/>
      <c r="BK400" s="26"/>
      <c r="BL400" s="26"/>
      <c r="BM400" s="26"/>
    </row>
    <row r="401" spans="3:65" ht="13.5" customHeight="1">
      <c r="C401" s="226"/>
      <c r="F401" s="226"/>
      <c r="G401" s="226"/>
      <c r="H401" s="226"/>
      <c r="I401" s="226"/>
      <c r="J401" s="379"/>
      <c r="K401" s="379"/>
      <c r="L401" s="379"/>
      <c r="M401" s="379"/>
      <c r="Q401" s="347"/>
      <c r="W401" s="367"/>
      <c r="Z401" s="368"/>
      <c r="AA401" s="368"/>
      <c r="AC401" s="368"/>
      <c r="AD401" s="368"/>
      <c r="AE401" s="368"/>
      <c r="AG401" s="368"/>
      <c r="AI401" s="368"/>
      <c r="AK401" s="368"/>
      <c r="AL401" s="368"/>
      <c r="AN401" s="226"/>
      <c r="AO401" s="226"/>
      <c r="AP401" s="226"/>
      <c r="AQ401" s="873"/>
      <c r="AR401" s="873"/>
      <c r="AS401" s="873"/>
      <c r="AT401" s="873"/>
      <c r="AU401" s="26"/>
      <c r="AV401" s="26"/>
      <c r="AW401" s="26"/>
      <c r="AX401" s="26"/>
      <c r="AY401" s="26"/>
      <c r="AZ401" s="26"/>
      <c r="BA401" s="26"/>
      <c r="BB401" s="26"/>
      <c r="BC401" s="26"/>
      <c r="BD401" s="26"/>
      <c r="BE401" s="26"/>
      <c r="BF401" s="26"/>
      <c r="BG401" s="26"/>
      <c r="BH401" s="26"/>
      <c r="BI401" s="26"/>
      <c r="BJ401" s="26"/>
      <c r="BK401" s="26"/>
      <c r="BL401" s="26"/>
      <c r="BM401" s="26"/>
    </row>
    <row r="402" spans="3:65" ht="13.5" customHeight="1">
      <c r="C402" s="226"/>
      <c r="F402" s="226"/>
      <c r="G402" s="226"/>
      <c r="H402" s="226"/>
      <c r="I402" s="226"/>
      <c r="J402" s="379"/>
      <c r="K402" s="379"/>
      <c r="L402" s="379"/>
      <c r="M402" s="379"/>
      <c r="Q402" s="347"/>
      <c r="W402" s="367"/>
      <c r="Z402" s="368"/>
      <c r="AA402" s="368"/>
      <c r="AC402" s="368"/>
      <c r="AD402" s="368"/>
      <c r="AE402" s="368"/>
      <c r="AG402" s="368"/>
      <c r="AI402" s="368"/>
      <c r="AK402" s="368"/>
      <c r="AL402" s="368"/>
      <c r="AN402" s="226"/>
      <c r="AO402" s="226"/>
      <c r="AP402" s="226"/>
      <c r="AQ402" s="873"/>
      <c r="AR402" s="873"/>
      <c r="AS402" s="873"/>
      <c r="AT402" s="873"/>
      <c r="AU402" s="26"/>
      <c r="AV402" s="26"/>
      <c r="AW402" s="26"/>
      <c r="AX402" s="26"/>
      <c r="AY402" s="26"/>
      <c r="AZ402" s="26"/>
      <c r="BA402" s="26"/>
      <c r="BB402" s="26"/>
      <c r="BC402" s="26"/>
      <c r="BD402" s="26"/>
      <c r="BE402" s="26"/>
      <c r="BF402" s="26"/>
      <c r="BG402" s="26"/>
      <c r="BH402" s="26"/>
      <c r="BI402" s="26"/>
      <c r="BJ402" s="26"/>
      <c r="BK402" s="26"/>
      <c r="BL402" s="26"/>
      <c r="BM402" s="26"/>
    </row>
    <row r="403" spans="3:65" ht="13.5" customHeight="1">
      <c r="C403" s="226"/>
      <c r="F403" s="226"/>
      <c r="G403" s="226"/>
      <c r="H403" s="226"/>
      <c r="I403" s="226"/>
      <c r="J403" s="379"/>
      <c r="K403" s="379"/>
      <c r="L403" s="379"/>
      <c r="M403" s="379"/>
      <c r="Q403" s="347"/>
      <c r="W403" s="367"/>
      <c r="Z403" s="368"/>
      <c r="AA403" s="368"/>
      <c r="AC403" s="368"/>
      <c r="AD403" s="368"/>
      <c r="AE403" s="368"/>
      <c r="AG403" s="368"/>
      <c r="AI403" s="368"/>
      <c r="AK403" s="368"/>
      <c r="AL403" s="368"/>
      <c r="AN403" s="226"/>
      <c r="AO403" s="226"/>
      <c r="AP403" s="226"/>
      <c r="AQ403" s="873"/>
      <c r="AR403" s="873"/>
      <c r="AS403" s="873"/>
      <c r="AT403" s="873"/>
      <c r="AU403" s="26"/>
      <c r="AV403" s="26"/>
      <c r="AW403" s="26"/>
      <c r="AX403" s="26"/>
      <c r="AY403" s="26"/>
      <c r="AZ403" s="26"/>
      <c r="BA403" s="26"/>
      <c r="BB403" s="26"/>
      <c r="BC403" s="26"/>
      <c r="BD403" s="26"/>
      <c r="BE403" s="26"/>
      <c r="BF403" s="26"/>
      <c r="BG403" s="26"/>
      <c r="BH403" s="26"/>
      <c r="BI403" s="26"/>
      <c r="BJ403" s="26"/>
      <c r="BK403" s="26"/>
      <c r="BL403" s="26"/>
      <c r="BM403" s="26"/>
    </row>
    <row r="404" spans="3:65" ht="13.5" customHeight="1">
      <c r="C404" s="226"/>
      <c r="F404" s="226"/>
      <c r="G404" s="226"/>
      <c r="H404" s="226"/>
      <c r="I404" s="226"/>
      <c r="J404" s="379"/>
      <c r="K404" s="379"/>
      <c r="L404" s="379"/>
      <c r="M404" s="379"/>
      <c r="Q404" s="347"/>
      <c r="W404" s="367"/>
      <c r="Z404" s="368"/>
      <c r="AA404" s="368"/>
      <c r="AC404" s="368"/>
      <c r="AD404" s="368"/>
      <c r="AE404" s="368"/>
      <c r="AG404" s="368"/>
      <c r="AI404" s="368"/>
      <c r="AK404" s="368"/>
      <c r="AL404" s="368"/>
      <c r="AN404" s="226"/>
      <c r="AO404" s="226"/>
      <c r="AP404" s="226"/>
      <c r="AQ404" s="873"/>
      <c r="AR404" s="873"/>
      <c r="AS404" s="873"/>
      <c r="AT404" s="873"/>
      <c r="AU404" s="26"/>
      <c r="AV404" s="26"/>
      <c r="AW404" s="26"/>
      <c r="AX404" s="26"/>
      <c r="AY404" s="26"/>
      <c r="AZ404" s="26"/>
      <c r="BA404" s="26"/>
      <c r="BB404" s="26"/>
      <c r="BC404" s="26"/>
      <c r="BD404" s="26"/>
      <c r="BE404" s="26"/>
      <c r="BF404" s="26"/>
      <c r="BG404" s="26"/>
      <c r="BH404" s="26"/>
      <c r="BI404" s="26"/>
      <c r="BJ404" s="26"/>
      <c r="BK404" s="26"/>
      <c r="BL404" s="26"/>
      <c r="BM404" s="26"/>
    </row>
    <row r="405" spans="3:65" ht="13.5" customHeight="1">
      <c r="C405" s="226"/>
      <c r="F405" s="226"/>
      <c r="G405" s="226"/>
      <c r="H405" s="226"/>
      <c r="I405" s="226"/>
      <c r="J405" s="379"/>
      <c r="K405" s="379"/>
      <c r="L405" s="379"/>
      <c r="M405" s="379"/>
      <c r="Q405" s="347"/>
      <c r="W405" s="367"/>
      <c r="Z405" s="368"/>
      <c r="AA405" s="368"/>
      <c r="AC405" s="368"/>
      <c r="AD405" s="368"/>
      <c r="AE405" s="368"/>
      <c r="AG405" s="368"/>
      <c r="AI405" s="368"/>
      <c r="AK405" s="368"/>
      <c r="AL405" s="368"/>
      <c r="AN405" s="226"/>
      <c r="AO405" s="226"/>
      <c r="AP405" s="226"/>
      <c r="AQ405" s="873"/>
      <c r="AR405" s="873"/>
      <c r="AS405" s="873"/>
      <c r="AT405" s="873"/>
      <c r="AU405" s="26"/>
      <c r="AV405" s="26"/>
      <c r="AW405" s="26"/>
      <c r="AX405" s="26"/>
      <c r="AY405" s="26"/>
      <c r="AZ405" s="26"/>
      <c r="BA405" s="26"/>
      <c r="BB405" s="26"/>
      <c r="BC405" s="26"/>
      <c r="BD405" s="26"/>
      <c r="BE405" s="26"/>
      <c r="BF405" s="26"/>
      <c r="BG405" s="26"/>
      <c r="BH405" s="26"/>
      <c r="BI405" s="26"/>
      <c r="BJ405" s="26"/>
      <c r="BK405" s="26"/>
      <c r="BL405" s="26"/>
      <c r="BM405" s="26"/>
    </row>
    <row r="406" spans="3:65" ht="13.5" customHeight="1">
      <c r="C406" s="226"/>
      <c r="F406" s="226"/>
      <c r="G406" s="226"/>
      <c r="H406" s="226"/>
      <c r="I406" s="226"/>
      <c r="J406" s="379"/>
      <c r="K406" s="379"/>
      <c r="L406" s="379"/>
      <c r="M406" s="379"/>
      <c r="Q406" s="347"/>
      <c r="W406" s="367"/>
      <c r="Z406" s="368"/>
      <c r="AA406" s="368"/>
      <c r="AC406" s="368"/>
      <c r="AD406" s="368"/>
      <c r="AE406" s="368"/>
      <c r="AG406" s="368"/>
      <c r="AI406" s="368"/>
      <c r="AK406" s="368"/>
      <c r="AL406" s="368"/>
      <c r="AN406" s="226"/>
      <c r="AO406" s="226"/>
      <c r="AP406" s="226"/>
      <c r="AQ406" s="873"/>
      <c r="AR406" s="873"/>
      <c r="AS406" s="873"/>
      <c r="AT406" s="873"/>
      <c r="AU406" s="26"/>
      <c r="AV406" s="26"/>
      <c r="AW406" s="26"/>
      <c r="AX406" s="26"/>
      <c r="AY406" s="26"/>
      <c r="AZ406" s="26"/>
      <c r="BA406" s="26"/>
      <c r="BB406" s="26"/>
      <c r="BC406" s="26"/>
      <c r="BD406" s="26"/>
      <c r="BE406" s="26"/>
      <c r="BF406" s="26"/>
      <c r="BG406" s="26"/>
      <c r="BH406" s="26"/>
      <c r="BI406" s="26"/>
      <c r="BJ406" s="26"/>
      <c r="BK406" s="26"/>
      <c r="BL406" s="26"/>
      <c r="BM406" s="26"/>
    </row>
    <row r="407" spans="3:65" ht="13.5" customHeight="1">
      <c r="C407" s="226"/>
      <c r="F407" s="226"/>
      <c r="G407" s="226"/>
      <c r="H407" s="226"/>
      <c r="I407" s="226"/>
      <c r="J407" s="379"/>
      <c r="K407" s="379"/>
      <c r="L407" s="379"/>
      <c r="M407" s="379"/>
      <c r="Q407" s="347"/>
      <c r="W407" s="367"/>
      <c r="Z407" s="368"/>
      <c r="AA407" s="368"/>
      <c r="AC407" s="368"/>
      <c r="AD407" s="368"/>
      <c r="AE407" s="368"/>
      <c r="AG407" s="368"/>
      <c r="AI407" s="368"/>
      <c r="AK407" s="368"/>
      <c r="AL407" s="368"/>
      <c r="AN407" s="226"/>
      <c r="AO407" s="226"/>
      <c r="AP407" s="226"/>
      <c r="AQ407" s="873"/>
      <c r="AR407" s="873"/>
      <c r="AS407" s="873"/>
      <c r="AT407" s="873"/>
      <c r="AU407" s="26"/>
      <c r="AV407" s="26"/>
      <c r="AW407" s="26"/>
      <c r="AX407" s="26"/>
      <c r="AY407" s="26"/>
      <c r="AZ407" s="26"/>
      <c r="BA407" s="26"/>
      <c r="BB407" s="26"/>
      <c r="BC407" s="26"/>
      <c r="BD407" s="26"/>
      <c r="BE407" s="26"/>
      <c r="BF407" s="26"/>
      <c r="BG407" s="26"/>
      <c r="BH407" s="26"/>
      <c r="BI407" s="26"/>
      <c r="BJ407" s="26"/>
      <c r="BK407" s="26"/>
      <c r="BL407" s="26"/>
      <c r="BM407" s="26"/>
    </row>
    <row r="408" spans="3:65" ht="13.5" customHeight="1">
      <c r="C408" s="226"/>
      <c r="F408" s="226"/>
      <c r="G408" s="226"/>
      <c r="H408" s="226"/>
      <c r="I408" s="226"/>
      <c r="J408" s="379"/>
      <c r="K408" s="379"/>
      <c r="L408" s="379"/>
      <c r="M408" s="379"/>
      <c r="Q408" s="347"/>
      <c r="W408" s="367"/>
      <c r="Z408" s="368"/>
      <c r="AA408" s="368"/>
      <c r="AC408" s="368"/>
      <c r="AD408" s="368"/>
      <c r="AE408" s="368"/>
      <c r="AG408" s="368"/>
      <c r="AI408" s="368"/>
      <c r="AK408" s="368"/>
      <c r="AL408" s="368"/>
      <c r="AN408" s="226"/>
      <c r="AO408" s="226"/>
      <c r="AP408" s="226"/>
      <c r="AQ408" s="873"/>
      <c r="AR408" s="873"/>
      <c r="AS408" s="873"/>
      <c r="AT408" s="873"/>
      <c r="AU408" s="26"/>
      <c r="AV408" s="26"/>
      <c r="AW408" s="26"/>
      <c r="AX408" s="26"/>
      <c r="AY408" s="26"/>
      <c r="AZ408" s="26"/>
      <c r="BA408" s="26"/>
      <c r="BB408" s="26"/>
      <c r="BC408" s="26"/>
      <c r="BD408" s="26"/>
      <c r="BE408" s="26"/>
      <c r="BF408" s="26"/>
      <c r="BG408" s="26"/>
      <c r="BH408" s="26"/>
      <c r="BI408" s="26"/>
      <c r="BJ408" s="26"/>
      <c r="BK408" s="26"/>
      <c r="BL408" s="26"/>
      <c r="BM408" s="26"/>
    </row>
    <row r="409" spans="3:65" ht="13.5" customHeight="1">
      <c r="C409" s="226"/>
      <c r="F409" s="226"/>
      <c r="G409" s="226"/>
      <c r="H409" s="226"/>
      <c r="I409" s="226"/>
      <c r="J409" s="379"/>
      <c r="K409" s="379"/>
      <c r="L409" s="379"/>
      <c r="M409" s="379"/>
      <c r="Q409" s="347"/>
      <c r="W409" s="367"/>
      <c r="Z409" s="368"/>
      <c r="AA409" s="368"/>
      <c r="AC409" s="368"/>
      <c r="AD409" s="368"/>
      <c r="AE409" s="368"/>
      <c r="AG409" s="368"/>
      <c r="AI409" s="368"/>
      <c r="AK409" s="368"/>
      <c r="AL409" s="368"/>
      <c r="AN409" s="226"/>
      <c r="AO409" s="226"/>
      <c r="AP409" s="226"/>
      <c r="AQ409" s="873"/>
      <c r="AR409" s="873"/>
      <c r="AS409" s="873"/>
      <c r="AT409" s="873"/>
      <c r="AU409" s="26"/>
      <c r="AV409" s="26"/>
      <c r="AW409" s="26"/>
      <c r="AX409" s="26"/>
      <c r="AY409" s="26"/>
      <c r="AZ409" s="26"/>
      <c r="BA409" s="26"/>
      <c r="BB409" s="26"/>
      <c r="BC409" s="26"/>
      <c r="BD409" s="26"/>
      <c r="BE409" s="26"/>
      <c r="BF409" s="26"/>
      <c r="BG409" s="26"/>
      <c r="BH409" s="26"/>
      <c r="BI409" s="26"/>
      <c r="BJ409" s="26"/>
      <c r="BK409" s="26"/>
      <c r="BL409" s="26"/>
      <c r="BM409" s="26"/>
    </row>
    <row r="410" spans="3:65" ht="13.5" customHeight="1">
      <c r="C410" s="226"/>
      <c r="F410" s="226"/>
      <c r="G410" s="226"/>
      <c r="H410" s="226"/>
      <c r="I410" s="226"/>
      <c r="J410" s="379"/>
      <c r="K410" s="379"/>
      <c r="L410" s="379"/>
      <c r="M410" s="379"/>
      <c r="Q410" s="347"/>
      <c r="W410" s="367"/>
      <c r="Z410" s="368"/>
      <c r="AA410" s="368"/>
      <c r="AC410" s="368"/>
      <c r="AD410" s="368"/>
      <c r="AE410" s="368"/>
      <c r="AG410" s="368"/>
      <c r="AI410" s="368"/>
      <c r="AK410" s="368"/>
      <c r="AL410" s="368"/>
      <c r="AN410" s="226"/>
      <c r="AO410" s="226"/>
      <c r="AP410" s="226"/>
      <c r="AQ410" s="873"/>
      <c r="AR410" s="873"/>
      <c r="AS410" s="873"/>
      <c r="AT410" s="873"/>
      <c r="AU410" s="26"/>
      <c r="AV410" s="26"/>
      <c r="AW410" s="26"/>
      <c r="AX410" s="26"/>
      <c r="AY410" s="26"/>
      <c r="AZ410" s="26"/>
      <c r="BA410" s="26"/>
      <c r="BB410" s="26"/>
      <c r="BC410" s="26"/>
      <c r="BD410" s="26"/>
      <c r="BE410" s="26"/>
      <c r="BF410" s="26"/>
      <c r="BG410" s="26"/>
      <c r="BH410" s="26"/>
      <c r="BI410" s="26"/>
      <c r="BJ410" s="26"/>
      <c r="BK410" s="26"/>
      <c r="BL410" s="26"/>
      <c r="BM410" s="26"/>
    </row>
    <row r="411" spans="3:65" ht="13.5" customHeight="1">
      <c r="C411" s="226"/>
      <c r="F411" s="226"/>
      <c r="G411" s="226"/>
      <c r="H411" s="226"/>
      <c r="I411" s="226"/>
      <c r="J411" s="379"/>
      <c r="K411" s="379"/>
      <c r="L411" s="379"/>
      <c r="M411" s="379"/>
      <c r="Q411" s="347"/>
      <c r="W411" s="367"/>
      <c r="Z411" s="368"/>
      <c r="AA411" s="368"/>
      <c r="AC411" s="368"/>
      <c r="AD411" s="368"/>
      <c r="AE411" s="368"/>
      <c r="AG411" s="368"/>
      <c r="AI411" s="368"/>
      <c r="AK411" s="368"/>
      <c r="AL411" s="368"/>
      <c r="AN411" s="226"/>
      <c r="AO411" s="226"/>
      <c r="AP411" s="226"/>
      <c r="AQ411" s="873"/>
      <c r="AR411" s="873"/>
      <c r="AS411" s="873"/>
      <c r="AT411" s="873"/>
      <c r="AU411" s="26"/>
      <c r="AV411" s="26"/>
      <c r="AW411" s="26"/>
      <c r="AX411" s="26"/>
      <c r="AY411" s="26"/>
      <c r="AZ411" s="26"/>
      <c r="BA411" s="26"/>
      <c r="BB411" s="26"/>
      <c r="BC411" s="26"/>
      <c r="BD411" s="26"/>
      <c r="BE411" s="26"/>
      <c r="BF411" s="26"/>
      <c r="BG411" s="26"/>
      <c r="BH411" s="26"/>
      <c r="BI411" s="26"/>
      <c r="BJ411" s="26"/>
      <c r="BK411" s="26"/>
      <c r="BL411" s="26"/>
      <c r="BM411" s="26"/>
    </row>
    <row r="412" spans="3:65" ht="13.5" customHeight="1">
      <c r="C412" s="226"/>
      <c r="F412" s="226"/>
      <c r="G412" s="226"/>
      <c r="H412" s="226"/>
      <c r="I412" s="226"/>
      <c r="J412" s="379"/>
      <c r="K412" s="379"/>
      <c r="L412" s="379"/>
      <c r="M412" s="379"/>
      <c r="Q412" s="347"/>
      <c r="W412" s="367"/>
      <c r="Z412" s="368"/>
      <c r="AA412" s="368"/>
      <c r="AC412" s="368"/>
      <c r="AD412" s="368"/>
      <c r="AE412" s="368"/>
      <c r="AG412" s="368"/>
      <c r="AI412" s="368"/>
      <c r="AK412" s="368"/>
      <c r="AL412" s="368"/>
      <c r="AN412" s="226"/>
      <c r="AO412" s="226"/>
      <c r="AP412" s="226"/>
      <c r="AQ412" s="873"/>
      <c r="AR412" s="873"/>
      <c r="AS412" s="873"/>
      <c r="AT412" s="873"/>
      <c r="AU412" s="26"/>
      <c r="AV412" s="26"/>
      <c r="AW412" s="26"/>
      <c r="AX412" s="26"/>
      <c r="AY412" s="26"/>
      <c r="AZ412" s="26"/>
      <c r="BA412" s="26"/>
      <c r="BB412" s="26"/>
      <c r="BC412" s="26"/>
      <c r="BD412" s="26"/>
      <c r="BE412" s="26"/>
      <c r="BF412" s="26"/>
      <c r="BG412" s="26"/>
      <c r="BH412" s="26"/>
      <c r="BI412" s="26"/>
      <c r="BJ412" s="26"/>
      <c r="BK412" s="26"/>
      <c r="BL412" s="26"/>
      <c r="BM412" s="26"/>
    </row>
    <row r="413" spans="3:65" ht="13.5" customHeight="1">
      <c r="C413" s="226"/>
      <c r="F413" s="226"/>
      <c r="G413" s="226"/>
      <c r="H413" s="226"/>
      <c r="I413" s="226"/>
      <c r="J413" s="379"/>
      <c r="K413" s="379"/>
      <c r="L413" s="379"/>
      <c r="M413" s="379"/>
      <c r="Q413" s="347"/>
      <c r="W413" s="367"/>
      <c r="Z413" s="368"/>
      <c r="AA413" s="368"/>
      <c r="AC413" s="368"/>
      <c r="AD413" s="368"/>
      <c r="AE413" s="368"/>
      <c r="AG413" s="368"/>
      <c r="AI413" s="368"/>
      <c r="AK413" s="368"/>
      <c r="AL413" s="368"/>
      <c r="AN413" s="226"/>
      <c r="AO413" s="226"/>
      <c r="AP413" s="226"/>
      <c r="AQ413" s="873"/>
      <c r="AR413" s="873"/>
      <c r="AS413" s="873"/>
      <c r="AT413" s="873"/>
      <c r="AU413" s="26"/>
      <c r="AV413" s="26"/>
      <c r="AW413" s="26"/>
      <c r="AX413" s="26"/>
      <c r="AY413" s="26"/>
      <c r="AZ413" s="26"/>
      <c r="BA413" s="26"/>
      <c r="BB413" s="26"/>
      <c r="BC413" s="26"/>
      <c r="BD413" s="26"/>
      <c r="BE413" s="26"/>
      <c r="BF413" s="26"/>
      <c r="BG413" s="26"/>
      <c r="BH413" s="26"/>
      <c r="BI413" s="26"/>
      <c r="BJ413" s="26"/>
      <c r="BK413" s="26"/>
      <c r="BL413" s="26"/>
      <c r="BM413" s="26"/>
    </row>
    <row r="414" spans="3:65" ht="13.5" customHeight="1">
      <c r="C414" s="226"/>
      <c r="F414" s="226"/>
      <c r="G414" s="226"/>
      <c r="H414" s="226"/>
      <c r="I414" s="226"/>
      <c r="J414" s="379"/>
      <c r="K414" s="379"/>
      <c r="L414" s="379"/>
      <c r="M414" s="379"/>
      <c r="Q414" s="347"/>
      <c r="W414" s="367"/>
      <c r="Z414" s="368"/>
      <c r="AA414" s="368"/>
      <c r="AC414" s="368"/>
      <c r="AD414" s="368"/>
      <c r="AE414" s="368"/>
      <c r="AG414" s="368"/>
      <c r="AI414" s="368"/>
      <c r="AK414" s="368"/>
      <c r="AL414" s="368"/>
      <c r="AN414" s="226"/>
      <c r="AO414" s="226"/>
      <c r="AP414" s="226"/>
      <c r="AQ414" s="873"/>
      <c r="AR414" s="873"/>
      <c r="AS414" s="873"/>
      <c r="AT414" s="873"/>
      <c r="AU414" s="26"/>
      <c r="AV414" s="26"/>
      <c r="AW414" s="26"/>
      <c r="AX414" s="26"/>
      <c r="AY414" s="26"/>
      <c r="AZ414" s="26"/>
      <c r="BA414" s="26"/>
      <c r="BB414" s="26"/>
      <c r="BC414" s="26"/>
      <c r="BD414" s="26"/>
      <c r="BE414" s="26"/>
      <c r="BF414" s="26"/>
      <c r="BG414" s="26"/>
      <c r="BH414" s="26"/>
      <c r="BI414" s="26"/>
      <c r="BJ414" s="26"/>
      <c r="BK414" s="26"/>
      <c r="BL414" s="26"/>
      <c r="BM414" s="26"/>
    </row>
    <row r="415" spans="3:65" ht="13.5" customHeight="1">
      <c r="C415" s="226"/>
      <c r="F415" s="226"/>
      <c r="G415" s="226"/>
      <c r="H415" s="226"/>
      <c r="I415" s="226"/>
      <c r="J415" s="379"/>
      <c r="K415" s="379"/>
      <c r="L415" s="379"/>
      <c r="M415" s="379"/>
      <c r="Q415" s="347"/>
      <c r="W415" s="367"/>
      <c r="Z415" s="368"/>
      <c r="AA415" s="368"/>
      <c r="AC415" s="368"/>
      <c r="AD415" s="368"/>
      <c r="AE415" s="368"/>
      <c r="AG415" s="368"/>
      <c r="AI415" s="368"/>
      <c r="AK415" s="368"/>
      <c r="AL415" s="368"/>
      <c r="AN415" s="226"/>
      <c r="AO415" s="226"/>
      <c r="AP415" s="226"/>
      <c r="AQ415" s="873"/>
      <c r="AR415" s="873"/>
      <c r="AS415" s="873"/>
      <c r="AT415" s="873"/>
      <c r="AU415" s="26"/>
      <c r="AV415" s="26"/>
      <c r="AW415" s="26"/>
      <c r="AX415" s="26"/>
      <c r="AY415" s="26"/>
      <c r="AZ415" s="26"/>
      <c r="BA415" s="26"/>
      <c r="BB415" s="26"/>
      <c r="BC415" s="26"/>
      <c r="BD415" s="26"/>
      <c r="BE415" s="26"/>
      <c r="BF415" s="26"/>
      <c r="BG415" s="26"/>
      <c r="BH415" s="26"/>
      <c r="BI415" s="26"/>
      <c r="BJ415" s="26"/>
      <c r="BK415" s="26"/>
      <c r="BL415" s="26"/>
      <c r="BM415" s="26"/>
    </row>
    <row r="416" spans="3:65" ht="13.5" customHeight="1">
      <c r="C416" s="226"/>
      <c r="F416" s="226"/>
      <c r="G416" s="226"/>
      <c r="H416" s="226"/>
      <c r="I416" s="226"/>
      <c r="J416" s="379"/>
      <c r="K416" s="379"/>
      <c r="L416" s="379"/>
      <c r="M416" s="379"/>
      <c r="Q416" s="347"/>
      <c r="W416" s="367"/>
      <c r="Z416" s="368"/>
      <c r="AA416" s="368"/>
      <c r="AC416" s="368"/>
      <c r="AD416" s="368"/>
      <c r="AE416" s="368"/>
      <c r="AG416" s="368"/>
      <c r="AI416" s="368"/>
      <c r="AK416" s="368"/>
      <c r="AL416" s="368"/>
      <c r="AN416" s="226"/>
      <c r="AO416" s="226"/>
      <c r="AP416" s="226"/>
      <c r="AQ416" s="873"/>
      <c r="AR416" s="873"/>
      <c r="AS416" s="873"/>
      <c r="AT416" s="873"/>
      <c r="AU416" s="26"/>
      <c r="AV416" s="26"/>
      <c r="AW416" s="26"/>
      <c r="AX416" s="26"/>
      <c r="AY416" s="26"/>
      <c r="AZ416" s="26"/>
      <c r="BA416" s="26"/>
      <c r="BB416" s="26"/>
      <c r="BC416" s="26"/>
      <c r="BD416" s="26"/>
      <c r="BE416" s="26"/>
      <c r="BF416" s="26"/>
      <c r="BG416" s="26"/>
      <c r="BH416" s="26"/>
      <c r="BI416" s="26"/>
      <c r="BJ416" s="26"/>
      <c r="BK416" s="26"/>
      <c r="BL416" s="26"/>
      <c r="BM416" s="26"/>
    </row>
    <row r="417" spans="3:65" ht="13.5" customHeight="1">
      <c r="C417" s="226"/>
      <c r="F417" s="226"/>
      <c r="G417" s="226"/>
      <c r="H417" s="226"/>
      <c r="I417" s="226"/>
      <c r="J417" s="379"/>
      <c r="K417" s="379"/>
      <c r="L417" s="379"/>
      <c r="M417" s="379"/>
      <c r="Q417" s="347"/>
      <c r="W417" s="367"/>
      <c r="Z417" s="368"/>
      <c r="AA417" s="368"/>
      <c r="AC417" s="368"/>
      <c r="AD417" s="368"/>
      <c r="AE417" s="368"/>
      <c r="AG417" s="368"/>
      <c r="AI417" s="368"/>
      <c r="AK417" s="368"/>
      <c r="AL417" s="368"/>
      <c r="AN417" s="226"/>
      <c r="AO417" s="226"/>
      <c r="AP417" s="226"/>
      <c r="AQ417" s="873"/>
      <c r="AR417" s="873"/>
      <c r="AS417" s="873"/>
      <c r="AT417" s="873"/>
      <c r="AU417" s="26"/>
      <c r="AV417" s="26"/>
      <c r="AW417" s="26"/>
      <c r="AX417" s="26"/>
      <c r="AY417" s="26"/>
      <c r="AZ417" s="26"/>
      <c r="BA417" s="26"/>
      <c r="BB417" s="26"/>
      <c r="BC417" s="26"/>
      <c r="BD417" s="26"/>
      <c r="BE417" s="26"/>
      <c r="BF417" s="26"/>
      <c r="BG417" s="26"/>
      <c r="BH417" s="26"/>
      <c r="BI417" s="26"/>
      <c r="BJ417" s="26"/>
      <c r="BK417" s="26"/>
      <c r="BL417" s="26"/>
      <c r="BM417" s="26"/>
    </row>
    <row r="418" spans="3:65" ht="13.5" customHeight="1">
      <c r="C418" s="226"/>
      <c r="F418" s="226"/>
      <c r="G418" s="226"/>
      <c r="H418" s="226"/>
      <c r="I418" s="226"/>
      <c r="J418" s="379"/>
      <c r="K418" s="379"/>
      <c r="L418" s="379"/>
      <c r="M418" s="379"/>
      <c r="Q418" s="347"/>
      <c r="W418" s="367"/>
      <c r="Z418" s="368"/>
      <c r="AA418" s="368"/>
      <c r="AC418" s="368"/>
      <c r="AD418" s="368"/>
      <c r="AE418" s="368"/>
      <c r="AG418" s="368"/>
      <c r="AI418" s="368"/>
      <c r="AK418" s="368"/>
      <c r="AL418" s="368"/>
      <c r="AN418" s="226"/>
      <c r="AO418" s="226"/>
      <c r="AP418" s="226"/>
      <c r="AQ418" s="873"/>
      <c r="AR418" s="873"/>
      <c r="AS418" s="873"/>
      <c r="AT418" s="873"/>
      <c r="AU418" s="26"/>
      <c r="AV418" s="26"/>
      <c r="AW418" s="26"/>
      <c r="AX418" s="26"/>
      <c r="AY418" s="26"/>
      <c r="AZ418" s="26"/>
      <c r="BA418" s="26"/>
      <c r="BB418" s="26"/>
      <c r="BC418" s="26"/>
      <c r="BD418" s="26"/>
      <c r="BE418" s="26"/>
      <c r="BF418" s="26"/>
      <c r="BG418" s="26"/>
      <c r="BH418" s="26"/>
      <c r="BI418" s="26"/>
      <c r="BJ418" s="26"/>
      <c r="BK418" s="26"/>
      <c r="BL418" s="26"/>
      <c r="BM418" s="26"/>
    </row>
    <row r="419" spans="3:65" ht="13.5" customHeight="1">
      <c r="C419" s="226"/>
      <c r="F419" s="226"/>
      <c r="G419" s="226"/>
      <c r="H419" s="226"/>
      <c r="I419" s="226"/>
      <c r="J419" s="379"/>
      <c r="K419" s="379"/>
      <c r="L419" s="379"/>
      <c r="M419" s="379"/>
      <c r="Q419" s="347"/>
      <c r="W419" s="367"/>
      <c r="Z419" s="368"/>
      <c r="AA419" s="368"/>
      <c r="AC419" s="368"/>
      <c r="AD419" s="368"/>
      <c r="AE419" s="368"/>
      <c r="AG419" s="368"/>
      <c r="AI419" s="368"/>
      <c r="AK419" s="368"/>
      <c r="AL419" s="368"/>
      <c r="AN419" s="226"/>
      <c r="AO419" s="226"/>
      <c r="AP419" s="226"/>
      <c r="AQ419" s="873"/>
      <c r="AR419" s="873"/>
      <c r="AS419" s="873"/>
      <c r="AT419" s="873"/>
      <c r="AU419" s="26"/>
      <c r="AV419" s="26"/>
      <c r="AW419" s="26"/>
      <c r="AX419" s="26"/>
      <c r="AY419" s="26"/>
      <c r="AZ419" s="26"/>
      <c r="BA419" s="26"/>
      <c r="BB419" s="26"/>
      <c r="BC419" s="26"/>
      <c r="BD419" s="26"/>
      <c r="BE419" s="26"/>
      <c r="BF419" s="26"/>
      <c r="BG419" s="26"/>
      <c r="BH419" s="26"/>
      <c r="BI419" s="26"/>
      <c r="BJ419" s="26"/>
      <c r="BK419" s="26"/>
      <c r="BL419" s="26"/>
      <c r="BM419" s="26"/>
    </row>
    <row r="420" spans="3:65" ht="13.5" customHeight="1">
      <c r="C420" s="226"/>
      <c r="F420" s="226"/>
      <c r="G420" s="226"/>
      <c r="H420" s="226"/>
      <c r="I420" s="226"/>
      <c r="J420" s="379"/>
      <c r="K420" s="379"/>
      <c r="L420" s="379"/>
      <c r="M420" s="379"/>
      <c r="Q420" s="347"/>
      <c r="W420" s="367"/>
      <c r="Z420" s="368"/>
      <c r="AA420" s="368"/>
      <c r="AC420" s="368"/>
      <c r="AD420" s="368"/>
      <c r="AE420" s="368"/>
      <c r="AG420" s="368"/>
      <c r="AI420" s="368"/>
      <c r="AK420" s="368"/>
      <c r="AL420" s="368"/>
      <c r="AN420" s="226"/>
      <c r="AO420" s="226"/>
      <c r="AP420" s="226"/>
      <c r="AQ420" s="873"/>
      <c r="AR420" s="873"/>
      <c r="AS420" s="873"/>
      <c r="AT420" s="873"/>
      <c r="AU420" s="26"/>
      <c r="AV420" s="26"/>
      <c r="AW420" s="26"/>
      <c r="AX420" s="26"/>
      <c r="AY420" s="26"/>
      <c r="AZ420" s="26"/>
      <c r="BA420" s="26"/>
      <c r="BB420" s="26"/>
      <c r="BC420" s="26"/>
      <c r="BD420" s="26"/>
      <c r="BE420" s="26"/>
      <c r="BF420" s="26"/>
      <c r="BG420" s="26"/>
      <c r="BH420" s="26"/>
      <c r="BI420" s="26"/>
      <c r="BJ420" s="26"/>
      <c r="BK420" s="26"/>
      <c r="BL420" s="26"/>
      <c r="BM420" s="26"/>
    </row>
    <row r="421" spans="3:65" ht="13.5" customHeight="1">
      <c r="C421" s="226"/>
      <c r="F421" s="226"/>
      <c r="G421" s="226"/>
      <c r="H421" s="226"/>
      <c r="I421" s="226"/>
      <c r="J421" s="379"/>
      <c r="K421" s="379"/>
      <c r="L421" s="379"/>
      <c r="M421" s="379"/>
      <c r="Q421" s="347"/>
      <c r="W421" s="367"/>
      <c r="Z421" s="368"/>
      <c r="AA421" s="368"/>
      <c r="AC421" s="368"/>
      <c r="AD421" s="368"/>
      <c r="AE421" s="368"/>
      <c r="AG421" s="368"/>
      <c r="AI421" s="368"/>
      <c r="AK421" s="368"/>
      <c r="AL421" s="368"/>
      <c r="AN421" s="226"/>
      <c r="AO421" s="226"/>
      <c r="AP421" s="226"/>
      <c r="AQ421" s="873"/>
      <c r="AR421" s="873"/>
      <c r="AS421" s="873"/>
      <c r="AT421" s="873"/>
      <c r="AU421" s="26"/>
      <c r="AV421" s="26"/>
      <c r="AW421" s="26"/>
      <c r="AX421" s="26"/>
      <c r="AY421" s="26"/>
      <c r="AZ421" s="26"/>
      <c r="BA421" s="26"/>
      <c r="BB421" s="26"/>
      <c r="BC421" s="26"/>
      <c r="BD421" s="26"/>
      <c r="BE421" s="26"/>
      <c r="BF421" s="26"/>
      <c r="BG421" s="26"/>
      <c r="BH421" s="26"/>
      <c r="BI421" s="26"/>
      <c r="BJ421" s="26"/>
      <c r="BK421" s="26"/>
      <c r="BL421" s="26"/>
      <c r="BM421" s="26"/>
    </row>
    <row r="422" spans="3:65" ht="13.5" customHeight="1">
      <c r="C422" s="226"/>
      <c r="F422" s="226"/>
      <c r="G422" s="226"/>
      <c r="H422" s="226"/>
      <c r="I422" s="226"/>
      <c r="J422" s="379"/>
      <c r="K422" s="379"/>
      <c r="L422" s="379"/>
      <c r="M422" s="379"/>
      <c r="Q422" s="347"/>
      <c r="W422" s="367"/>
      <c r="Z422" s="368"/>
      <c r="AA422" s="368"/>
      <c r="AC422" s="368"/>
      <c r="AD422" s="368"/>
      <c r="AE422" s="368"/>
      <c r="AG422" s="368"/>
      <c r="AI422" s="368"/>
      <c r="AK422" s="368"/>
      <c r="AL422" s="368"/>
      <c r="AN422" s="226"/>
      <c r="AO422" s="226"/>
      <c r="AP422" s="226"/>
      <c r="AQ422" s="873"/>
      <c r="AR422" s="873"/>
      <c r="AS422" s="873"/>
      <c r="AT422" s="873"/>
      <c r="AU422" s="26"/>
      <c r="AV422" s="26"/>
      <c r="AW422" s="26"/>
      <c r="AX422" s="26"/>
      <c r="AY422" s="26"/>
      <c r="AZ422" s="26"/>
      <c r="BA422" s="26"/>
      <c r="BB422" s="26"/>
      <c r="BC422" s="26"/>
      <c r="BD422" s="26"/>
      <c r="BE422" s="26"/>
      <c r="BF422" s="26"/>
      <c r="BG422" s="26"/>
      <c r="BH422" s="26"/>
      <c r="BI422" s="26"/>
      <c r="BJ422" s="26"/>
      <c r="BK422" s="26"/>
      <c r="BL422" s="26"/>
      <c r="BM422" s="26"/>
    </row>
    <row r="423" spans="3:65" ht="13.5" customHeight="1">
      <c r="C423" s="226"/>
      <c r="F423" s="226"/>
      <c r="G423" s="226"/>
      <c r="H423" s="226"/>
      <c r="I423" s="226"/>
      <c r="J423" s="379"/>
      <c r="K423" s="379"/>
      <c r="L423" s="379"/>
      <c r="M423" s="379"/>
      <c r="Q423" s="347"/>
      <c r="W423" s="367"/>
      <c r="Z423" s="368"/>
      <c r="AA423" s="368"/>
      <c r="AC423" s="368"/>
      <c r="AD423" s="368"/>
      <c r="AE423" s="368"/>
      <c r="AG423" s="368"/>
      <c r="AI423" s="368"/>
      <c r="AK423" s="368"/>
      <c r="AL423" s="368"/>
      <c r="AN423" s="226"/>
      <c r="AO423" s="226"/>
      <c r="AP423" s="226"/>
      <c r="AQ423" s="873"/>
      <c r="AR423" s="873"/>
      <c r="AS423" s="873"/>
      <c r="AT423" s="873"/>
      <c r="AU423" s="26"/>
      <c r="AV423" s="26"/>
      <c r="AW423" s="26"/>
      <c r="AX423" s="26"/>
      <c r="AY423" s="26"/>
      <c r="AZ423" s="26"/>
      <c r="BA423" s="26"/>
      <c r="BB423" s="26"/>
      <c r="BC423" s="26"/>
      <c r="BD423" s="26"/>
      <c r="BE423" s="26"/>
      <c r="BF423" s="26"/>
      <c r="BG423" s="26"/>
      <c r="BH423" s="26"/>
      <c r="BI423" s="26"/>
      <c r="BJ423" s="26"/>
      <c r="BK423" s="26"/>
      <c r="BL423" s="26"/>
      <c r="BM423" s="26"/>
    </row>
    <row r="424" spans="3:65" ht="13.5" customHeight="1">
      <c r="C424" s="226"/>
      <c r="F424" s="226"/>
      <c r="G424" s="226"/>
      <c r="H424" s="226"/>
      <c r="I424" s="226"/>
      <c r="J424" s="379"/>
      <c r="K424" s="379"/>
      <c r="L424" s="379"/>
      <c r="M424" s="379"/>
      <c r="Q424" s="347"/>
      <c r="W424" s="367"/>
      <c r="Z424" s="368"/>
      <c r="AA424" s="368"/>
      <c r="AC424" s="368"/>
      <c r="AD424" s="368"/>
      <c r="AE424" s="368"/>
      <c r="AG424" s="368"/>
      <c r="AI424" s="368"/>
      <c r="AK424" s="368"/>
      <c r="AL424" s="368"/>
      <c r="AN424" s="226"/>
      <c r="AO424" s="226"/>
      <c r="AP424" s="226"/>
      <c r="AQ424" s="873"/>
      <c r="AR424" s="873"/>
      <c r="AS424" s="873"/>
      <c r="AT424" s="873"/>
      <c r="AU424" s="26"/>
      <c r="AV424" s="26"/>
      <c r="AW424" s="26"/>
      <c r="AX424" s="26"/>
      <c r="AY424" s="26"/>
      <c r="AZ424" s="26"/>
      <c r="BA424" s="26"/>
      <c r="BB424" s="26"/>
      <c r="BC424" s="26"/>
      <c r="BD424" s="26"/>
      <c r="BE424" s="26"/>
      <c r="BF424" s="26"/>
      <c r="BG424" s="26"/>
      <c r="BH424" s="26"/>
      <c r="BI424" s="26"/>
      <c r="BJ424" s="26"/>
      <c r="BK424" s="26"/>
      <c r="BL424" s="26"/>
      <c r="BM424" s="26"/>
    </row>
    <row r="425" spans="3:65" ht="13.5" customHeight="1">
      <c r="C425" s="226"/>
      <c r="F425" s="226"/>
      <c r="G425" s="226"/>
      <c r="H425" s="226"/>
      <c r="I425" s="226"/>
      <c r="J425" s="379"/>
      <c r="K425" s="379"/>
      <c r="L425" s="379"/>
      <c r="M425" s="379"/>
      <c r="Q425" s="347"/>
      <c r="W425" s="367"/>
      <c r="Z425" s="368"/>
      <c r="AA425" s="368"/>
      <c r="AC425" s="368"/>
      <c r="AD425" s="368"/>
      <c r="AE425" s="368"/>
      <c r="AG425" s="368"/>
      <c r="AI425" s="368"/>
      <c r="AK425" s="368"/>
      <c r="AL425" s="368"/>
      <c r="AN425" s="226"/>
      <c r="AO425" s="226"/>
      <c r="AP425" s="226"/>
      <c r="AQ425" s="873"/>
      <c r="AR425" s="873"/>
      <c r="AS425" s="873"/>
      <c r="AT425" s="873"/>
      <c r="AU425" s="26"/>
      <c r="AV425" s="26"/>
      <c r="AW425" s="26"/>
      <c r="AX425" s="26"/>
      <c r="AY425" s="26"/>
      <c r="AZ425" s="26"/>
      <c r="BA425" s="26"/>
      <c r="BB425" s="26"/>
      <c r="BC425" s="26"/>
      <c r="BD425" s="26"/>
      <c r="BE425" s="26"/>
      <c r="BF425" s="26"/>
      <c r="BG425" s="26"/>
      <c r="BH425" s="26"/>
      <c r="BI425" s="26"/>
      <c r="BJ425" s="26"/>
      <c r="BK425" s="26"/>
      <c r="BL425" s="26"/>
      <c r="BM425" s="26"/>
    </row>
    <row r="426" spans="3:65" ht="13.5" customHeight="1">
      <c r="C426" s="226"/>
      <c r="F426" s="226"/>
      <c r="G426" s="226"/>
      <c r="H426" s="226"/>
      <c r="I426" s="226"/>
      <c r="J426" s="379"/>
      <c r="K426" s="379"/>
      <c r="L426" s="379"/>
      <c r="M426" s="379"/>
      <c r="Q426" s="347"/>
      <c r="W426" s="367"/>
      <c r="Z426" s="368"/>
      <c r="AA426" s="368"/>
      <c r="AC426" s="368"/>
      <c r="AD426" s="368"/>
      <c r="AE426" s="368"/>
      <c r="AG426" s="368"/>
      <c r="AI426" s="368"/>
      <c r="AK426" s="368"/>
      <c r="AL426" s="368"/>
      <c r="AN426" s="226"/>
      <c r="AO426" s="226"/>
      <c r="AP426" s="226"/>
      <c r="AQ426" s="873"/>
      <c r="AR426" s="873"/>
      <c r="AS426" s="873"/>
      <c r="AT426" s="873"/>
      <c r="AU426" s="26"/>
      <c r="AV426" s="26"/>
      <c r="AW426" s="26"/>
      <c r="AX426" s="26"/>
      <c r="AY426" s="26"/>
      <c r="AZ426" s="26"/>
      <c r="BA426" s="26"/>
      <c r="BB426" s="26"/>
      <c r="BC426" s="26"/>
      <c r="BD426" s="26"/>
      <c r="BE426" s="26"/>
      <c r="BF426" s="26"/>
      <c r="BG426" s="26"/>
      <c r="BH426" s="26"/>
      <c r="BI426" s="26"/>
      <c r="BJ426" s="26"/>
      <c r="BK426" s="26"/>
      <c r="BL426" s="26"/>
      <c r="BM426" s="26"/>
    </row>
    <row r="427" spans="3:65" ht="13.5" customHeight="1">
      <c r="C427" s="226"/>
      <c r="F427" s="226"/>
      <c r="G427" s="226"/>
      <c r="H427" s="226"/>
      <c r="I427" s="226"/>
      <c r="J427" s="379"/>
      <c r="K427" s="379"/>
      <c r="L427" s="379"/>
      <c r="M427" s="379"/>
      <c r="Q427" s="347"/>
      <c r="W427" s="367"/>
      <c r="Z427" s="368"/>
      <c r="AA427" s="368"/>
      <c r="AC427" s="368"/>
      <c r="AD427" s="368"/>
      <c r="AE427" s="368"/>
      <c r="AG427" s="368"/>
      <c r="AI427" s="368"/>
      <c r="AK427" s="368"/>
      <c r="AL427" s="368"/>
      <c r="AN427" s="226"/>
      <c r="AO427" s="226"/>
      <c r="AP427" s="226"/>
      <c r="AQ427" s="873"/>
      <c r="AR427" s="873"/>
      <c r="AS427" s="873"/>
      <c r="AT427" s="873"/>
      <c r="AU427" s="26"/>
      <c r="AV427" s="26"/>
      <c r="AW427" s="26"/>
      <c r="AX427" s="26"/>
      <c r="AY427" s="26"/>
      <c r="AZ427" s="26"/>
      <c r="BA427" s="26"/>
      <c r="BB427" s="26"/>
      <c r="BC427" s="26"/>
      <c r="BD427" s="26"/>
      <c r="BE427" s="26"/>
      <c r="BF427" s="26"/>
      <c r="BG427" s="26"/>
      <c r="BH427" s="26"/>
      <c r="BI427" s="26"/>
      <c r="BJ427" s="26"/>
      <c r="BK427" s="26"/>
      <c r="BL427" s="26"/>
      <c r="BM427" s="26"/>
    </row>
    <row r="428" spans="3:65" ht="13.5" customHeight="1">
      <c r="C428" s="226"/>
      <c r="F428" s="226"/>
      <c r="G428" s="226"/>
      <c r="H428" s="226"/>
      <c r="I428" s="226"/>
      <c r="J428" s="379"/>
      <c r="K428" s="379"/>
      <c r="L428" s="379"/>
      <c r="M428" s="379"/>
      <c r="Q428" s="347"/>
      <c r="W428" s="367"/>
      <c r="Z428" s="368"/>
      <c r="AA428" s="368"/>
      <c r="AC428" s="368"/>
      <c r="AD428" s="368"/>
      <c r="AE428" s="368"/>
      <c r="AG428" s="368"/>
      <c r="AI428" s="368"/>
      <c r="AK428" s="368"/>
      <c r="AL428" s="368"/>
      <c r="AN428" s="226"/>
      <c r="AO428" s="226"/>
      <c r="AP428" s="226"/>
      <c r="AQ428" s="873"/>
      <c r="AR428" s="873"/>
      <c r="AS428" s="873"/>
      <c r="AT428" s="873"/>
      <c r="AU428" s="26"/>
      <c r="AV428" s="26"/>
      <c r="AW428" s="26"/>
      <c r="AX428" s="26"/>
      <c r="AY428" s="26"/>
      <c r="AZ428" s="26"/>
      <c r="BA428" s="26"/>
      <c r="BB428" s="26"/>
      <c r="BC428" s="26"/>
      <c r="BD428" s="26"/>
      <c r="BE428" s="26"/>
      <c r="BF428" s="26"/>
      <c r="BG428" s="26"/>
      <c r="BH428" s="26"/>
      <c r="BI428" s="26"/>
      <c r="BJ428" s="26"/>
      <c r="BK428" s="26"/>
      <c r="BL428" s="26"/>
      <c r="BM428" s="26"/>
    </row>
    <row r="429" spans="3:65" ht="13.5" customHeight="1">
      <c r="C429" s="226"/>
      <c r="F429" s="226"/>
      <c r="G429" s="226"/>
      <c r="H429" s="226"/>
      <c r="I429" s="226"/>
      <c r="J429" s="379"/>
      <c r="K429" s="379"/>
      <c r="L429" s="379"/>
      <c r="M429" s="379"/>
      <c r="Q429" s="347"/>
      <c r="W429" s="367"/>
      <c r="Z429" s="368"/>
      <c r="AA429" s="368"/>
      <c r="AC429" s="368"/>
      <c r="AD429" s="368"/>
      <c r="AE429" s="368"/>
      <c r="AG429" s="368"/>
      <c r="AI429" s="368"/>
      <c r="AK429" s="368"/>
      <c r="AL429" s="368"/>
      <c r="AN429" s="226"/>
      <c r="AO429" s="226"/>
      <c r="AP429" s="226"/>
      <c r="AQ429" s="873"/>
      <c r="AR429" s="873"/>
      <c r="AS429" s="873"/>
      <c r="AT429" s="873"/>
      <c r="AU429" s="26"/>
      <c r="AV429" s="26"/>
      <c r="AW429" s="26"/>
      <c r="AX429" s="26"/>
      <c r="AY429" s="26"/>
      <c r="AZ429" s="26"/>
      <c r="BA429" s="26"/>
      <c r="BB429" s="26"/>
      <c r="BC429" s="26"/>
      <c r="BD429" s="26"/>
      <c r="BE429" s="26"/>
      <c r="BF429" s="26"/>
      <c r="BG429" s="26"/>
      <c r="BH429" s="26"/>
      <c r="BI429" s="26"/>
      <c r="BJ429" s="26"/>
      <c r="BK429" s="26"/>
      <c r="BL429" s="26"/>
      <c r="BM429" s="26"/>
    </row>
    <row r="430" spans="3:65" ht="13.5" customHeight="1">
      <c r="C430" s="226"/>
      <c r="F430" s="226"/>
      <c r="G430" s="226"/>
      <c r="H430" s="226"/>
      <c r="I430" s="226"/>
      <c r="J430" s="379"/>
      <c r="K430" s="379"/>
      <c r="L430" s="379"/>
      <c r="M430" s="379"/>
      <c r="Q430" s="347"/>
      <c r="W430" s="367"/>
      <c r="Z430" s="368"/>
      <c r="AA430" s="368"/>
      <c r="AC430" s="368"/>
      <c r="AD430" s="368"/>
      <c r="AE430" s="368"/>
      <c r="AG430" s="368"/>
      <c r="AI430" s="368"/>
      <c r="AK430" s="368"/>
      <c r="AL430" s="368"/>
      <c r="AN430" s="226"/>
      <c r="AO430" s="226"/>
      <c r="AP430" s="226"/>
      <c r="AQ430" s="873"/>
      <c r="AR430" s="873"/>
      <c r="AS430" s="873"/>
      <c r="AT430" s="873"/>
      <c r="AU430" s="26"/>
      <c r="AV430" s="26"/>
      <c r="AW430" s="26"/>
      <c r="AX430" s="26"/>
      <c r="AY430" s="26"/>
      <c r="AZ430" s="26"/>
      <c r="BA430" s="26"/>
      <c r="BB430" s="26"/>
      <c r="BC430" s="26"/>
      <c r="BD430" s="26"/>
      <c r="BE430" s="26"/>
      <c r="BF430" s="26"/>
      <c r="BG430" s="26"/>
      <c r="BH430" s="26"/>
      <c r="BI430" s="26"/>
      <c r="BJ430" s="26"/>
      <c r="BK430" s="26"/>
      <c r="BL430" s="26"/>
      <c r="BM430" s="26"/>
    </row>
    <row r="431" spans="3:65" ht="13.5" customHeight="1">
      <c r="C431" s="226"/>
      <c r="F431" s="226"/>
      <c r="G431" s="226"/>
      <c r="H431" s="226"/>
      <c r="I431" s="226"/>
      <c r="J431" s="379"/>
      <c r="K431" s="379"/>
      <c r="L431" s="379"/>
      <c r="M431" s="379"/>
      <c r="Q431" s="347"/>
      <c r="W431" s="367"/>
      <c r="Z431" s="368"/>
      <c r="AA431" s="368"/>
      <c r="AC431" s="368"/>
      <c r="AD431" s="368"/>
      <c r="AE431" s="368"/>
      <c r="AG431" s="368"/>
      <c r="AI431" s="368"/>
      <c r="AK431" s="368"/>
      <c r="AL431" s="368"/>
      <c r="AN431" s="226"/>
      <c r="AO431" s="226"/>
      <c r="AP431" s="226"/>
      <c r="AQ431" s="873"/>
      <c r="AR431" s="873"/>
      <c r="AS431" s="873"/>
      <c r="AT431" s="873"/>
      <c r="AU431" s="26"/>
      <c r="AV431" s="26"/>
      <c r="AW431" s="26"/>
      <c r="AX431" s="26"/>
      <c r="AY431" s="26"/>
      <c r="AZ431" s="26"/>
      <c r="BA431" s="26"/>
      <c r="BB431" s="26"/>
      <c r="BC431" s="26"/>
      <c r="BD431" s="26"/>
      <c r="BE431" s="26"/>
      <c r="BF431" s="26"/>
      <c r="BG431" s="26"/>
      <c r="BH431" s="26"/>
      <c r="BI431" s="26"/>
      <c r="BJ431" s="26"/>
      <c r="BK431" s="26"/>
      <c r="BL431" s="26"/>
      <c r="BM431" s="26"/>
    </row>
    <row r="432" spans="3:65" ht="13.5" customHeight="1">
      <c r="C432" s="226"/>
      <c r="F432" s="226"/>
      <c r="G432" s="226"/>
      <c r="H432" s="226"/>
      <c r="I432" s="226"/>
      <c r="J432" s="379"/>
      <c r="K432" s="379"/>
      <c r="L432" s="379"/>
      <c r="M432" s="379"/>
      <c r="Q432" s="347"/>
      <c r="W432" s="367"/>
      <c r="Z432" s="368"/>
      <c r="AA432" s="368"/>
      <c r="AC432" s="368"/>
      <c r="AD432" s="368"/>
      <c r="AE432" s="368"/>
      <c r="AG432" s="368"/>
      <c r="AI432" s="368"/>
      <c r="AK432" s="368"/>
      <c r="AL432" s="368"/>
      <c r="AN432" s="226"/>
      <c r="AO432" s="226"/>
      <c r="AP432" s="226"/>
      <c r="AQ432" s="873"/>
      <c r="AR432" s="873"/>
      <c r="AS432" s="873"/>
      <c r="AT432" s="873"/>
      <c r="AU432" s="26"/>
      <c r="AV432" s="26"/>
      <c r="AW432" s="26"/>
      <c r="AX432" s="26"/>
      <c r="AY432" s="26"/>
      <c r="AZ432" s="26"/>
      <c r="BA432" s="26"/>
      <c r="BB432" s="26"/>
      <c r="BC432" s="26"/>
      <c r="BD432" s="26"/>
      <c r="BE432" s="26"/>
      <c r="BF432" s="26"/>
      <c r="BG432" s="26"/>
      <c r="BH432" s="26"/>
      <c r="BI432" s="26"/>
      <c r="BJ432" s="26"/>
      <c r="BK432" s="26"/>
      <c r="BL432" s="26"/>
      <c r="BM432" s="26"/>
    </row>
    <row r="433" spans="3:65" ht="13.5" customHeight="1">
      <c r="C433" s="226"/>
      <c r="F433" s="226"/>
      <c r="G433" s="226"/>
      <c r="H433" s="226"/>
      <c r="I433" s="226"/>
      <c r="J433" s="379"/>
      <c r="K433" s="379"/>
      <c r="L433" s="379"/>
      <c r="M433" s="379"/>
      <c r="Q433" s="347"/>
      <c r="W433" s="367"/>
      <c r="Z433" s="368"/>
      <c r="AA433" s="368"/>
      <c r="AC433" s="368"/>
      <c r="AD433" s="368"/>
      <c r="AE433" s="368"/>
      <c r="AG433" s="368"/>
      <c r="AI433" s="368"/>
      <c r="AK433" s="368"/>
      <c r="AL433" s="368"/>
      <c r="AN433" s="226"/>
      <c r="AO433" s="226"/>
      <c r="AP433" s="226"/>
      <c r="AQ433" s="873"/>
      <c r="AR433" s="873"/>
      <c r="AS433" s="873"/>
      <c r="AT433" s="873"/>
      <c r="AU433" s="26"/>
      <c r="AV433" s="26"/>
      <c r="AW433" s="26"/>
      <c r="AX433" s="26"/>
      <c r="AY433" s="26"/>
      <c r="AZ433" s="26"/>
      <c r="BA433" s="26"/>
      <c r="BB433" s="26"/>
      <c r="BC433" s="26"/>
      <c r="BD433" s="26"/>
      <c r="BE433" s="26"/>
      <c r="BF433" s="26"/>
      <c r="BG433" s="26"/>
      <c r="BH433" s="26"/>
      <c r="BI433" s="26"/>
      <c r="BJ433" s="26"/>
      <c r="BK433" s="26"/>
      <c r="BL433" s="26"/>
      <c r="BM433" s="26"/>
    </row>
    <row r="434" spans="3:65" ht="13.5" customHeight="1">
      <c r="C434" s="226"/>
      <c r="F434" s="226"/>
      <c r="G434" s="226"/>
      <c r="H434" s="226"/>
      <c r="I434" s="226"/>
      <c r="J434" s="379"/>
      <c r="K434" s="379"/>
      <c r="L434" s="379"/>
      <c r="M434" s="379"/>
      <c r="Q434" s="347"/>
      <c r="W434" s="367"/>
      <c r="Z434" s="368"/>
      <c r="AA434" s="368"/>
      <c r="AC434" s="368"/>
      <c r="AD434" s="368"/>
      <c r="AE434" s="368"/>
      <c r="AG434" s="368"/>
      <c r="AI434" s="368"/>
      <c r="AK434" s="368"/>
      <c r="AL434" s="368"/>
      <c r="AN434" s="226"/>
      <c r="AO434" s="226"/>
      <c r="AP434" s="226"/>
      <c r="AQ434" s="873"/>
      <c r="AR434" s="873"/>
      <c r="AS434" s="873"/>
      <c r="AT434" s="873"/>
      <c r="AU434" s="26"/>
      <c r="AV434" s="26"/>
      <c r="AW434" s="26"/>
      <c r="AX434" s="26"/>
      <c r="AY434" s="26"/>
      <c r="AZ434" s="26"/>
      <c r="BA434" s="26"/>
      <c r="BB434" s="26"/>
      <c r="BC434" s="26"/>
      <c r="BD434" s="26"/>
      <c r="BE434" s="26"/>
      <c r="BF434" s="26"/>
      <c r="BG434" s="26"/>
      <c r="BH434" s="26"/>
      <c r="BI434" s="26"/>
      <c r="BJ434" s="26"/>
      <c r="BK434" s="26"/>
      <c r="BL434" s="26"/>
      <c r="BM434" s="26"/>
    </row>
    <row r="435" spans="3:65" ht="13.5" customHeight="1">
      <c r="C435" s="226"/>
      <c r="F435" s="226"/>
      <c r="G435" s="226"/>
      <c r="H435" s="226"/>
      <c r="I435" s="226"/>
      <c r="J435" s="379"/>
      <c r="K435" s="379"/>
      <c r="L435" s="379"/>
      <c r="M435" s="379"/>
      <c r="Q435" s="347"/>
      <c r="W435" s="367"/>
      <c r="Z435" s="368"/>
      <c r="AA435" s="368"/>
      <c r="AC435" s="368"/>
      <c r="AD435" s="368"/>
      <c r="AE435" s="368"/>
      <c r="AG435" s="368"/>
      <c r="AI435" s="368"/>
      <c r="AK435" s="368"/>
      <c r="AL435" s="368"/>
      <c r="AN435" s="226"/>
      <c r="AO435" s="226"/>
      <c r="AP435" s="226"/>
      <c r="AQ435" s="873"/>
      <c r="AR435" s="873"/>
      <c r="AS435" s="873"/>
      <c r="AT435" s="873"/>
      <c r="AU435" s="26"/>
      <c r="AV435" s="26"/>
      <c r="AW435" s="26"/>
      <c r="AX435" s="26"/>
      <c r="AY435" s="26"/>
      <c r="AZ435" s="26"/>
      <c r="BA435" s="26"/>
      <c r="BB435" s="26"/>
      <c r="BC435" s="26"/>
      <c r="BD435" s="26"/>
      <c r="BE435" s="26"/>
      <c r="BF435" s="26"/>
      <c r="BG435" s="26"/>
      <c r="BH435" s="26"/>
      <c r="BI435" s="26"/>
      <c r="BJ435" s="26"/>
      <c r="BK435" s="26"/>
      <c r="BL435" s="26"/>
      <c r="BM435" s="26"/>
    </row>
    <row r="436" spans="3:65" ht="13.5" customHeight="1">
      <c r="C436" s="226"/>
      <c r="F436" s="226"/>
      <c r="G436" s="226"/>
      <c r="H436" s="226"/>
      <c r="I436" s="226"/>
      <c r="J436" s="379"/>
      <c r="K436" s="379"/>
      <c r="L436" s="379"/>
      <c r="M436" s="379"/>
      <c r="Q436" s="347"/>
      <c r="W436" s="367"/>
      <c r="Z436" s="368"/>
      <c r="AA436" s="368"/>
      <c r="AC436" s="368"/>
      <c r="AD436" s="368"/>
      <c r="AE436" s="368"/>
      <c r="AG436" s="368"/>
      <c r="AI436" s="368"/>
      <c r="AK436" s="368"/>
      <c r="AL436" s="368"/>
      <c r="AN436" s="226"/>
      <c r="AO436" s="226"/>
      <c r="AP436" s="226"/>
      <c r="AQ436" s="873"/>
      <c r="AR436" s="873"/>
      <c r="AS436" s="873"/>
      <c r="AT436" s="873"/>
      <c r="AU436" s="26"/>
      <c r="AV436" s="26"/>
      <c r="AW436" s="26"/>
      <c r="AX436" s="26"/>
      <c r="AY436" s="26"/>
      <c r="AZ436" s="26"/>
      <c r="BA436" s="26"/>
      <c r="BB436" s="26"/>
      <c r="BC436" s="26"/>
      <c r="BD436" s="26"/>
      <c r="BE436" s="26"/>
      <c r="BF436" s="26"/>
      <c r="BG436" s="26"/>
      <c r="BH436" s="26"/>
      <c r="BI436" s="26"/>
      <c r="BJ436" s="26"/>
      <c r="BK436" s="26"/>
      <c r="BL436" s="26"/>
      <c r="BM436" s="26"/>
    </row>
    <row r="437" spans="3:65" ht="13.5" customHeight="1">
      <c r="C437" s="226"/>
      <c r="F437" s="226"/>
      <c r="G437" s="226"/>
      <c r="H437" s="226"/>
      <c r="I437" s="226"/>
      <c r="J437" s="379"/>
      <c r="K437" s="379"/>
      <c r="L437" s="379"/>
      <c r="M437" s="379"/>
      <c r="Q437" s="347"/>
      <c r="W437" s="367"/>
      <c r="Z437" s="368"/>
      <c r="AA437" s="368"/>
      <c r="AC437" s="368"/>
      <c r="AD437" s="368"/>
      <c r="AE437" s="368"/>
      <c r="AG437" s="368"/>
      <c r="AI437" s="368"/>
      <c r="AK437" s="368"/>
      <c r="AL437" s="368"/>
      <c r="AN437" s="226"/>
      <c r="AO437" s="226"/>
      <c r="AP437" s="226"/>
      <c r="AQ437" s="873"/>
      <c r="AR437" s="873"/>
      <c r="AS437" s="873"/>
      <c r="AT437" s="873"/>
      <c r="AU437" s="26"/>
      <c r="AV437" s="26"/>
      <c r="AW437" s="26"/>
      <c r="AX437" s="26"/>
      <c r="AY437" s="26"/>
      <c r="AZ437" s="26"/>
      <c r="BA437" s="26"/>
      <c r="BB437" s="26"/>
      <c r="BC437" s="26"/>
      <c r="BD437" s="26"/>
      <c r="BE437" s="26"/>
      <c r="BF437" s="26"/>
      <c r="BG437" s="26"/>
      <c r="BH437" s="26"/>
      <c r="BI437" s="26"/>
      <c r="BJ437" s="26"/>
      <c r="BK437" s="26"/>
      <c r="BL437" s="26"/>
      <c r="BM437" s="26"/>
    </row>
    <row r="438" spans="3:65" ht="13.5" customHeight="1">
      <c r="C438" s="226"/>
      <c r="F438" s="226"/>
      <c r="G438" s="226"/>
      <c r="H438" s="226"/>
      <c r="I438" s="226"/>
      <c r="J438" s="379"/>
      <c r="K438" s="379"/>
      <c r="L438" s="379"/>
      <c r="M438" s="379"/>
      <c r="Q438" s="347"/>
      <c r="W438" s="367"/>
      <c r="Z438" s="368"/>
      <c r="AA438" s="368"/>
      <c r="AC438" s="368"/>
      <c r="AD438" s="368"/>
      <c r="AE438" s="368"/>
      <c r="AG438" s="368"/>
      <c r="AI438" s="368"/>
      <c r="AK438" s="368"/>
      <c r="AL438" s="368"/>
      <c r="AN438" s="226"/>
      <c r="AO438" s="226"/>
      <c r="AP438" s="226"/>
      <c r="AQ438" s="873"/>
      <c r="AR438" s="873"/>
      <c r="AS438" s="873"/>
      <c r="AT438" s="873"/>
      <c r="AU438" s="26"/>
      <c r="AV438" s="26"/>
      <c r="AW438" s="26"/>
      <c r="AX438" s="26"/>
      <c r="AY438" s="26"/>
      <c r="AZ438" s="26"/>
      <c r="BA438" s="26"/>
      <c r="BB438" s="26"/>
      <c r="BC438" s="26"/>
      <c r="BD438" s="26"/>
      <c r="BE438" s="26"/>
      <c r="BF438" s="26"/>
      <c r="BG438" s="26"/>
      <c r="BH438" s="26"/>
      <c r="BI438" s="26"/>
      <c r="BJ438" s="26"/>
      <c r="BK438" s="26"/>
      <c r="BL438" s="26"/>
      <c r="BM438" s="26"/>
    </row>
    <row r="439" spans="3:65" ht="13.5" customHeight="1">
      <c r="C439" s="226"/>
      <c r="F439" s="226"/>
      <c r="G439" s="226"/>
      <c r="H439" s="226"/>
      <c r="I439" s="226"/>
      <c r="J439" s="379"/>
      <c r="K439" s="379"/>
      <c r="L439" s="379"/>
      <c r="M439" s="379"/>
      <c r="Q439" s="347"/>
      <c r="W439" s="367"/>
      <c r="Z439" s="368"/>
      <c r="AA439" s="368"/>
      <c r="AC439" s="368"/>
      <c r="AD439" s="368"/>
      <c r="AE439" s="368"/>
      <c r="AG439" s="368"/>
      <c r="AI439" s="368"/>
      <c r="AK439" s="368"/>
      <c r="AL439" s="368"/>
      <c r="AN439" s="226"/>
      <c r="AO439" s="226"/>
      <c r="AP439" s="226"/>
      <c r="AQ439" s="873"/>
      <c r="AR439" s="873"/>
      <c r="AS439" s="873"/>
      <c r="AT439" s="873"/>
      <c r="AU439" s="26"/>
      <c r="AV439" s="26"/>
      <c r="AW439" s="26"/>
      <c r="AX439" s="26"/>
      <c r="AY439" s="26"/>
      <c r="AZ439" s="26"/>
      <c r="BA439" s="26"/>
      <c r="BB439" s="26"/>
      <c r="BC439" s="26"/>
      <c r="BD439" s="26"/>
      <c r="BE439" s="26"/>
      <c r="BF439" s="26"/>
      <c r="BG439" s="26"/>
      <c r="BH439" s="26"/>
      <c r="BI439" s="26"/>
      <c r="BJ439" s="26"/>
      <c r="BK439" s="26"/>
      <c r="BL439" s="26"/>
      <c r="BM439" s="26"/>
    </row>
    <row r="440" spans="3:65" ht="13.5" customHeight="1">
      <c r="C440" s="226"/>
      <c r="F440" s="226"/>
      <c r="G440" s="226"/>
      <c r="H440" s="226"/>
      <c r="I440" s="226"/>
      <c r="J440" s="379"/>
      <c r="K440" s="379"/>
      <c r="L440" s="379"/>
      <c r="M440" s="379"/>
      <c r="Q440" s="347"/>
      <c r="W440" s="367"/>
      <c r="Z440" s="368"/>
      <c r="AA440" s="368"/>
      <c r="AC440" s="368"/>
      <c r="AD440" s="368"/>
      <c r="AE440" s="368"/>
      <c r="AG440" s="368"/>
      <c r="AI440" s="368"/>
      <c r="AK440" s="368"/>
      <c r="AL440" s="368"/>
      <c r="AN440" s="226"/>
      <c r="AO440" s="226"/>
      <c r="AP440" s="226"/>
      <c r="AQ440" s="873"/>
      <c r="AR440" s="873"/>
      <c r="AS440" s="873"/>
      <c r="AT440" s="873"/>
      <c r="AU440" s="26"/>
      <c r="AV440" s="26"/>
      <c r="AW440" s="26"/>
      <c r="AX440" s="26"/>
      <c r="AY440" s="26"/>
      <c r="AZ440" s="26"/>
      <c r="BA440" s="26"/>
      <c r="BB440" s="26"/>
      <c r="BC440" s="26"/>
      <c r="BD440" s="26"/>
      <c r="BE440" s="26"/>
      <c r="BF440" s="26"/>
      <c r="BG440" s="26"/>
      <c r="BH440" s="26"/>
      <c r="BI440" s="26"/>
      <c r="BJ440" s="26"/>
      <c r="BK440" s="26"/>
      <c r="BL440" s="26"/>
      <c r="BM440" s="26"/>
    </row>
    <row r="441" spans="3:65" ht="13.5" customHeight="1">
      <c r="C441" s="226"/>
      <c r="F441" s="226"/>
      <c r="G441" s="226"/>
      <c r="H441" s="226"/>
      <c r="I441" s="226"/>
      <c r="J441" s="379"/>
      <c r="K441" s="379"/>
      <c r="L441" s="379"/>
      <c r="M441" s="379"/>
      <c r="Q441" s="347"/>
      <c r="W441" s="367"/>
      <c r="Z441" s="368"/>
      <c r="AA441" s="368"/>
      <c r="AC441" s="368"/>
      <c r="AD441" s="368"/>
      <c r="AE441" s="368"/>
      <c r="AG441" s="368"/>
      <c r="AI441" s="368"/>
      <c r="AK441" s="368"/>
      <c r="AL441" s="368"/>
      <c r="AN441" s="226"/>
      <c r="AO441" s="226"/>
      <c r="AP441" s="226"/>
      <c r="AQ441" s="873"/>
      <c r="AR441" s="873"/>
      <c r="AS441" s="873"/>
      <c r="AT441" s="873"/>
      <c r="AU441" s="26"/>
      <c r="AV441" s="26"/>
      <c r="AW441" s="26"/>
      <c r="AX441" s="26"/>
      <c r="AY441" s="26"/>
      <c r="AZ441" s="26"/>
      <c r="BA441" s="26"/>
      <c r="BB441" s="26"/>
      <c r="BC441" s="26"/>
      <c r="BD441" s="26"/>
      <c r="BE441" s="26"/>
      <c r="BF441" s="26"/>
      <c r="BG441" s="26"/>
      <c r="BH441" s="26"/>
      <c r="BI441" s="26"/>
      <c r="BJ441" s="26"/>
      <c r="BK441" s="26"/>
      <c r="BL441" s="26"/>
      <c r="BM441" s="26"/>
    </row>
    <row r="442" spans="3:65" ht="13.5" customHeight="1">
      <c r="C442" s="226"/>
      <c r="F442" s="226"/>
      <c r="G442" s="226"/>
      <c r="H442" s="226"/>
      <c r="I442" s="226"/>
      <c r="J442" s="379"/>
      <c r="K442" s="379"/>
      <c r="L442" s="379"/>
      <c r="M442" s="379"/>
      <c r="Q442" s="347"/>
      <c r="W442" s="367"/>
      <c r="Z442" s="368"/>
      <c r="AA442" s="368"/>
      <c r="AC442" s="368"/>
      <c r="AD442" s="368"/>
      <c r="AE442" s="368"/>
      <c r="AG442" s="368"/>
      <c r="AI442" s="368"/>
      <c r="AK442" s="368"/>
      <c r="AL442" s="368"/>
      <c r="AN442" s="226"/>
      <c r="AO442" s="226"/>
      <c r="AP442" s="226"/>
      <c r="AQ442" s="873"/>
      <c r="AR442" s="873"/>
      <c r="AS442" s="873"/>
      <c r="AT442" s="873"/>
      <c r="AU442" s="26"/>
      <c r="AV442" s="26"/>
      <c r="AW442" s="26"/>
      <c r="AX442" s="26"/>
      <c r="AY442" s="26"/>
      <c r="AZ442" s="26"/>
      <c r="BA442" s="26"/>
      <c r="BB442" s="26"/>
      <c r="BC442" s="26"/>
      <c r="BD442" s="26"/>
      <c r="BE442" s="26"/>
      <c r="BF442" s="26"/>
      <c r="BG442" s="26"/>
      <c r="BH442" s="26"/>
      <c r="BI442" s="26"/>
      <c r="BJ442" s="26"/>
      <c r="BK442" s="26"/>
      <c r="BL442" s="26"/>
      <c r="BM442" s="26"/>
    </row>
    <row r="443" spans="3:65" ht="13.5" customHeight="1">
      <c r="C443" s="226"/>
      <c r="F443" s="226"/>
      <c r="G443" s="226"/>
      <c r="H443" s="226"/>
      <c r="I443" s="226"/>
      <c r="J443" s="379"/>
      <c r="K443" s="379"/>
      <c r="L443" s="379"/>
      <c r="M443" s="379"/>
      <c r="Q443" s="347"/>
      <c r="W443" s="367"/>
      <c r="Z443" s="368"/>
      <c r="AA443" s="368"/>
      <c r="AC443" s="368"/>
      <c r="AD443" s="368"/>
      <c r="AE443" s="368"/>
      <c r="AG443" s="368"/>
      <c r="AI443" s="368"/>
      <c r="AK443" s="368"/>
      <c r="AL443" s="368"/>
      <c r="AN443" s="226"/>
      <c r="AO443" s="226"/>
      <c r="AP443" s="226"/>
      <c r="AQ443" s="873"/>
      <c r="AR443" s="873"/>
      <c r="AS443" s="873"/>
      <c r="AT443" s="873"/>
      <c r="AU443" s="26"/>
      <c r="AV443" s="26"/>
      <c r="AW443" s="26"/>
      <c r="AX443" s="26"/>
      <c r="AY443" s="26"/>
      <c r="AZ443" s="26"/>
      <c r="BA443" s="26"/>
      <c r="BB443" s="26"/>
      <c r="BC443" s="26"/>
      <c r="BD443" s="26"/>
      <c r="BE443" s="26"/>
      <c r="BF443" s="26"/>
      <c r="BG443" s="26"/>
      <c r="BH443" s="26"/>
      <c r="BI443" s="26"/>
      <c r="BJ443" s="26"/>
      <c r="BK443" s="26"/>
      <c r="BL443" s="26"/>
      <c r="BM443" s="26"/>
    </row>
    <row r="444" spans="3:65" ht="13.5" customHeight="1">
      <c r="C444" s="226"/>
      <c r="F444" s="226"/>
      <c r="G444" s="226"/>
      <c r="H444" s="226"/>
      <c r="I444" s="226"/>
      <c r="J444" s="379"/>
      <c r="K444" s="379"/>
      <c r="L444" s="379"/>
      <c r="M444" s="379"/>
      <c r="Q444" s="347"/>
      <c r="W444" s="367"/>
      <c r="Z444" s="368"/>
      <c r="AA444" s="368"/>
      <c r="AC444" s="368"/>
      <c r="AD444" s="368"/>
      <c r="AE444" s="368"/>
      <c r="AG444" s="368"/>
      <c r="AI444" s="368"/>
      <c r="AK444" s="368"/>
      <c r="AL444" s="368"/>
      <c r="AN444" s="226"/>
      <c r="AO444" s="226"/>
      <c r="AP444" s="226"/>
      <c r="AQ444" s="873"/>
      <c r="AR444" s="873"/>
      <c r="AS444" s="873"/>
      <c r="AT444" s="873"/>
      <c r="AU444" s="26"/>
      <c r="AV444" s="26"/>
      <c r="AW444" s="26"/>
      <c r="AX444" s="26"/>
      <c r="AY444" s="26"/>
      <c r="AZ444" s="26"/>
      <c r="BA444" s="26"/>
      <c r="BB444" s="26"/>
      <c r="BC444" s="26"/>
      <c r="BD444" s="26"/>
      <c r="BE444" s="26"/>
      <c r="BF444" s="26"/>
      <c r="BG444" s="26"/>
      <c r="BH444" s="26"/>
      <c r="BI444" s="26"/>
      <c r="BJ444" s="26"/>
      <c r="BK444" s="26"/>
      <c r="BL444" s="26"/>
      <c r="BM444" s="26"/>
    </row>
    <row r="445" spans="3:65" ht="13.5" customHeight="1">
      <c r="C445" s="226"/>
      <c r="F445" s="226"/>
      <c r="G445" s="226"/>
      <c r="H445" s="226"/>
      <c r="I445" s="226"/>
      <c r="J445" s="379"/>
      <c r="K445" s="379"/>
      <c r="L445" s="379"/>
      <c r="M445" s="379"/>
      <c r="Q445" s="347"/>
      <c r="W445" s="367"/>
      <c r="Z445" s="368"/>
      <c r="AA445" s="368"/>
      <c r="AC445" s="368"/>
      <c r="AD445" s="368"/>
      <c r="AE445" s="368"/>
      <c r="AG445" s="368"/>
      <c r="AI445" s="368"/>
      <c r="AK445" s="368"/>
      <c r="AL445" s="368"/>
      <c r="AN445" s="226"/>
      <c r="AO445" s="226"/>
      <c r="AP445" s="226"/>
      <c r="AQ445" s="873"/>
      <c r="AR445" s="873"/>
      <c r="AS445" s="873"/>
      <c r="AT445" s="873"/>
      <c r="AU445" s="26"/>
      <c r="AV445" s="26"/>
      <c r="AW445" s="26"/>
      <c r="AX445" s="26"/>
      <c r="AY445" s="26"/>
      <c r="AZ445" s="26"/>
      <c r="BA445" s="26"/>
      <c r="BB445" s="26"/>
      <c r="BC445" s="26"/>
      <c r="BD445" s="26"/>
      <c r="BE445" s="26"/>
      <c r="BF445" s="26"/>
      <c r="BG445" s="26"/>
      <c r="BH445" s="26"/>
      <c r="BI445" s="26"/>
      <c r="BJ445" s="26"/>
      <c r="BK445" s="26"/>
      <c r="BL445" s="26"/>
      <c r="BM445" s="26"/>
    </row>
    <row r="446" spans="3:65" ht="13.5" customHeight="1">
      <c r="C446" s="226"/>
      <c r="F446" s="226"/>
      <c r="G446" s="226"/>
      <c r="H446" s="226"/>
      <c r="I446" s="226"/>
      <c r="J446" s="379"/>
      <c r="K446" s="379"/>
      <c r="L446" s="379"/>
      <c r="M446" s="379"/>
      <c r="Q446" s="347"/>
      <c r="W446" s="367"/>
      <c r="Z446" s="368"/>
      <c r="AA446" s="368"/>
      <c r="AC446" s="368"/>
      <c r="AD446" s="368"/>
      <c r="AE446" s="368"/>
      <c r="AG446" s="368"/>
      <c r="AI446" s="368"/>
      <c r="AK446" s="368"/>
      <c r="AL446" s="368"/>
      <c r="AN446" s="226"/>
      <c r="AO446" s="226"/>
      <c r="AP446" s="226"/>
      <c r="AQ446" s="873"/>
      <c r="AR446" s="873"/>
      <c r="AS446" s="873"/>
      <c r="AT446" s="873"/>
      <c r="AU446" s="26"/>
      <c r="AV446" s="26"/>
      <c r="AW446" s="26"/>
      <c r="AX446" s="26"/>
      <c r="AY446" s="26"/>
      <c r="AZ446" s="26"/>
      <c r="BA446" s="26"/>
      <c r="BB446" s="26"/>
      <c r="BC446" s="26"/>
      <c r="BD446" s="26"/>
      <c r="BE446" s="26"/>
      <c r="BF446" s="26"/>
      <c r="BG446" s="26"/>
      <c r="BH446" s="26"/>
      <c r="BI446" s="26"/>
      <c r="BJ446" s="26"/>
      <c r="BK446" s="26"/>
      <c r="BL446" s="26"/>
      <c r="BM446" s="26"/>
    </row>
    <row r="447" spans="3:65" ht="13.5" customHeight="1">
      <c r="C447" s="226"/>
      <c r="F447" s="226"/>
      <c r="G447" s="226"/>
      <c r="H447" s="226"/>
      <c r="I447" s="226"/>
      <c r="J447" s="379"/>
      <c r="K447" s="379"/>
      <c r="L447" s="379"/>
      <c r="M447" s="379"/>
      <c r="Q447" s="347"/>
      <c r="W447" s="367"/>
      <c r="Z447" s="368"/>
      <c r="AA447" s="368"/>
      <c r="AC447" s="368"/>
      <c r="AD447" s="368"/>
      <c r="AE447" s="368"/>
      <c r="AG447" s="368"/>
      <c r="AI447" s="368"/>
      <c r="AK447" s="368"/>
      <c r="AL447" s="368"/>
      <c r="AN447" s="226"/>
      <c r="AO447" s="226"/>
      <c r="AP447" s="226"/>
      <c r="AQ447" s="873"/>
      <c r="AR447" s="873"/>
      <c r="AS447" s="873"/>
      <c r="AT447" s="873"/>
      <c r="AU447" s="26"/>
      <c r="AV447" s="26"/>
      <c r="AW447" s="26"/>
      <c r="AX447" s="26"/>
      <c r="AY447" s="26"/>
      <c r="AZ447" s="26"/>
      <c r="BA447" s="26"/>
      <c r="BB447" s="26"/>
      <c r="BC447" s="26"/>
      <c r="BD447" s="26"/>
      <c r="BE447" s="26"/>
      <c r="BF447" s="26"/>
      <c r="BG447" s="26"/>
      <c r="BH447" s="26"/>
      <c r="BI447" s="26"/>
      <c r="BJ447" s="26"/>
      <c r="BK447" s="26"/>
      <c r="BL447" s="26"/>
      <c r="BM447" s="26"/>
    </row>
    <row r="448" spans="3:65" ht="13.5" customHeight="1">
      <c r="C448" s="226"/>
      <c r="F448" s="226"/>
      <c r="G448" s="226"/>
      <c r="H448" s="226"/>
      <c r="I448" s="226"/>
      <c r="J448" s="379"/>
      <c r="K448" s="379"/>
      <c r="L448" s="379"/>
      <c r="M448" s="379"/>
      <c r="Q448" s="347"/>
      <c r="W448" s="367"/>
      <c r="Z448" s="368"/>
      <c r="AA448" s="368"/>
      <c r="AC448" s="368"/>
      <c r="AD448" s="368"/>
      <c r="AE448" s="368"/>
      <c r="AG448" s="368"/>
      <c r="AI448" s="368"/>
      <c r="AK448" s="368"/>
      <c r="AL448" s="368"/>
      <c r="AN448" s="226"/>
      <c r="AO448" s="226"/>
      <c r="AP448" s="226"/>
      <c r="AQ448" s="873"/>
      <c r="AR448" s="873"/>
      <c r="AS448" s="873"/>
      <c r="AT448" s="873"/>
      <c r="AU448" s="26"/>
      <c r="AV448" s="26"/>
      <c r="AW448" s="26"/>
      <c r="AX448" s="26"/>
      <c r="AY448" s="26"/>
      <c r="AZ448" s="26"/>
      <c r="BA448" s="26"/>
      <c r="BB448" s="26"/>
      <c r="BC448" s="26"/>
      <c r="BD448" s="26"/>
      <c r="BE448" s="26"/>
      <c r="BF448" s="26"/>
      <c r="BG448" s="26"/>
      <c r="BH448" s="26"/>
      <c r="BI448" s="26"/>
      <c r="BJ448" s="26"/>
      <c r="BK448" s="26"/>
      <c r="BL448" s="26"/>
      <c r="BM448" s="26"/>
    </row>
    <row r="449" spans="3:65" ht="13.5" customHeight="1">
      <c r="C449" s="226"/>
      <c r="F449" s="226"/>
      <c r="G449" s="226"/>
      <c r="H449" s="226"/>
      <c r="I449" s="226"/>
      <c r="J449" s="379"/>
      <c r="K449" s="379"/>
      <c r="L449" s="379"/>
      <c r="M449" s="379"/>
      <c r="Q449" s="347"/>
      <c r="W449" s="367"/>
      <c r="Z449" s="368"/>
      <c r="AA449" s="368"/>
      <c r="AC449" s="368"/>
      <c r="AD449" s="368"/>
      <c r="AE449" s="368"/>
      <c r="AG449" s="368"/>
      <c r="AI449" s="368"/>
      <c r="AK449" s="368"/>
      <c r="AL449" s="368"/>
      <c r="AN449" s="226"/>
      <c r="AO449" s="226"/>
      <c r="AP449" s="226"/>
      <c r="AQ449" s="873"/>
      <c r="AR449" s="873"/>
      <c r="AS449" s="873"/>
      <c r="AT449" s="873"/>
      <c r="AU449" s="26"/>
      <c r="AV449" s="26"/>
      <c r="AW449" s="26"/>
      <c r="AX449" s="26"/>
      <c r="AY449" s="26"/>
      <c r="AZ449" s="26"/>
      <c r="BA449" s="26"/>
      <c r="BB449" s="26"/>
      <c r="BC449" s="26"/>
      <c r="BD449" s="26"/>
      <c r="BE449" s="26"/>
      <c r="BF449" s="26"/>
      <c r="BG449" s="26"/>
      <c r="BH449" s="26"/>
      <c r="BI449" s="26"/>
      <c r="BJ449" s="26"/>
      <c r="BK449" s="26"/>
      <c r="BL449" s="26"/>
      <c r="BM449" s="26"/>
    </row>
    <row r="450" spans="3:65" ht="13.5" customHeight="1">
      <c r="C450" s="226"/>
      <c r="F450" s="226"/>
      <c r="G450" s="226"/>
      <c r="H450" s="226"/>
      <c r="I450" s="226"/>
      <c r="J450" s="379"/>
      <c r="K450" s="379"/>
      <c r="L450" s="379"/>
      <c r="M450" s="379"/>
      <c r="Q450" s="347"/>
      <c r="W450" s="367"/>
      <c r="Z450" s="368"/>
      <c r="AA450" s="368"/>
      <c r="AC450" s="368"/>
      <c r="AD450" s="368"/>
      <c r="AE450" s="368"/>
      <c r="AG450" s="368"/>
      <c r="AI450" s="368"/>
      <c r="AK450" s="368"/>
      <c r="AL450" s="368"/>
      <c r="AN450" s="226"/>
      <c r="AO450" s="226"/>
      <c r="AP450" s="226"/>
      <c r="AQ450" s="873"/>
      <c r="AR450" s="873"/>
      <c r="AS450" s="873"/>
      <c r="AT450" s="873"/>
      <c r="AU450" s="26"/>
      <c r="AV450" s="26"/>
      <c r="AW450" s="26"/>
      <c r="AX450" s="26"/>
      <c r="AY450" s="26"/>
      <c r="AZ450" s="26"/>
      <c r="BA450" s="26"/>
      <c r="BB450" s="26"/>
      <c r="BC450" s="26"/>
      <c r="BD450" s="26"/>
      <c r="BE450" s="26"/>
      <c r="BF450" s="26"/>
      <c r="BG450" s="26"/>
      <c r="BH450" s="26"/>
      <c r="BI450" s="26"/>
      <c r="BJ450" s="26"/>
      <c r="BK450" s="26"/>
      <c r="BL450" s="26"/>
      <c r="BM450" s="26"/>
    </row>
    <row r="451" spans="3:65" ht="13.5" customHeight="1">
      <c r="C451" s="226"/>
      <c r="F451" s="226"/>
      <c r="G451" s="226"/>
      <c r="H451" s="226"/>
      <c r="I451" s="226"/>
      <c r="J451" s="379"/>
      <c r="K451" s="379"/>
      <c r="L451" s="379"/>
      <c r="M451" s="379"/>
      <c r="Q451" s="347"/>
      <c r="W451" s="367"/>
      <c r="Z451" s="368"/>
      <c r="AA451" s="368"/>
      <c r="AC451" s="368"/>
      <c r="AD451" s="368"/>
      <c r="AE451" s="368"/>
      <c r="AG451" s="368"/>
      <c r="AI451" s="368"/>
      <c r="AK451" s="368"/>
      <c r="AL451" s="368"/>
      <c r="AN451" s="226"/>
      <c r="AO451" s="226"/>
      <c r="AP451" s="226"/>
      <c r="AQ451" s="873"/>
      <c r="AR451" s="873"/>
      <c r="AS451" s="873"/>
      <c r="AT451" s="873"/>
      <c r="AU451" s="26"/>
      <c r="AV451" s="26"/>
      <c r="AW451" s="26"/>
      <c r="AX451" s="26"/>
      <c r="AY451" s="26"/>
      <c r="AZ451" s="26"/>
      <c r="BA451" s="26"/>
      <c r="BB451" s="26"/>
      <c r="BC451" s="26"/>
      <c r="BD451" s="26"/>
      <c r="BE451" s="26"/>
      <c r="BF451" s="26"/>
      <c r="BG451" s="26"/>
      <c r="BH451" s="26"/>
      <c r="BI451" s="26"/>
      <c r="BJ451" s="26"/>
      <c r="BK451" s="26"/>
      <c r="BL451" s="26"/>
      <c r="BM451" s="26"/>
    </row>
    <row r="452" spans="3:65" ht="13.5" customHeight="1">
      <c r="C452" s="226"/>
      <c r="F452" s="226"/>
      <c r="G452" s="226"/>
      <c r="H452" s="226"/>
      <c r="I452" s="226"/>
      <c r="J452" s="379"/>
      <c r="K452" s="379"/>
      <c r="L452" s="379"/>
      <c r="M452" s="379"/>
      <c r="Q452" s="347"/>
      <c r="W452" s="367"/>
      <c r="Z452" s="368"/>
      <c r="AA452" s="368"/>
      <c r="AC452" s="368"/>
      <c r="AD452" s="368"/>
      <c r="AE452" s="368"/>
      <c r="AG452" s="368"/>
      <c r="AI452" s="368"/>
      <c r="AK452" s="368"/>
      <c r="AL452" s="368"/>
      <c r="AN452" s="226"/>
      <c r="AO452" s="226"/>
      <c r="AP452" s="226"/>
      <c r="AQ452" s="873"/>
      <c r="AR452" s="873"/>
      <c r="AS452" s="873"/>
      <c r="AT452" s="873"/>
      <c r="AU452" s="26"/>
      <c r="AV452" s="26"/>
      <c r="AW452" s="26"/>
      <c r="AX452" s="26"/>
      <c r="AY452" s="26"/>
      <c r="AZ452" s="26"/>
      <c r="BA452" s="26"/>
      <c r="BB452" s="26"/>
      <c r="BC452" s="26"/>
      <c r="BD452" s="26"/>
      <c r="BE452" s="26"/>
      <c r="BF452" s="26"/>
      <c r="BG452" s="26"/>
      <c r="BH452" s="26"/>
      <c r="BI452" s="26"/>
      <c r="BJ452" s="26"/>
      <c r="BK452" s="26"/>
      <c r="BL452" s="26"/>
      <c r="BM452" s="26"/>
    </row>
    <row r="453" spans="3:65" ht="13.5" customHeight="1">
      <c r="C453" s="226"/>
      <c r="F453" s="226"/>
      <c r="G453" s="226"/>
      <c r="H453" s="226"/>
      <c r="I453" s="226"/>
      <c r="J453" s="379"/>
      <c r="K453" s="379"/>
      <c r="L453" s="379"/>
      <c r="M453" s="379"/>
      <c r="Q453" s="347"/>
      <c r="W453" s="367"/>
      <c r="Z453" s="368"/>
      <c r="AA453" s="368"/>
      <c r="AC453" s="368"/>
      <c r="AD453" s="368"/>
      <c r="AE453" s="368"/>
      <c r="AG453" s="368"/>
      <c r="AI453" s="368"/>
      <c r="AK453" s="368"/>
      <c r="AL453" s="368"/>
      <c r="AN453" s="226"/>
      <c r="AO453" s="226"/>
      <c r="AP453" s="226"/>
      <c r="AQ453" s="873"/>
      <c r="AR453" s="873"/>
      <c r="AS453" s="873"/>
      <c r="AT453" s="873"/>
      <c r="AU453" s="26"/>
      <c r="AV453" s="26"/>
      <c r="AW453" s="26"/>
      <c r="AX453" s="26"/>
      <c r="AY453" s="26"/>
      <c r="AZ453" s="26"/>
      <c r="BA453" s="26"/>
      <c r="BB453" s="26"/>
      <c r="BC453" s="26"/>
      <c r="BD453" s="26"/>
      <c r="BE453" s="26"/>
      <c r="BF453" s="26"/>
      <c r="BG453" s="26"/>
      <c r="BH453" s="26"/>
      <c r="BI453" s="26"/>
      <c r="BJ453" s="26"/>
      <c r="BK453" s="26"/>
      <c r="BL453" s="26"/>
      <c r="BM453" s="26"/>
    </row>
    <row r="454" spans="3:65" ht="13.5" customHeight="1">
      <c r="C454" s="226"/>
      <c r="F454" s="226"/>
      <c r="G454" s="226"/>
      <c r="H454" s="226"/>
      <c r="I454" s="226"/>
      <c r="J454" s="379"/>
      <c r="K454" s="379"/>
      <c r="L454" s="379"/>
      <c r="M454" s="379"/>
      <c r="Q454" s="347"/>
      <c r="W454" s="367"/>
      <c r="Z454" s="368"/>
      <c r="AA454" s="368"/>
      <c r="AC454" s="368"/>
      <c r="AD454" s="368"/>
      <c r="AE454" s="368"/>
      <c r="AG454" s="368"/>
      <c r="AI454" s="368"/>
      <c r="AK454" s="368"/>
      <c r="AL454" s="368"/>
      <c r="AN454" s="226"/>
      <c r="AO454" s="226"/>
      <c r="AP454" s="226"/>
      <c r="AQ454" s="873"/>
      <c r="AR454" s="873"/>
      <c r="AS454" s="873"/>
      <c r="AT454" s="873"/>
      <c r="AU454" s="26"/>
      <c r="AV454" s="26"/>
      <c r="AW454" s="26"/>
      <c r="AX454" s="26"/>
      <c r="AY454" s="26"/>
      <c r="AZ454" s="26"/>
      <c r="BA454" s="26"/>
      <c r="BB454" s="26"/>
      <c r="BC454" s="26"/>
      <c r="BD454" s="26"/>
      <c r="BE454" s="26"/>
      <c r="BF454" s="26"/>
      <c r="BG454" s="26"/>
      <c r="BH454" s="26"/>
      <c r="BI454" s="26"/>
      <c r="BJ454" s="26"/>
      <c r="BK454" s="26"/>
      <c r="BL454" s="26"/>
      <c r="BM454" s="26"/>
    </row>
    <row r="455" spans="3:65" ht="13.5" customHeight="1">
      <c r="C455" s="226"/>
      <c r="F455" s="226"/>
      <c r="G455" s="226"/>
      <c r="H455" s="226"/>
      <c r="I455" s="226"/>
      <c r="J455" s="379"/>
      <c r="K455" s="379"/>
      <c r="L455" s="379"/>
      <c r="M455" s="379"/>
      <c r="Q455" s="347"/>
      <c r="W455" s="367"/>
      <c r="Z455" s="368"/>
      <c r="AA455" s="368"/>
      <c r="AC455" s="368"/>
      <c r="AD455" s="368"/>
      <c r="AE455" s="368"/>
      <c r="AG455" s="368"/>
      <c r="AI455" s="368"/>
      <c r="AK455" s="368"/>
      <c r="AL455" s="368"/>
      <c r="AN455" s="226"/>
      <c r="AO455" s="226"/>
      <c r="AP455" s="226"/>
      <c r="AQ455" s="873"/>
      <c r="AR455" s="873"/>
      <c r="AS455" s="873"/>
      <c r="AT455" s="873"/>
      <c r="AU455" s="26"/>
      <c r="AV455" s="26"/>
      <c r="AW455" s="26"/>
      <c r="AX455" s="26"/>
      <c r="AY455" s="26"/>
      <c r="AZ455" s="26"/>
      <c r="BA455" s="26"/>
      <c r="BB455" s="26"/>
      <c r="BC455" s="26"/>
      <c r="BD455" s="26"/>
      <c r="BE455" s="26"/>
      <c r="BF455" s="26"/>
      <c r="BG455" s="26"/>
      <c r="BH455" s="26"/>
      <c r="BI455" s="26"/>
      <c r="BJ455" s="26"/>
      <c r="BK455" s="26"/>
      <c r="BL455" s="26"/>
      <c r="BM455" s="26"/>
    </row>
    <row r="456" spans="3:65" ht="13.5" customHeight="1">
      <c r="C456" s="226"/>
      <c r="F456" s="226"/>
      <c r="G456" s="226"/>
      <c r="H456" s="226"/>
      <c r="I456" s="226"/>
      <c r="J456" s="379"/>
      <c r="K456" s="379"/>
      <c r="L456" s="379"/>
      <c r="M456" s="379"/>
      <c r="Q456" s="347"/>
      <c r="W456" s="367"/>
      <c r="Z456" s="368"/>
      <c r="AA456" s="368"/>
      <c r="AC456" s="368"/>
      <c r="AD456" s="368"/>
      <c r="AE456" s="368"/>
      <c r="AG456" s="368"/>
      <c r="AI456" s="368"/>
      <c r="AK456" s="368"/>
      <c r="AL456" s="368"/>
      <c r="AN456" s="226"/>
      <c r="AO456" s="226"/>
      <c r="AP456" s="226"/>
      <c r="AQ456" s="873"/>
      <c r="AR456" s="873"/>
      <c r="AS456" s="873"/>
      <c r="AT456" s="873"/>
      <c r="AU456" s="26"/>
      <c r="AV456" s="26"/>
      <c r="AW456" s="26"/>
      <c r="AX456" s="26"/>
      <c r="AY456" s="26"/>
      <c r="AZ456" s="26"/>
      <c r="BA456" s="26"/>
      <c r="BB456" s="26"/>
      <c r="BC456" s="26"/>
      <c r="BD456" s="26"/>
      <c r="BE456" s="26"/>
      <c r="BF456" s="26"/>
      <c r="BG456" s="26"/>
      <c r="BH456" s="26"/>
      <c r="BI456" s="26"/>
      <c r="BJ456" s="26"/>
      <c r="BK456" s="26"/>
      <c r="BL456" s="26"/>
      <c r="BM456" s="26"/>
    </row>
    <row r="457" spans="3:65" ht="13.5" customHeight="1">
      <c r="C457" s="226"/>
      <c r="F457" s="226"/>
      <c r="G457" s="226"/>
      <c r="H457" s="226"/>
      <c r="I457" s="226"/>
      <c r="J457" s="379"/>
      <c r="K457" s="379"/>
      <c r="L457" s="379"/>
      <c r="M457" s="379"/>
      <c r="Q457" s="347"/>
      <c r="W457" s="367"/>
      <c r="Z457" s="368"/>
      <c r="AA457" s="368"/>
      <c r="AC457" s="368"/>
      <c r="AD457" s="368"/>
      <c r="AE457" s="368"/>
      <c r="AG457" s="368"/>
      <c r="AI457" s="368"/>
      <c r="AK457" s="368"/>
      <c r="AL457" s="368"/>
      <c r="AN457" s="226"/>
      <c r="AO457" s="226"/>
      <c r="AP457" s="226"/>
      <c r="AQ457" s="873"/>
      <c r="AR457" s="873"/>
      <c r="AS457" s="873"/>
      <c r="AT457" s="873"/>
      <c r="AU457" s="26"/>
      <c r="AV457" s="26"/>
      <c r="AW457" s="26"/>
      <c r="AX457" s="26"/>
      <c r="AY457" s="26"/>
      <c r="AZ457" s="26"/>
      <c r="BA457" s="26"/>
      <c r="BB457" s="26"/>
      <c r="BC457" s="26"/>
      <c r="BD457" s="26"/>
      <c r="BE457" s="26"/>
      <c r="BF457" s="26"/>
      <c r="BG457" s="26"/>
      <c r="BH457" s="26"/>
      <c r="BI457" s="26"/>
      <c r="BJ457" s="26"/>
      <c r="BK457" s="26"/>
      <c r="BL457" s="26"/>
      <c r="BM457" s="26"/>
    </row>
    <row r="458" spans="3:65" ht="13.5" customHeight="1">
      <c r="C458" s="226"/>
      <c r="F458" s="226"/>
      <c r="G458" s="226"/>
      <c r="H458" s="226"/>
      <c r="I458" s="226"/>
      <c r="J458" s="379"/>
      <c r="K458" s="379"/>
      <c r="L458" s="379"/>
      <c r="M458" s="379"/>
      <c r="Q458" s="347"/>
      <c r="W458" s="367"/>
      <c r="Z458" s="368"/>
      <c r="AA458" s="368"/>
      <c r="AC458" s="368"/>
      <c r="AD458" s="368"/>
      <c r="AE458" s="368"/>
      <c r="AG458" s="368"/>
      <c r="AI458" s="368"/>
      <c r="AK458" s="368"/>
      <c r="AL458" s="368"/>
      <c r="AN458" s="226"/>
      <c r="AO458" s="226"/>
      <c r="AP458" s="226"/>
      <c r="AQ458" s="873"/>
      <c r="AR458" s="873"/>
      <c r="AS458" s="873"/>
      <c r="AT458" s="873"/>
      <c r="AU458" s="26"/>
      <c r="AV458" s="26"/>
      <c r="AW458" s="26"/>
      <c r="AX458" s="26"/>
      <c r="AY458" s="26"/>
      <c r="AZ458" s="26"/>
      <c r="BA458" s="26"/>
      <c r="BB458" s="26"/>
      <c r="BC458" s="26"/>
      <c r="BD458" s="26"/>
      <c r="BE458" s="26"/>
      <c r="BF458" s="26"/>
      <c r="BG458" s="26"/>
      <c r="BH458" s="26"/>
      <c r="BI458" s="26"/>
      <c r="BJ458" s="26"/>
      <c r="BK458" s="26"/>
      <c r="BL458" s="26"/>
      <c r="BM458" s="26"/>
    </row>
    <row r="459" spans="3:65" ht="13.5" customHeight="1">
      <c r="C459" s="226"/>
      <c r="F459" s="226"/>
      <c r="G459" s="226"/>
      <c r="H459" s="226"/>
      <c r="I459" s="226"/>
      <c r="J459" s="379"/>
      <c r="K459" s="379"/>
      <c r="L459" s="379"/>
      <c r="M459" s="379"/>
      <c r="Q459" s="347"/>
      <c r="W459" s="367"/>
      <c r="Z459" s="368"/>
      <c r="AA459" s="368"/>
      <c r="AC459" s="368"/>
      <c r="AD459" s="368"/>
      <c r="AE459" s="368"/>
      <c r="AG459" s="368"/>
      <c r="AI459" s="368"/>
      <c r="AK459" s="368"/>
      <c r="AL459" s="368"/>
      <c r="AN459" s="226"/>
      <c r="AO459" s="226"/>
      <c r="AP459" s="226"/>
      <c r="AQ459" s="873"/>
      <c r="AR459" s="873"/>
      <c r="AS459" s="873"/>
      <c r="AT459" s="873"/>
      <c r="AU459" s="26"/>
      <c r="AV459" s="26"/>
      <c r="AW459" s="26"/>
      <c r="AX459" s="26"/>
      <c r="AY459" s="26"/>
      <c r="AZ459" s="26"/>
      <c r="BA459" s="26"/>
      <c r="BB459" s="26"/>
      <c r="BC459" s="26"/>
      <c r="BD459" s="26"/>
      <c r="BE459" s="26"/>
      <c r="BF459" s="26"/>
      <c r="BG459" s="26"/>
      <c r="BH459" s="26"/>
      <c r="BI459" s="26"/>
      <c r="BJ459" s="26"/>
      <c r="BK459" s="26"/>
      <c r="BL459" s="26"/>
      <c r="BM459" s="26"/>
    </row>
    <row r="460" spans="3:65" ht="13.5" customHeight="1">
      <c r="C460" s="226"/>
      <c r="F460" s="226"/>
      <c r="G460" s="226"/>
      <c r="H460" s="226"/>
      <c r="I460" s="226"/>
      <c r="J460" s="379"/>
      <c r="K460" s="379"/>
      <c r="L460" s="379"/>
      <c r="M460" s="379"/>
      <c r="Q460" s="347"/>
      <c r="W460" s="367"/>
      <c r="Z460" s="368"/>
      <c r="AA460" s="368"/>
      <c r="AC460" s="368"/>
      <c r="AD460" s="368"/>
      <c r="AE460" s="368"/>
      <c r="AG460" s="368"/>
      <c r="AI460" s="368"/>
      <c r="AK460" s="368"/>
      <c r="AL460" s="368"/>
      <c r="AN460" s="226"/>
      <c r="AO460" s="226"/>
      <c r="AP460" s="226"/>
      <c r="AQ460" s="873"/>
      <c r="AR460" s="873"/>
      <c r="AS460" s="873"/>
      <c r="AT460" s="873"/>
      <c r="AU460" s="26"/>
      <c r="AV460" s="26"/>
      <c r="AW460" s="26"/>
      <c r="AX460" s="26"/>
      <c r="AY460" s="26"/>
      <c r="AZ460" s="26"/>
      <c r="BA460" s="26"/>
      <c r="BB460" s="26"/>
      <c r="BC460" s="26"/>
      <c r="BD460" s="26"/>
      <c r="BE460" s="26"/>
      <c r="BF460" s="26"/>
      <c r="BG460" s="26"/>
      <c r="BH460" s="26"/>
      <c r="BI460" s="26"/>
      <c r="BJ460" s="26"/>
      <c r="BK460" s="26"/>
      <c r="BL460" s="26"/>
      <c r="BM460" s="26"/>
    </row>
    <row r="461" spans="3:65" ht="13.5" customHeight="1">
      <c r="C461" s="226"/>
      <c r="F461" s="226"/>
      <c r="G461" s="226"/>
      <c r="H461" s="226"/>
      <c r="I461" s="226"/>
      <c r="J461" s="379"/>
      <c r="K461" s="379"/>
      <c r="L461" s="379"/>
      <c r="M461" s="379"/>
      <c r="Q461" s="347"/>
      <c r="W461" s="367"/>
      <c r="Z461" s="368"/>
      <c r="AA461" s="368"/>
      <c r="AC461" s="368"/>
      <c r="AD461" s="368"/>
      <c r="AE461" s="368"/>
      <c r="AG461" s="368"/>
      <c r="AI461" s="368"/>
      <c r="AK461" s="368"/>
      <c r="AL461" s="368"/>
      <c r="AN461" s="226"/>
      <c r="AO461" s="226"/>
      <c r="AP461" s="226"/>
      <c r="AQ461" s="873"/>
      <c r="AR461" s="873"/>
      <c r="AS461" s="873"/>
      <c r="AT461" s="873"/>
      <c r="AU461" s="26"/>
      <c r="AV461" s="26"/>
      <c r="AW461" s="26"/>
      <c r="AX461" s="26"/>
      <c r="AY461" s="26"/>
      <c r="AZ461" s="26"/>
      <c r="BA461" s="26"/>
      <c r="BB461" s="26"/>
      <c r="BC461" s="26"/>
      <c r="BD461" s="26"/>
      <c r="BE461" s="26"/>
      <c r="BF461" s="26"/>
      <c r="BG461" s="26"/>
      <c r="BH461" s="26"/>
      <c r="BI461" s="26"/>
      <c r="BJ461" s="26"/>
      <c r="BK461" s="26"/>
      <c r="BL461" s="26"/>
      <c r="BM461" s="26"/>
    </row>
    <row r="462" spans="3:65" ht="13.5" customHeight="1">
      <c r="C462" s="226"/>
      <c r="F462" s="226"/>
      <c r="G462" s="226"/>
      <c r="H462" s="226"/>
      <c r="I462" s="226"/>
      <c r="J462" s="379"/>
      <c r="K462" s="379"/>
      <c r="L462" s="379"/>
      <c r="M462" s="379"/>
      <c r="Q462" s="347"/>
      <c r="W462" s="367"/>
      <c r="Z462" s="368"/>
      <c r="AA462" s="368"/>
      <c r="AC462" s="368"/>
      <c r="AD462" s="368"/>
      <c r="AE462" s="368"/>
      <c r="AG462" s="368"/>
      <c r="AI462" s="368"/>
      <c r="AK462" s="368"/>
      <c r="AL462" s="368"/>
      <c r="AN462" s="226"/>
      <c r="AO462" s="226"/>
      <c r="AP462" s="226"/>
      <c r="AQ462" s="873"/>
      <c r="AR462" s="873"/>
      <c r="AS462" s="873"/>
      <c r="AT462" s="873"/>
      <c r="AU462" s="26"/>
      <c r="AV462" s="26"/>
      <c r="AW462" s="26"/>
      <c r="AX462" s="26"/>
      <c r="AY462" s="26"/>
      <c r="AZ462" s="26"/>
      <c r="BA462" s="26"/>
      <c r="BB462" s="26"/>
      <c r="BC462" s="26"/>
      <c r="BD462" s="26"/>
      <c r="BE462" s="26"/>
      <c r="BF462" s="26"/>
      <c r="BG462" s="26"/>
      <c r="BH462" s="26"/>
      <c r="BI462" s="26"/>
      <c r="BJ462" s="26"/>
      <c r="BK462" s="26"/>
      <c r="BL462" s="26"/>
      <c r="BM462" s="26"/>
    </row>
    <row r="463" spans="3:65" ht="13.5" customHeight="1">
      <c r="C463" s="226"/>
      <c r="F463" s="226"/>
      <c r="G463" s="226"/>
      <c r="H463" s="226"/>
      <c r="I463" s="226"/>
      <c r="J463" s="379"/>
      <c r="K463" s="379"/>
      <c r="L463" s="379"/>
      <c r="M463" s="379"/>
      <c r="Q463" s="347"/>
      <c r="W463" s="367"/>
      <c r="Z463" s="368"/>
      <c r="AA463" s="368"/>
      <c r="AC463" s="368"/>
      <c r="AD463" s="368"/>
      <c r="AE463" s="368"/>
      <c r="AG463" s="368"/>
      <c r="AI463" s="368"/>
      <c r="AK463" s="368"/>
      <c r="AL463" s="368"/>
      <c r="AN463" s="226"/>
      <c r="AO463" s="226"/>
      <c r="AP463" s="226"/>
      <c r="AQ463" s="873"/>
      <c r="AR463" s="873"/>
      <c r="AS463" s="873"/>
      <c r="AT463" s="873"/>
      <c r="AU463" s="26"/>
      <c r="AV463" s="26"/>
      <c r="AW463" s="26"/>
      <c r="AX463" s="26"/>
      <c r="AY463" s="26"/>
      <c r="AZ463" s="26"/>
      <c r="BA463" s="26"/>
      <c r="BB463" s="26"/>
      <c r="BC463" s="26"/>
      <c r="BD463" s="26"/>
      <c r="BE463" s="26"/>
      <c r="BF463" s="26"/>
      <c r="BG463" s="26"/>
      <c r="BH463" s="26"/>
      <c r="BI463" s="26"/>
      <c r="BJ463" s="26"/>
      <c r="BK463" s="26"/>
      <c r="BL463" s="26"/>
      <c r="BM463" s="26"/>
    </row>
    <row r="464" spans="3:65" ht="13.5" customHeight="1">
      <c r="C464" s="226"/>
      <c r="F464" s="226"/>
      <c r="G464" s="226"/>
      <c r="H464" s="226"/>
      <c r="I464" s="226"/>
      <c r="J464" s="379"/>
      <c r="K464" s="379"/>
      <c r="L464" s="379"/>
      <c r="M464" s="379"/>
      <c r="Q464" s="347"/>
      <c r="W464" s="367"/>
      <c r="Z464" s="368"/>
      <c r="AA464" s="368"/>
      <c r="AC464" s="368"/>
      <c r="AD464" s="368"/>
      <c r="AE464" s="368"/>
      <c r="AG464" s="368"/>
      <c r="AI464" s="368"/>
      <c r="AK464" s="368"/>
      <c r="AL464" s="368"/>
      <c r="AN464" s="226"/>
      <c r="AO464" s="226"/>
      <c r="AP464" s="226"/>
      <c r="AQ464" s="873"/>
      <c r="AR464" s="873"/>
      <c r="AS464" s="873"/>
      <c r="AT464" s="873"/>
      <c r="AU464" s="26"/>
      <c r="AV464" s="26"/>
      <c r="AW464" s="26"/>
      <c r="AX464" s="26"/>
      <c r="AY464" s="26"/>
      <c r="AZ464" s="26"/>
      <c r="BA464" s="26"/>
      <c r="BB464" s="26"/>
      <c r="BC464" s="26"/>
      <c r="BD464" s="26"/>
      <c r="BE464" s="26"/>
      <c r="BF464" s="26"/>
      <c r="BG464" s="26"/>
      <c r="BH464" s="26"/>
      <c r="BI464" s="26"/>
      <c r="BJ464" s="26"/>
      <c r="BK464" s="26"/>
      <c r="BL464" s="26"/>
      <c r="BM464" s="26"/>
    </row>
    <row r="465" spans="3:65" ht="13.5" customHeight="1">
      <c r="C465" s="226"/>
      <c r="F465" s="226"/>
      <c r="G465" s="226"/>
      <c r="H465" s="226"/>
      <c r="I465" s="226"/>
      <c r="J465" s="379"/>
      <c r="K465" s="379"/>
      <c r="L465" s="379"/>
      <c r="M465" s="379"/>
      <c r="Q465" s="347"/>
      <c r="W465" s="367"/>
      <c r="Z465" s="368"/>
      <c r="AA465" s="368"/>
      <c r="AC465" s="368"/>
      <c r="AD465" s="368"/>
      <c r="AE465" s="368"/>
      <c r="AG465" s="368"/>
      <c r="AI465" s="368"/>
      <c r="AK465" s="368"/>
      <c r="AL465" s="368"/>
      <c r="AN465" s="226"/>
      <c r="AO465" s="226"/>
      <c r="AP465" s="226"/>
      <c r="AQ465" s="873"/>
      <c r="AR465" s="873"/>
      <c r="AS465" s="873"/>
      <c r="AT465" s="873"/>
      <c r="AU465" s="26"/>
      <c r="AV465" s="26"/>
      <c r="AW465" s="26"/>
      <c r="AX465" s="26"/>
      <c r="AY465" s="26"/>
      <c r="AZ465" s="26"/>
      <c r="BA465" s="26"/>
      <c r="BB465" s="26"/>
      <c r="BC465" s="26"/>
      <c r="BD465" s="26"/>
      <c r="BE465" s="26"/>
      <c r="BF465" s="26"/>
      <c r="BG465" s="26"/>
      <c r="BH465" s="26"/>
      <c r="BI465" s="26"/>
      <c r="BJ465" s="26"/>
      <c r="BK465" s="26"/>
      <c r="BL465" s="26"/>
      <c r="BM465" s="26"/>
    </row>
    <row r="466" spans="3:65" ht="13.5" customHeight="1">
      <c r="C466" s="226"/>
      <c r="F466" s="226"/>
      <c r="G466" s="226"/>
      <c r="H466" s="226"/>
      <c r="I466" s="226"/>
      <c r="J466" s="379"/>
      <c r="K466" s="379"/>
      <c r="L466" s="379"/>
      <c r="M466" s="379"/>
      <c r="Q466" s="347"/>
      <c r="W466" s="367"/>
      <c r="Z466" s="368"/>
      <c r="AA466" s="368"/>
      <c r="AC466" s="368"/>
      <c r="AD466" s="368"/>
      <c r="AE466" s="368"/>
      <c r="AG466" s="368"/>
      <c r="AI466" s="368"/>
      <c r="AK466" s="368"/>
      <c r="AL466" s="368"/>
      <c r="AN466" s="226"/>
      <c r="AO466" s="226"/>
      <c r="AP466" s="226"/>
      <c r="AQ466" s="873"/>
      <c r="AR466" s="873"/>
      <c r="AS466" s="873"/>
      <c r="AT466" s="873"/>
      <c r="AU466" s="26"/>
      <c r="AV466" s="26"/>
      <c r="AW466" s="26"/>
      <c r="AX466" s="26"/>
      <c r="AY466" s="26"/>
      <c r="AZ466" s="26"/>
      <c r="BA466" s="26"/>
      <c r="BB466" s="26"/>
      <c r="BC466" s="26"/>
      <c r="BD466" s="26"/>
      <c r="BE466" s="26"/>
      <c r="BF466" s="26"/>
      <c r="BG466" s="26"/>
      <c r="BH466" s="26"/>
      <c r="BI466" s="26"/>
      <c r="BJ466" s="26"/>
      <c r="BK466" s="26"/>
      <c r="BL466" s="26"/>
      <c r="BM466" s="26"/>
    </row>
    <row r="467" spans="3:65" ht="13.5" customHeight="1">
      <c r="C467" s="226"/>
      <c r="F467" s="226"/>
      <c r="G467" s="226"/>
      <c r="H467" s="226"/>
      <c r="I467" s="226"/>
      <c r="J467" s="379"/>
      <c r="K467" s="379"/>
      <c r="L467" s="379"/>
      <c r="M467" s="379"/>
      <c r="Q467" s="347"/>
      <c r="W467" s="367"/>
      <c r="Z467" s="368"/>
      <c r="AA467" s="368"/>
      <c r="AC467" s="368"/>
      <c r="AD467" s="368"/>
      <c r="AE467" s="368"/>
      <c r="AG467" s="368"/>
      <c r="AI467" s="368"/>
      <c r="AK467" s="368"/>
      <c r="AL467" s="368"/>
      <c r="AN467" s="226"/>
      <c r="AO467" s="226"/>
      <c r="AP467" s="226"/>
      <c r="AQ467" s="873"/>
      <c r="AR467" s="873"/>
      <c r="AS467" s="873"/>
      <c r="AT467" s="873"/>
      <c r="AU467" s="26"/>
      <c r="AV467" s="26"/>
      <c r="AW467" s="26"/>
      <c r="AX467" s="26"/>
      <c r="AY467" s="26"/>
      <c r="AZ467" s="26"/>
      <c r="BA467" s="26"/>
      <c r="BB467" s="26"/>
      <c r="BC467" s="26"/>
      <c r="BD467" s="26"/>
      <c r="BE467" s="26"/>
      <c r="BF467" s="26"/>
      <c r="BG467" s="26"/>
      <c r="BH467" s="26"/>
      <c r="BI467" s="26"/>
      <c r="BJ467" s="26"/>
      <c r="BK467" s="26"/>
      <c r="BL467" s="26"/>
      <c r="BM467" s="26"/>
    </row>
    <row r="468" spans="3:65" ht="13.5" customHeight="1">
      <c r="C468" s="226"/>
      <c r="F468" s="226"/>
      <c r="G468" s="226"/>
      <c r="H468" s="226"/>
      <c r="I468" s="226"/>
      <c r="J468" s="379"/>
      <c r="K468" s="379"/>
      <c r="L468" s="379"/>
      <c r="M468" s="379"/>
      <c r="Q468" s="347"/>
      <c r="W468" s="367"/>
      <c r="Z468" s="368"/>
      <c r="AA468" s="368"/>
      <c r="AC468" s="368"/>
      <c r="AD468" s="368"/>
      <c r="AE468" s="368"/>
      <c r="AG468" s="368"/>
      <c r="AI468" s="368"/>
      <c r="AK468" s="368"/>
      <c r="AL468" s="368"/>
      <c r="AN468" s="226"/>
      <c r="AO468" s="226"/>
      <c r="AP468" s="226"/>
      <c r="AQ468" s="873"/>
      <c r="AR468" s="873"/>
      <c r="AS468" s="873"/>
      <c r="AT468" s="873"/>
      <c r="AU468" s="26"/>
      <c r="AV468" s="26"/>
      <c r="AW468" s="26"/>
      <c r="AX468" s="26"/>
      <c r="AY468" s="26"/>
      <c r="AZ468" s="26"/>
      <c r="BA468" s="26"/>
      <c r="BB468" s="26"/>
      <c r="BC468" s="26"/>
      <c r="BD468" s="26"/>
      <c r="BE468" s="26"/>
      <c r="BF468" s="26"/>
      <c r="BG468" s="26"/>
      <c r="BH468" s="26"/>
      <c r="BI468" s="26"/>
      <c r="BJ468" s="26"/>
      <c r="BK468" s="26"/>
      <c r="BL468" s="26"/>
      <c r="BM468" s="26"/>
    </row>
    <row r="469" spans="3:65" ht="13.5" customHeight="1">
      <c r="C469" s="226"/>
      <c r="F469" s="226"/>
      <c r="G469" s="226"/>
      <c r="H469" s="226"/>
      <c r="I469" s="226"/>
      <c r="J469" s="379"/>
      <c r="K469" s="379"/>
      <c r="L469" s="379"/>
      <c r="M469" s="379"/>
      <c r="Q469" s="347"/>
      <c r="W469" s="367"/>
      <c r="Z469" s="368"/>
      <c r="AA469" s="368"/>
      <c r="AC469" s="368"/>
      <c r="AD469" s="368"/>
      <c r="AE469" s="368"/>
      <c r="AG469" s="368"/>
      <c r="AI469" s="368"/>
      <c r="AK469" s="368"/>
      <c r="AL469" s="368"/>
      <c r="AN469" s="226"/>
      <c r="AO469" s="226"/>
      <c r="AP469" s="226"/>
      <c r="AQ469" s="873"/>
      <c r="AR469" s="873"/>
      <c r="AS469" s="873"/>
      <c r="AT469" s="873"/>
      <c r="AU469" s="26"/>
      <c r="AV469" s="26"/>
      <c r="AW469" s="26"/>
      <c r="AX469" s="26"/>
      <c r="AY469" s="26"/>
      <c r="AZ469" s="26"/>
      <c r="BA469" s="26"/>
      <c r="BB469" s="26"/>
      <c r="BC469" s="26"/>
      <c r="BD469" s="26"/>
      <c r="BE469" s="26"/>
      <c r="BF469" s="26"/>
      <c r="BG469" s="26"/>
      <c r="BH469" s="26"/>
      <c r="BI469" s="26"/>
      <c r="BJ469" s="26"/>
      <c r="BK469" s="26"/>
      <c r="BL469" s="26"/>
      <c r="BM469" s="26"/>
    </row>
    <row r="470" spans="3:65" ht="13.5" customHeight="1">
      <c r="C470" s="226"/>
      <c r="F470" s="226"/>
      <c r="G470" s="226"/>
      <c r="H470" s="226"/>
      <c r="I470" s="226"/>
      <c r="J470" s="379"/>
      <c r="K470" s="379"/>
      <c r="L470" s="379"/>
      <c r="M470" s="379"/>
      <c r="Q470" s="347"/>
      <c r="W470" s="367"/>
      <c r="Z470" s="368"/>
      <c r="AA470" s="368"/>
      <c r="AC470" s="368"/>
      <c r="AD470" s="368"/>
      <c r="AE470" s="368"/>
      <c r="AG470" s="368"/>
      <c r="AI470" s="368"/>
      <c r="AK470" s="368"/>
      <c r="AL470" s="368"/>
      <c r="AN470" s="226"/>
      <c r="AO470" s="226"/>
      <c r="AP470" s="226"/>
      <c r="AQ470" s="873"/>
      <c r="AR470" s="873"/>
      <c r="AS470" s="873"/>
      <c r="AT470" s="873"/>
      <c r="AU470" s="26"/>
      <c r="AV470" s="26"/>
      <c r="AW470" s="26"/>
      <c r="AX470" s="26"/>
      <c r="AY470" s="26"/>
      <c r="AZ470" s="26"/>
      <c r="BA470" s="26"/>
      <c r="BB470" s="26"/>
      <c r="BC470" s="26"/>
      <c r="BD470" s="26"/>
      <c r="BE470" s="26"/>
      <c r="BF470" s="26"/>
      <c r="BG470" s="26"/>
      <c r="BH470" s="26"/>
      <c r="BI470" s="26"/>
      <c r="BJ470" s="26"/>
      <c r="BK470" s="26"/>
      <c r="BL470" s="26"/>
      <c r="BM470" s="26"/>
    </row>
    <row r="471" spans="3:65" ht="13.5" customHeight="1">
      <c r="C471" s="226"/>
      <c r="F471" s="226"/>
      <c r="G471" s="226"/>
      <c r="H471" s="226"/>
      <c r="I471" s="226"/>
      <c r="J471" s="379"/>
      <c r="K471" s="379"/>
      <c r="L471" s="379"/>
      <c r="M471" s="379"/>
      <c r="Q471" s="347"/>
      <c r="W471" s="367"/>
      <c r="Z471" s="368"/>
      <c r="AA471" s="368"/>
      <c r="AC471" s="368"/>
      <c r="AD471" s="368"/>
      <c r="AE471" s="368"/>
      <c r="AG471" s="368"/>
      <c r="AI471" s="368"/>
      <c r="AK471" s="368"/>
      <c r="AL471" s="368"/>
      <c r="AN471" s="226"/>
      <c r="AO471" s="226"/>
      <c r="AP471" s="226"/>
      <c r="AQ471" s="873"/>
      <c r="AR471" s="873"/>
      <c r="AS471" s="873"/>
      <c r="AT471" s="873"/>
      <c r="AU471" s="26"/>
      <c r="AV471" s="26"/>
      <c r="AW471" s="26"/>
      <c r="AX471" s="26"/>
      <c r="AY471" s="26"/>
      <c r="AZ471" s="26"/>
      <c r="BA471" s="26"/>
      <c r="BB471" s="26"/>
      <c r="BC471" s="26"/>
      <c r="BD471" s="26"/>
      <c r="BE471" s="26"/>
      <c r="BF471" s="26"/>
      <c r="BG471" s="26"/>
      <c r="BH471" s="26"/>
      <c r="BI471" s="26"/>
      <c r="BJ471" s="26"/>
      <c r="BK471" s="26"/>
      <c r="BL471" s="26"/>
      <c r="BM471" s="26"/>
    </row>
    <row r="472" spans="3:65" ht="13.5" customHeight="1">
      <c r="C472" s="226"/>
      <c r="F472" s="226"/>
      <c r="G472" s="226"/>
      <c r="H472" s="226"/>
      <c r="I472" s="226"/>
      <c r="J472" s="379"/>
      <c r="K472" s="379"/>
      <c r="L472" s="379"/>
      <c r="M472" s="379"/>
      <c r="Q472" s="347"/>
      <c r="W472" s="367"/>
      <c r="Z472" s="368"/>
      <c r="AA472" s="368"/>
      <c r="AC472" s="368"/>
      <c r="AD472" s="368"/>
      <c r="AE472" s="368"/>
      <c r="AG472" s="368"/>
      <c r="AI472" s="368"/>
      <c r="AK472" s="368"/>
      <c r="AL472" s="368"/>
      <c r="AN472" s="226"/>
      <c r="AO472" s="226"/>
      <c r="AP472" s="226"/>
      <c r="AQ472" s="873"/>
      <c r="AR472" s="873"/>
      <c r="AS472" s="873"/>
      <c r="AT472" s="873"/>
      <c r="AU472" s="26"/>
      <c r="AV472" s="26"/>
      <c r="AW472" s="26"/>
      <c r="AX472" s="26"/>
      <c r="AY472" s="26"/>
      <c r="AZ472" s="26"/>
      <c r="BA472" s="26"/>
      <c r="BB472" s="26"/>
      <c r="BC472" s="26"/>
      <c r="BD472" s="26"/>
      <c r="BE472" s="26"/>
      <c r="BF472" s="26"/>
      <c r="BG472" s="26"/>
      <c r="BH472" s="26"/>
      <c r="BI472" s="26"/>
      <c r="BJ472" s="26"/>
      <c r="BK472" s="26"/>
      <c r="BL472" s="26"/>
      <c r="BM472" s="26"/>
    </row>
    <row r="473" spans="3:65" ht="13.5" customHeight="1">
      <c r="C473" s="226"/>
      <c r="F473" s="226"/>
      <c r="G473" s="226"/>
      <c r="H473" s="226"/>
      <c r="I473" s="226"/>
      <c r="J473" s="379"/>
      <c r="K473" s="379"/>
      <c r="L473" s="379"/>
      <c r="M473" s="379"/>
      <c r="Q473" s="347"/>
      <c r="W473" s="367"/>
      <c r="Z473" s="368"/>
      <c r="AA473" s="368"/>
      <c r="AC473" s="368"/>
      <c r="AD473" s="368"/>
      <c r="AE473" s="368"/>
      <c r="AG473" s="368"/>
      <c r="AI473" s="368"/>
      <c r="AK473" s="368"/>
      <c r="AL473" s="368"/>
      <c r="AN473" s="226"/>
      <c r="AO473" s="226"/>
      <c r="AP473" s="226"/>
      <c r="AQ473" s="873"/>
      <c r="AR473" s="873"/>
      <c r="AS473" s="873"/>
      <c r="AT473" s="873"/>
      <c r="AU473" s="26"/>
      <c r="AV473" s="26"/>
      <c r="AW473" s="26"/>
      <c r="AX473" s="26"/>
      <c r="AY473" s="26"/>
      <c r="AZ473" s="26"/>
      <c r="BA473" s="26"/>
      <c r="BB473" s="26"/>
      <c r="BC473" s="26"/>
      <c r="BD473" s="26"/>
      <c r="BE473" s="26"/>
      <c r="BF473" s="26"/>
      <c r="BG473" s="26"/>
      <c r="BH473" s="26"/>
      <c r="BI473" s="26"/>
      <c r="BJ473" s="26"/>
      <c r="BK473" s="26"/>
      <c r="BL473" s="26"/>
      <c r="BM473" s="26"/>
    </row>
    <row r="474" spans="3:65" ht="13.5" customHeight="1">
      <c r="C474" s="226"/>
      <c r="F474" s="226"/>
      <c r="G474" s="226"/>
      <c r="H474" s="226"/>
      <c r="I474" s="226"/>
      <c r="J474" s="379"/>
      <c r="K474" s="379"/>
      <c r="L474" s="379"/>
      <c r="M474" s="379"/>
      <c r="Q474" s="347"/>
      <c r="W474" s="367"/>
      <c r="Z474" s="368"/>
      <c r="AA474" s="368"/>
      <c r="AC474" s="368"/>
      <c r="AD474" s="368"/>
      <c r="AE474" s="368"/>
      <c r="AG474" s="368"/>
      <c r="AI474" s="368"/>
      <c r="AK474" s="368"/>
      <c r="AL474" s="368"/>
      <c r="AN474" s="226"/>
      <c r="AO474" s="226"/>
      <c r="AP474" s="226"/>
      <c r="AQ474" s="873"/>
      <c r="AR474" s="873"/>
      <c r="AS474" s="873"/>
      <c r="AT474" s="873"/>
      <c r="AU474" s="26"/>
      <c r="AV474" s="26"/>
      <c r="AW474" s="26"/>
      <c r="AX474" s="26"/>
      <c r="AY474" s="26"/>
      <c r="AZ474" s="26"/>
      <c r="BA474" s="26"/>
      <c r="BB474" s="26"/>
      <c r="BC474" s="26"/>
      <c r="BD474" s="26"/>
      <c r="BE474" s="26"/>
      <c r="BF474" s="26"/>
      <c r="BG474" s="26"/>
      <c r="BH474" s="26"/>
      <c r="BI474" s="26"/>
      <c r="BJ474" s="26"/>
      <c r="BK474" s="26"/>
      <c r="BL474" s="26"/>
      <c r="BM474" s="26"/>
    </row>
    <row r="475" spans="3:65" ht="13.5" customHeight="1">
      <c r="C475" s="226"/>
      <c r="F475" s="226"/>
      <c r="G475" s="226"/>
      <c r="H475" s="226"/>
      <c r="I475" s="226"/>
      <c r="J475" s="379"/>
      <c r="K475" s="379"/>
      <c r="L475" s="379"/>
      <c r="M475" s="379"/>
      <c r="Q475" s="347"/>
      <c r="W475" s="367"/>
      <c r="Z475" s="368"/>
      <c r="AA475" s="368"/>
      <c r="AC475" s="368"/>
      <c r="AD475" s="368"/>
      <c r="AE475" s="368"/>
      <c r="AG475" s="368"/>
      <c r="AI475" s="368"/>
      <c r="AK475" s="368"/>
      <c r="AL475" s="368"/>
      <c r="AN475" s="226"/>
      <c r="AO475" s="226"/>
      <c r="AP475" s="226"/>
      <c r="AQ475" s="873"/>
      <c r="AR475" s="873"/>
      <c r="AS475" s="873"/>
      <c r="AT475" s="873"/>
      <c r="AU475" s="26"/>
      <c r="AV475" s="26"/>
      <c r="AW475" s="26"/>
      <c r="AX475" s="26"/>
      <c r="AY475" s="26"/>
      <c r="AZ475" s="26"/>
      <c r="BA475" s="26"/>
      <c r="BB475" s="26"/>
      <c r="BC475" s="26"/>
      <c r="BD475" s="26"/>
      <c r="BE475" s="26"/>
      <c r="BF475" s="26"/>
      <c r="BG475" s="26"/>
      <c r="BH475" s="26"/>
      <c r="BI475" s="26"/>
      <c r="BJ475" s="26"/>
      <c r="BK475" s="26"/>
      <c r="BL475" s="26"/>
      <c r="BM475" s="26"/>
    </row>
    <row r="476" spans="3:65" ht="13.5" customHeight="1">
      <c r="C476" s="226"/>
      <c r="F476" s="226"/>
      <c r="G476" s="226"/>
      <c r="H476" s="226"/>
      <c r="I476" s="226"/>
      <c r="J476" s="379"/>
      <c r="K476" s="379"/>
      <c r="L476" s="379"/>
      <c r="M476" s="379"/>
      <c r="Q476" s="347"/>
      <c r="W476" s="367"/>
      <c r="Z476" s="368"/>
      <c r="AA476" s="368"/>
      <c r="AC476" s="368"/>
      <c r="AD476" s="368"/>
      <c r="AE476" s="368"/>
      <c r="AG476" s="368"/>
      <c r="AI476" s="368"/>
      <c r="AK476" s="368"/>
      <c r="AL476" s="368"/>
      <c r="AN476" s="226"/>
      <c r="AO476" s="226"/>
      <c r="AP476" s="226"/>
      <c r="AQ476" s="873"/>
      <c r="AR476" s="873"/>
      <c r="AS476" s="873"/>
      <c r="AT476" s="873"/>
      <c r="AU476" s="26"/>
      <c r="AV476" s="26"/>
      <c r="AW476" s="26"/>
      <c r="AX476" s="26"/>
      <c r="AY476" s="26"/>
      <c r="AZ476" s="26"/>
      <c r="BA476" s="26"/>
      <c r="BB476" s="26"/>
      <c r="BC476" s="26"/>
      <c r="BD476" s="26"/>
      <c r="BE476" s="26"/>
      <c r="BF476" s="26"/>
      <c r="BG476" s="26"/>
      <c r="BH476" s="26"/>
      <c r="BI476" s="26"/>
      <c r="BJ476" s="26"/>
      <c r="BK476" s="26"/>
      <c r="BL476" s="26"/>
      <c r="BM476" s="26"/>
    </row>
    <row r="477" spans="3:65" ht="13.5" customHeight="1">
      <c r="C477" s="226"/>
      <c r="F477" s="226"/>
      <c r="G477" s="226"/>
      <c r="H477" s="226"/>
      <c r="I477" s="226"/>
      <c r="J477" s="379"/>
      <c r="K477" s="379"/>
      <c r="L477" s="379"/>
      <c r="M477" s="379"/>
      <c r="Q477" s="347"/>
      <c r="W477" s="367"/>
      <c r="Z477" s="368"/>
      <c r="AA477" s="368"/>
      <c r="AC477" s="368"/>
      <c r="AD477" s="368"/>
      <c r="AE477" s="368"/>
      <c r="AG477" s="368"/>
      <c r="AI477" s="368"/>
      <c r="AK477" s="368"/>
      <c r="AL477" s="368"/>
      <c r="AN477" s="226"/>
      <c r="AO477" s="226"/>
      <c r="AP477" s="226"/>
      <c r="AQ477" s="873"/>
      <c r="AR477" s="873"/>
      <c r="AS477" s="873"/>
      <c r="AT477" s="873"/>
      <c r="AU477" s="26"/>
      <c r="AV477" s="26"/>
      <c r="AW477" s="26"/>
      <c r="AX477" s="26"/>
      <c r="AY477" s="26"/>
      <c r="AZ477" s="26"/>
      <c r="BA477" s="26"/>
      <c r="BB477" s="26"/>
      <c r="BC477" s="26"/>
      <c r="BD477" s="26"/>
      <c r="BE477" s="26"/>
      <c r="BF477" s="26"/>
      <c r="BG477" s="26"/>
      <c r="BH477" s="26"/>
      <c r="BI477" s="26"/>
      <c r="BJ477" s="26"/>
      <c r="BK477" s="26"/>
      <c r="BL477" s="26"/>
      <c r="BM477" s="26"/>
    </row>
    <row r="478" spans="3:65" ht="13.5" customHeight="1">
      <c r="C478" s="226"/>
      <c r="F478" s="226"/>
      <c r="G478" s="226"/>
      <c r="H478" s="226"/>
      <c r="I478" s="226"/>
      <c r="J478" s="379"/>
      <c r="K478" s="379"/>
      <c r="L478" s="379"/>
      <c r="M478" s="379"/>
      <c r="Q478" s="347"/>
      <c r="W478" s="367"/>
      <c r="Z478" s="368"/>
      <c r="AA478" s="368"/>
      <c r="AC478" s="368"/>
      <c r="AD478" s="368"/>
      <c r="AE478" s="368"/>
      <c r="AG478" s="368"/>
      <c r="AI478" s="368"/>
      <c r="AK478" s="368"/>
      <c r="AL478" s="368"/>
      <c r="AN478" s="226"/>
      <c r="AO478" s="226"/>
      <c r="AP478" s="226"/>
      <c r="AQ478" s="873"/>
      <c r="AR478" s="873"/>
      <c r="AS478" s="873"/>
      <c r="AT478" s="873"/>
      <c r="AU478" s="26"/>
      <c r="AV478" s="26"/>
      <c r="AW478" s="26"/>
      <c r="AX478" s="26"/>
      <c r="AY478" s="26"/>
      <c r="AZ478" s="26"/>
      <c r="BA478" s="26"/>
      <c r="BB478" s="26"/>
      <c r="BC478" s="26"/>
      <c r="BD478" s="26"/>
      <c r="BE478" s="26"/>
      <c r="BF478" s="26"/>
      <c r="BG478" s="26"/>
      <c r="BH478" s="26"/>
      <c r="BI478" s="26"/>
      <c r="BJ478" s="26"/>
      <c r="BK478" s="26"/>
      <c r="BL478" s="26"/>
      <c r="BM478" s="26"/>
    </row>
    <row r="479" spans="3:65" ht="13.5" customHeight="1">
      <c r="C479" s="226"/>
      <c r="F479" s="226"/>
      <c r="G479" s="226"/>
      <c r="H479" s="226"/>
      <c r="I479" s="226"/>
      <c r="J479" s="379"/>
      <c r="K479" s="379"/>
      <c r="L479" s="379"/>
      <c r="M479" s="379"/>
      <c r="Q479" s="347"/>
      <c r="W479" s="367"/>
      <c r="Z479" s="368"/>
      <c r="AA479" s="368"/>
      <c r="AC479" s="368"/>
      <c r="AD479" s="368"/>
      <c r="AE479" s="368"/>
      <c r="AG479" s="368"/>
      <c r="AI479" s="368"/>
      <c r="AK479" s="368"/>
      <c r="AL479" s="368"/>
      <c r="AN479" s="226"/>
      <c r="AO479" s="226"/>
      <c r="AP479" s="226"/>
      <c r="AQ479" s="873"/>
      <c r="AR479" s="873"/>
      <c r="AS479" s="873"/>
      <c r="AT479" s="873"/>
      <c r="AU479" s="26"/>
      <c r="AV479" s="26"/>
      <c r="AW479" s="26"/>
      <c r="AX479" s="26"/>
      <c r="AY479" s="26"/>
      <c r="AZ479" s="26"/>
      <c r="BA479" s="26"/>
      <c r="BB479" s="26"/>
      <c r="BC479" s="26"/>
      <c r="BD479" s="26"/>
      <c r="BE479" s="26"/>
      <c r="BF479" s="26"/>
      <c r="BG479" s="26"/>
      <c r="BH479" s="26"/>
      <c r="BI479" s="26"/>
      <c r="BJ479" s="26"/>
      <c r="BK479" s="26"/>
      <c r="BL479" s="26"/>
      <c r="BM479" s="26"/>
    </row>
    <row r="480" spans="3:65" ht="13.5" customHeight="1">
      <c r="C480" s="226"/>
      <c r="F480" s="226"/>
      <c r="G480" s="226"/>
      <c r="H480" s="226"/>
      <c r="I480" s="226"/>
      <c r="J480" s="379"/>
      <c r="K480" s="379"/>
      <c r="L480" s="379"/>
      <c r="M480" s="379"/>
      <c r="Q480" s="347"/>
      <c r="W480" s="367"/>
      <c r="Z480" s="368"/>
      <c r="AA480" s="368"/>
      <c r="AC480" s="368"/>
      <c r="AD480" s="368"/>
      <c r="AE480" s="368"/>
      <c r="AG480" s="368"/>
      <c r="AI480" s="368"/>
      <c r="AK480" s="368"/>
      <c r="AL480" s="368"/>
      <c r="AN480" s="226"/>
      <c r="AO480" s="226"/>
      <c r="AP480" s="226"/>
      <c r="AQ480" s="873"/>
      <c r="AR480" s="873"/>
      <c r="AS480" s="873"/>
      <c r="AT480" s="873"/>
      <c r="AU480" s="26"/>
      <c r="AV480" s="26"/>
      <c r="AW480" s="26"/>
      <c r="AX480" s="26"/>
      <c r="AY480" s="26"/>
      <c r="AZ480" s="26"/>
      <c r="BA480" s="26"/>
      <c r="BB480" s="26"/>
      <c r="BC480" s="26"/>
      <c r="BD480" s="26"/>
      <c r="BE480" s="26"/>
      <c r="BF480" s="26"/>
      <c r="BG480" s="26"/>
      <c r="BH480" s="26"/>
      <c r="BI480" s="26"/>
      <c r="BJ480" s="26"/>
      <c r="BK480" s="26"/>
      <c r="BL480" s="26"/>
      <c r="BM480" s="26"/>
    </row>
    <row r="481" spans="3:65" ht="13.5" customHeight="1">
      <c r="C481" s="226"/>
      <c r="F481" s="226"/>
      <c r="G481" s="226"/>
      <c r="H481" s="226"/>
      <c r="I481" s="226"/>
      <c r="J481" s="379"/>
      <c r="K481" s="379"/>
      <c r="L481" s="379"/>
      <c r="M481" s="379"/>
      <c r="Q481" s="347"/>
      <c r="W481" s="367"/>
      <c r="Z481" s="368"/>
      <c r="AA481" s="368"/>
      <c r="AC481" s="368"/>
      <c r="AD481" s="368"/>
      <c r="AE481" s="368"/>
      <c r="AG481" s="368"/>
      <c r="AI481" s="368"/>
      <c r="AK481" s="368"/>
      <c r="AL481" s="368"/>
      <c r="AN481" s="226"/>
      <c r="AO481" s="226"/>
      <c r="AP481" s="226"/>
      <c r="AQ481" s="873"/>
      <c r="AR481" s="873"/>
      <c r="AS481" s="873"/>
      <c r="AT481" s="873"/>
      <c r="AU481" s="26"/>
      <c r="AV481" s="26"/>
      <c r="AW481" s="26"/>
      <c r="AX481" s="26"/>
      <c r="AY481" s="26"/>
      <c r="AZ481" s="26"/>
      <c r="BA481" s="26"/>
      <c r="BB481" s="26"/>
      <c r="BC481" s="26"/>
      <c r="BD481" s="26"/>
      <c r="BE481" s="26"/>
      <c r="BF481" s="26"/>
      <c r="BG481" s="26"/>
      <c r="BH481" s="26"/>
      <c r="BI481" s="26"/>
      <c r="BJ481" s="26"/>
      <c r="BK481" s="26"/>
      <c r="BL481" s="26"/>
      <c r="BM481" s="26"/>
    </row>
    <row r="482" spans="3:65" ht="13.5" customHeight="1">
      <c r="C482" s="226"/>
      <c r="F482" s="226"/>
      <c r="G482" s="226"/>
      <c r="H482" s="226"/>
      <c r="I482" s="226"/>
      <c r="J482" s="379"/>
      <c r="K482" s="379"/>
      <c r="L482" s="379"/>
      <c r="M482" s="379"/>
      <c r="Q482" s="347"/>
      <c r="W482" s="367"/>
      <c r="Z482" s="368"/>
      <c r="AA482" s="368"/>
      <c r="AC482" s="368"/>
      <c r="AD482" s="368"/>
      <c r="AE482" s="368"/>
      <c r="AG482" s="368"/>
      <c r="AI482" s="368"/>
      <c r="AK482" s="368"/>
      <c r="AL482" s="368"/>
      <c r="AN482" s="226"/>
      <c r="AO482" s="226"/>
      <c r="AP482" s="226"/>
      <c r="AQ482" s="873"/>
      <c r="AR482" s="873"/>
      <c r="AS482" s="873"/>
      <c r="AT482" s="873"/>
      <c r="AU482" s="26"/>
      <c r="AV482" s="26"/>
      <c r="AW482" s="26"/>
      <c r="AX482" s="26"/>
      <c r="AY482" s="26"/>
      <c r="AZ482" s="26"/>
      <c r="BA482" s="26"/>
      <c r="BB482" s="26"/>
      <c r="BC482" s="26"/>
      <c r="BD482" s="26"/>
      <c r="BE482" s="26"/>
      <c r="BF482" s="26"/>
      <c r="BG482" s="26"/>
      <c r="BH482" s="26"/>
      <c r="BI482" s="26"/>
      <c r="BJ482" s="26"/>
      <c r="BK482" s="26"/>
      <c r="BL482" s="26"/>
      <c r="BM482" s="26"/>
    </row>
    <row r="483" spans="3:65" ht="13.5" customHeight="1">
      <c r="C483" s="226"/>
      <c r="F483" s="226"/>
      <c r="G483" s="226"/>
      <c r="H483" s="226"/>
      <c r="I483" s="226"/>
      <c r="J483" s="379"/>
      <c r="K483" s="379"/>
      <c r="L483" s="379"/>
      <c r="M483" s="379"/>
      <c r="Q483" s="347"/>
      <c r="W483" s="367"/>
      <c r="Z483" s="368"/>
      <c r="AA483" s="368"/>
      <c r="AC483" s="368"/>
      <c r="AD483" s="368"/>
      <c r="AE483" s="368"/>
      <c r="AG483" s="368"/>
      <c r="AI483" s="368"/>
      <c r="AK483" s="368"/>
      <c r="AL483" s="368"/>
      <c r="AN483" s="226"/>
      <c r="AO483" s="226"/>
      <c r="AP483" s="226"/>
      <c r="AQ483" s="873"/>
      <c r="AR483" s="873"/>
      <c r="AS483" s="873"/>
      <c r="AT483" s="873"/>
      <c r="AU483" s="26"/>
      <c r="AV483" s="26"/>
      <c r="AW483" s="26"/>
      <c r="AX483" s="26"/>
      <c r="AY483" s="26"/>
      <c r="AZ483" s="26"/>
      <c r="BA483" s="26"/>
      <c r="BB483" s="26"/>
      <c r="BC483" s="26"/>
      <c r="BD483" s="26"/>
      <c r="BE483" s="26"/>
      <c r="BF483" s="26"/>
      <c r="BG483" s="26"/>
      <c r="BH483" s="26"/>
      <c r="BI483" s="26"/>
      <c r="BJ483" s="26"/>
      <c r="BK483" s="26"/>
      <c r="BL483" s="26"/>
      <c r="BM483" s="26"/>
    </row>
    <row r="484" spans="3:65" ht="13.5" customHeight="1">
      <c r="C484" s="226"/>
      <c r="F484" s="226"/>
      <c r="G484" s="226"/>
      <c r="H484" s="226"/>
      <c r="I484" s="226"/>
      <c r="J484" s="379"/>
      <c r="K484" s="379"/>
      <c r="L484" s="379"/>
      <c r="M484" s="379"/>
      <c r="Q484" s="347"/>
      <c r="W484" s="367"/>
      <c r="Z484" s="368"/>
      <c r="AA484" s="368"/>
      <c r="AC484" s="368"/>
      <c r="AD484" s="368"/>
      <c r="AE484" s="368"/>
      <c r="AG484" s="368"/>
      <c r="AI484" s="368"/>
      <c r="AK484" s="368"/>
      <c r="AL484" s="368"/>
      <c r="AN484" s="226"/>
      <c r="AO484" s="226"/>
      <c r="AP484" s="226"/>
      <c r="AQ484" s="873"/>
      <c r="AR484" s="873"/>
      <c r="AS484" s="873"/>
      <c r="AT484" s="873"/>
      <c r="AU484" s="26"/>
      <c r="AV484" s="26"/>
      <c r="AW484" s="26"/>
      <c r="AX484" s="26"/>
      <c r="AY484" s="26"/>
      <c r="AZ484" s="26"/>
      <c r="BA484" s="26"/>
      <c r="BB484" s="26"/>
      <c r="BC484" s="26"/>
      <c r="BD484" s="26"/>
      <c r="BE484" s="26"/>
      <c r="BF484" s="26"/>
      <c r="BG484" s="26"/>
      <c r="BH484" s="26"/>
      <c r="BI484" s="26"/>
      <c r="BJ484" s="26"/>
      <c r="BK484" s="26"/>
      <c r="BL484" s="26"/>
      <c r="BM484" s="26"/>
    </row>
    <row r="485" spans="3:65" ht="13.5" customHeight="1">
      <c r="C485" s="226"/>
      <c r="F485" s="226"/>
      <c r="G485" s="226"/>
      <c r="H485" s="226"/>
      <c r="I485" s="226"/>
      <c r="J485" s="379"/>
      <c r="K485" s="379"/>
      <c r="L485" s="379"/>
      <c r="M485" s="379"/>
      <c r="Q485" s="347"/>
      <c r="W485" s="367"/>
      <c r="Z485" s="368"/>
      <c r="AA485" s="368"/>
      <c r="AC485" s="368"/>
      <c r="AD485" s="368"/>
      <c r="AE485" s="368"/>
      <c r="AG485" s="368"/>
      <c r="AI485" s="368"/>
      <c r="AK485" s="368"/>
      <c r="AL485" s="368"/>
      <c r="AN485" s="226"/>
      <c r="AO485" s="226"/>
      <c r="AP485" s="226"/>
      <c r="AQ485" s="873"/>
      <c r="AR485" s="873"/>
      <c r="AS485" s="873"/>
      <c r="AT485" s="873"/>
      <c r="AU485" s="26"/>
      <c r="AV485" s="26"/>
      <c r="AW485" s="26"/>
      <c r="AX485" s="26"/>
      <c r="AY485" s="26"/>
      <c r="AZ485" s="26"/>
      <c r="BA485" s="26"/>
      <c r="BB485" s="26"/>
      <c r="BC485" s="26"/>
      <c r="BD485" s="26"/>
      <c r="BE485" s="26"/>
      <c r="BF485" s="26"/>
      <c r="BG485" s="26"/>
      <c r="BH485" s="26"/>
      <c r="BI485" s="26"/>
      <c r="BJ485" s="26"/>
      <c r="BK485" s="26"/>
      <c r="BL485" s="26"/>
      <c r="BM485" s="26"/>
    </row>
    <row r="486" spans="3:65" ht="13.5" customHeight="1">
      <c r="C486" s="226"/>
      <c r="F486" s="226"/>
      <c r="G486" s="226"/>
      <c r="H486" s="226"/>
      <c r="I486" s="226"/>
      <c r="J486" s="379"/>
      <c r="K486" s="379"/>
      <c r="L486" s="379"/>
      <c r="M486" s="379"/>
      <c r="Q486" s="347"/>
      <c r="W486" s="367"/>
      <c r="Z486" s="368"/>
      <c r="AA486" s="368"/>
      <c r="AC486" s="368"/>
      <c r="AD486" s="368"/>
      <c r="AE486" s="368"/>
      <c r="AG486" s="368"/>
      <c r="AI486" s="368"/>
      <c r="AK486" s="368"/>
      <c r="AL486" s="368"/>
      <c r="AN486" s="226"/>
      <c r="AO486" s="226"/>
      <c r="AP486" s="226"/>
      <c r="AQ486" s="873"/>
      <c r="AR486" s="873"/>
      <c r="AS486" s="873"/>
      <c r="AT486" s="873"/>
      <c r="AU486" s="26"/>
      <c r="AV486" s="26"/>
      <c r="AW486" s="26"/>
      <c r="AX486" s="26"/>
      <c r="AY486" s="26"/>
      <c r="AZ486" s="26"/>
      <c r="BA486" s="26"/>
      <c r="BB486" s="26"/>
      <c r="BC486" s="26"/>
      <c r="BD486" s="26"/>
      <c r="BE486" s="26"/>
      <c r="BF486" s="26"/>
      <c r="BG486" s="26"/>
      <c r="BH486" s="26"/>
      <c r="BI486" s="26"/>
      <c r="BJ486" s="26"/>
      <c r="BK486" s="26"/>
      <c r="BL486" s="26"/>
      <c r="BM486" s="26"/>
    </row>
    <row r="487" spans="3:65" ht="13.5" customHeight="1">
      <c r="C487" s="226"/>
      <c r="F487" s="226"/>
      <c r="G487" s="226"/>
      <c r="H487" s="226"/>
      <c r="I487" s="226"/>
      <c r="J487" s="379"/>
      <c r="K487" s="379"/>
      <c r="L487" s="379"/>
      <c r="M487" s="379"/>
      <c r="Q487" s="347"/>
      <c r="W487" s="367"/>
      <c r="Z487" s="368"/>
      <c r="AA487" s="368"/>
      <c r="AC487" s="368"/>
      <c r="AD487" s="368"/>
      <c r="AE487" s="368"/>
      <c r="AG487" s="368"/>
      <c r="AI487" s="368"/>
      <c r="AK487" s="368"/>
      <c r="AL487" s="368"/>
      <c r="AN487" s="226"/>
      <c r="AO487" s="226"/>
      <c r="AP487" s="226"/>
      <c r="AQ487" s="873"/>
      <c r="AR487" s="873"/>
      <c r="AS487" s="873"/>
      <c r="AT487" s="873"/>
      <c r="AU487" s="26"/>
      <c r="AV487" s="26"/>
      <c r="AW487" s="26"/>
      <c r="AX487" s="26"/>
      <c r="AY487" s="26"/>
      <c r="AZ487" s="26"/>
      <c r="BA487" s="26"/>
      <c r="BB487" s="26"/>
      <c r="BC487" s="26"/>
      <c r="BD487" s="26"/>
      <c r="BE487" s="26"/>
      <c r="BF487" s="26"/>
      <c r="BG487" s="26"/>
      <c r="BH487" s="26"/>
      <c r="BI487" s="26"/>
      <c r="BJ487" s="26"/>
      <c r="BK487" s="26"/>
      <c r="BL487" s="26"/>
      <c r="BM487" s="26"/>
    </row>
    <row r="488" spans="3:65" ht="13.5" customHeight="1">
      <c r="C488" s="226"/>
      <c r="F488" s="226"/>
      <c r="G488" s="226"/>
      <c r="H488" s="226"/>
      <c r="I488" s="226"/>
      <c r="J488" s="379"/>
      <c r="K488" s="379"/>
      <c r="L488" s="379"/>
      <c r="M488" s="379"/>
      <c r="Q488" s="347"/>
      <c r="W488" s="367"/>
      <c r="Z488" s="368"/>
      <c r="AA488" s="368"/>
      <c r="AC488" s="368"/>
      <c r="AD488" s="368"/>
      <c r="AE488" s="368"/>
      <c r="AG488" s="368"/>
      <c r="AI488" s="368"/>
      <c r="AK488" s="368"/>
      <c r="AL488" s="368"/>
      <c r="AN488" s="226"/>
      <c r="AO488" s="226"/>
      <c r="AP488" s="226"/>
      <c r="AQ488" s="873"/>
      <c r="AR488" s="873"/>
      <c r="AS488" s="873"/>
      <c r="AT488" s="873"/>
      <c r="AU488" s="26"/>
      <c r="AV488" s="26"/>
      <c r="AW488" s="26"/>
      <c r="AX488" s="26"/>
      <c r="AY488" s="26"/>
      <c r="AZ488" s="26"/>
      <c r="BA488" s="26"/>
      <c r="BB488" s="26"/>
      <c r="BC488" s="26"/>
      <c r="BD488" s="26"/>
      <c r="BE488" s="26"/>
      <c r="BF488" s="26"/>
      <c r="BG488" s="26"/>
      <c r="BH488" s="26"/>
      <c r="BI488" s="26"/>
      <c r="BJ488" s="26"/>
      <c r="BK488" s="26"/>
      <c r="BL488" s="26"/>
      <c r="BM488" s="26"/>
    </row>
    <row r="489" spans="3:65" ht="13.5" customHeight="1">
      <c r="C489" s="226"/>
      <c r="F489" s="226"/>
      <c r="G489" s="226"/>
      <c r="H489" s="226"/>
      <c r="I489" s="226"/>
      <c r="J489" s="379"/>
      <c r="K489" s="379"/>
      <c r="L489" s="379"/>
      <c r="M489" s="379"/>
      <c r="Q489" s="347"/>
      <c r="W489" s="367"/>
      <c r="Z489" s="368"/>
      <c r="AA489" s="368"/>
      <c r="AC489" s="368"/>
      <c r="AD489" s="368"/>
      <c r="AE489" s="368"/>
      <c r="AG489" s="368"/>
      <c r="AI489" s="368"/>
      <c r="AK489" s="368"/>
      <c r="AL489" s="368"/>
      <c r="AN489" s="226"/>
      <c r="AO489" s="226"/>
      <c r="AP489" s="226"/>
      <c r="AQ489" s="873"/>
      <c r="AR489" s="873"/>
      <c r="AS489" s="873"/>
      <c r="AT489" s="873"/>
      <c r="AU489" s="26"/>
      <c r="AV489" s="26"/>
      <c r="AW489" s="26"/>
      <c r="AX489" s="26"/>
      <c r="AY489" s="26"/>
      <c r="AZ489" s="26"/>
      <c r="BA489" s="26"/>
      <c r="BB489" s="26"/>
      <c r="BC489" s="26"/>
      <c r="BD489" s="26"/>
      <c r="BE489" s="26"/>
      <c r="BF489" s="26"/>
      <c r="BG489" s="26"/>
      <c r="BH489" s="26"/>
      <c r="BI489" s="26"/>
      <c r="BJ489" s="26"/>
      <c r="BK489" s="26"/>
      <c r="BL489" s="26"/>
      <c r="BM489" s="26"/>
    </row>
    <row r="490" spans="3:65" ht="13.5" customHeight="1">
      <c r="C490" s="226"/>
      <c r="F490" s="226"/>
      <c r="G490" s="226"/>
      <c r="H490" s="226"/>
      <c r="I490" s="226"/>
      <c r="J490" s="379"/>
      <c r="K490" s="379"/>
      <c r="L490" s="379"/>
      <c r="M490" s="379"/>
      <c r="Q490" s="347"/>
      <c r="W490" s="367"/>
      <c r="Z490" s="368"/>
      <c r="AA490" s="368"/>
      <c r="AC490" s="368"/>
      <c r="AD490" s="368"/>
      <c r="AE490" s="368"/>
      <c r="AG490" s="368"/>
      <c r="AI490" s="368"/>
      <c r="AK490" s="368"/>
      <c r="AL490" s="368"/>
      <c r="AN490" s="226"/>
      <c r="AO490" s="226"/>
      <c r="AP490" s="226"/>
      <c r="AQ490" s="873"/>
      <c r="AR490" s="873"/>
      <c r="AS490" s="873"/>
      <c r="AT490" s="873"/>
      <c r="AU490" s="26"/>
      <c r="AV490" s="26"/>
      <c r="AW490" s="26"/>
      <c r="AX490" s="26"/>
      <c r="AY490" s="26"/>
      <c r="AZ490" s="26"/>
      <c r="BA490" s="26"/>
      <c r="BB490" s="26"/>
      <c r="BC490" s="26"/>
      <c r="BD490" s="26"/>
      <c r="BE490" s="26"/>
      <c r="BF490" s="26"/>
      <c r="BG490" s="26"/>
      <c r="BH490" s="26"/>
      <c r="BI490" s="26"/>
      <c r="BJ490" s="26"/>
      <c r="BK490" s="26"/>
      <c r="BL490" s="26"/>
      <c r="BM490" s="26"/>
    </row>
    <row r="491" spans="3:65" ht="13.5" customHeight="1">
      <c r="C491" s="226"/>
      <c r="F491" s="226"/>
      <c r="G491" s="226"/>
      <c r="H491" s="226"/>
      <c r="I491" s="226"/>
      <c r="J491" s="379"/>
      <c r="K491" s="379"/>
      <c r="L491" s="379"/>
      <c r="M491" s="379"/>
      <c r="Q491" s="347"/>
      <c r="W491" s="367"/>
      <c r="Z491" s="368"/>
      <c r="AA491" s="368"/>
      <c r="AC491" s="368"/>
      <c r="AD491" s="368"/>
      <c r="AE491" s="368"/>
      <c r="AG491" s="368"/>
      <c r="AI491" s="368"/>
      <c r="AK491" s="368"/>
      <c r="AL491" s="368"/>
      <c r="AN491" s="226"/>
      <c r="AO491" s="226"/>
      <c r="AP491" s="226"/>
      <c r="AQ491" s="873"/>
      <c r="AR491" s="873"/>
      <c r="AS491" s="873"/>
      <c r="AT491" s="873"/>
      <c r="AU491" s="26"/>
      <c r="AV491" s="26"/>
      <c r="AW491" s="26"/>
      <c r="AX491" s="26"/>
      <c r="AY491" s="26"/>
      <c r="AZ491" s="26"/>
      <c r="BA491" s="26"/>
      <c r="BB491" s="26"/>
      <c r="BC491" s="26"/>
      <c r="BD491" s="26"/>
      <c r="BE491" s="26"/>
      <c r="BF491" s="26"/>
      <c r="BG491" s="26"/>
      <c r="BH491" s="26"/>
      <c r="BI491" s="26"/>
      <c r="BJ491" s="26"/>
      <c r="BK491" s="26"/>
      <c r="BL491" s="26"/>
      <c r="BM491" s="26"/>
    </row>
    <row r="492" spans="3:65" ht="13.5" customHeight="1">
      <c r="C492" s="226"/>
      <c r="F492" s="226"/>
      <c r="G492" s="226"/>
      <c r="H492" s="226"/>
      <c r="I492" s="226"/>
      <c r="J492" s="379"/>
      <c r="K492" s="379"/>
      <c r="L492" s="379"/>
      <c r="M492" s="379"/>
      <c r="Q492" s="347"/>
      <c r="W492" s="367"/>
      <c r="Z492" s="368"/>
      <c r="AA492" s="368"/>
      <c r="AC492" s="368"/>
      <c r="AD492" s="368"/>
      <c r="AE492" s="368"/>
      <c r="AG492" s="368"/>
      <c r="AI492" s="368"/>
      <c r="AK492" s="368"/>
      <c r="AL492" s="368"/>
      <c r="AN492" s="226"/>
      <c r="AO492" s="226"/>
      <c r="AP492" s="226"/>
      <c r="AQ492" s="873"/>
      <c r="AR492" s="873"/>
      <c r="AS492" s="873"/>
      <c r="AT492" s="873"/>
      <c r="AU492" s="26"/>
      <c r="AV492" s="26"/>
      <c r="AW492" s="26"/>
      <c r="AX492" s="26"/>
      <c r="AY492" s="26"/>
      <c r="AZ492" s="26"/>
      <c r="BA492" s="26"/>
      <c r="BB492" s="26"/>
      <c r="BC492" s="26"/>
      <c r="BD492" s="26"/>
      <c r="BE492" s="26"/>
      <c r="BF492" s="26"/>
      <c r="BG492" s="26"/>
      <c r="BH492" s="26"/>
      <c r="BI492" s="26"/>
      <c r="BJ492" s="26"/>
      <c r="BK492" s="26"/>
      <c r="BL492" s="26"/>
      <c r="BM492" s="26"/>
    </row>
    <row r="493" spans="3:65" ht="13.5" customHeight="1">
      <c r="C493" s="226"/>
      <c r="F493" s="226"/>
      <c r="G493" s="226"/>
      <c r="H493" s="226"/>
      <c r="I493" s="226"/>
      <c r="J493" s="379"/>
      <c r="K493" s="379"/>
      <c r="L493" s="379"/>
      <c r="M493" s="379"/>
      <c r="Q493" s="347"/>
      <c r="W493" s="367"/>
      <c r="Z493" s="368"/>
      <c r="AA493" s="368"/>
      <c r="AC493" s="368"/>
      <c r="AD493" s="368"/>
      <c r="AE493" s="368"/>
      <c r="AG493" s="368"/>
      <c r="AI493" s="368"/>
      <c r="AK493" s="368"/>
      <c r="AL493" s="368"/>
      <c r="AN493" s="226"/>
      <c r="AO493" s="226"/>
      <c r="AP493" s="226"/>
      <c r="AQ493" s="873"/>
      <c r="AR493" s="873"/>
      <c r="AS493" s="873"/>
      <c r="AT493" s="873"/>
      <c r="AU493" s="26"/>
      <c r="AV493" s="26"/>
      <c r="AW493" s="26"/>
      <c r="AX493" s="26"/>
      <c r="AY493" s="26"/>
      <c r="AZ493" s="26"/>
      <c r="BA493" s="26"/>
      <c r="BB493" s="26"/>
      <c r="BC493" s="26"/>
      <c r="BD493" s="26"/>
      <c r="BE493" s="26"/>
      <c r="BF493" s="26"/>
      <c r="BG493" s="26"/>
      <c r="BH493" s="26"/>
      <c r="BI493" s="26"/>
      <c r="BJ493" s="26"/>
      <c r="BK493" s="26"/>
      <c r="BL493" s="26"/>
      <c r="BM493" s="26"/>
    </row>
    <row r="494" spans="3:65" ht="13.5" customHeight="1">
      <c r="C494" s="226"/>
      <c r="F494" s="226"/>
      <c r="G494" s="226"/>
      <c r="H494" s="226"/>
      <c r="I494" s="226"/>
      <c r="J494" s="379"/>
      <c r="K494" s="379"/>
      <c r="L494" s="379"/>
      <c r="M494" s="379"/>
      <c r="Q494" s="347"/>
      <c r="W494" s="367"/>
      <c r="Z494" s="368"/>
      <c r="AA494" s="368"/>
      <c r="AC494" s="368"/>
      <c r="AD494" s="368"/>
      <c r="AE494" s="368"/>
      <c r="AG494" s="368"/>
      <c r="AI494" s="368"/>
      <c r="AK494" s="368"/>
      <c r="AL494" s="368"/>
      <c r="AN494" s="226"/>
      <c r="AO494" s="226"/>
      <c r="AP494" s="226"/>
      <c r="AQ494" s="873"/>
      <c r="AR494" s="873"/>
      <c r="AS494" s="873"/>
      <c r="AT494" s="873"/>
      <c r="AU494" s="26"/>
      <c r="AV494" s="26"/>
      <c r="AW494" s="26"/>
      <c r="AX494" s="26"/>
      <c r="AY494" s="26"/>
      <c r="AZ494" s="26"/>
      <c r="BA494" s="26"/>
      <c r="BB494" s="26"/>
      <c r="BC494" s="26"/>
      <c r="BD494" s="26"/>
      <c r="BE494" s="26"/>
      <c r="BF494" s="26"/>
      <c r="BG494" s="26"/>
      <c r="BH494" s="26"/>
      <c r="BI494" s="26"/>
      <c r="BJ494" s="26"/>
      <c r="BK494" s="26"/>
      <c r="BL494" s="26"/>
      <c r="BM494" s="26"/>
    </row>
    <row r="495" spans="3:65" ht="13.5" customHeight="1">
      <c r="C495" s="226"/>
      <c r="F495" s="226"/>
      <c r="G495" s="226"/>
      <c r="H495" s="226"/>
      <c r="I495" s="226"/>
      <c r="J495" s="379"/>
      <c r="K495" s="379"/>
      <c r="L495" s="379"/>
      <c r="M495" s="379"/>
      <c r="Q495" s="347"/>
      <c r="W495" s="367"/>
      <c r="Z495" s="368"/>
      <c r="AA495" s="368"/>
      <c r="AC495" s="368"/>
      <c r="AD495" s="368"/>
      <c r="AE495" s="368"/>
      <c r="AG495" s="368"/>
      <c r="AI495" s="368"/>
      <c r="AK495" s="368"/>
      <c r="AL495" s="368"/>
      <c r="AN495" s="226"/>
      <c r="AO495" s="226"/>
      <c r="AP495" s="226"/>
      <c r="AQ495" s="873"/>
      <c r="AR495" s="873"/>
      <c r="AS495" s="873"/>
      <c r="AT495" s="873"/>
      <c r="AU495" s="26"/>
      <c r="AV495" s="26"/>
      <c r="AW495" s="26"/>
      <c r="AX495" s="26"/>
      <c r="AY495" s="26"/>
      <c r="AZ495" s="26"/>
      <c r="BA495" s="26"/>
      <c r="BB495" s="26"/>
      <c r="BC495" s="26"/>
      <c r="BD495" s="26"/>
      <c r="BE495" s="26"/>
      <c r="BF495" s="26"/>
      <c r="BG495" s="26"/>
      <c r="BH495" s="26"/>
      <c r="BI495" s="26"/>
      <c r="BJ495" s="26"/>
      <c r="BK495" s="26"/>
      <c r="BL495" s="26"/>
      <c r="BM495" s="26"/>
    </row>
    <row r="496" spans="3:65" ht="13.5" customHeight="1">
      <c r="C496" s="226"/>
      <c r="F496" s="226"/>
      <c r="G496" s="226"/>
      <c r="H496" s="226"/>
      <c r="I496" s="226"/>
      <c r="J496" s="379"/>
      <c r="K496" s="379"/>
      <c r="L496" s="379"/>
      <c r="M496" s="379"/>
      <c r="Q496" s="347"/>
      <c r="W496" s="367"/>
      <c r="Z496" s="368"/>
      <c r="AA496" s="368"/>
      <c r="AC496" s="368"/>
      <c r="AD496" s="368"/>
      <c r="AE496" s="368"/>
      <c r="AG496" s="368"/>
      <c r="AI496" s="368"/>
      <c r="AK496" s="368"/>
      <c r="AL496" s="368"/>
      <c r="AN496" s="226"/>
      <c r="AO496" s="226"/>
      <c r="AP496" s="226"/>
      <c r="AQ496" s="873"/>
      <c r="AR496" s="873"/>
      <c r="AS496" s="873"/>
      <c r="AT496" s="873"/>
      <c r="AU496" s="26"/>
      <c r="AV496" s="26"/>
      <c r="AW496" s="26"/>
      <c r="AX496" s="26"/>
      <c r="AY496" s="26"/>
      <c r="AZ496" s="26"/>
      <c r="BA496" s="26"/>
      <c r="BB496" s="26"/>
      <c r="BC496" s="26"/>
      <c r="BD496" s="26"/>
      <c r="BE496" s="26"/>
      <c r="BF496" s="26"/>
      <c r="BG496" s="26"/>
      <c r="BH496" s="26"/>
      <c r="BI496" s="26"/>
      <c r="BJ496" s="26"/>
      <c r="BK496" s="26"/>
      <c r="BL496" s="26"/>
      <c r="BM496" s="26"/>
    </row>
    <row r="497" spans="3:65" ht="13.5" customHeight="1">
      <c r="C497" s="226"/>
      <c r="F497" s="226"/>
      <c r="G497" s="226"/>
      <c r="H497" s="226"/>
      <c r="I497" s="226"/>
      <c r="J497" s="379"/>
      <c r="K497" s="379"/>
      <c r="L497" s="379"/>
      <c r="M497" s="379"/>
      <c r="Q497" s="347"/>
      <c r="W497" s="367"/>
      <c r="Z497" s="368"/>
      <c r="AA497" s="368"/>
      <c r="AC497" s="368"/>
      <c r="AD497" s="368"/>
      <c r="AE497" s="368"/>
      <c r="AG497" s="368"/>
      <c r="AI497" s="368"/>
      <c r="AK497" s="368"/>
      <c r="AL497" s="368"/>
      <c r="AN497" s="226"/>
      <c r="AO497" s="226"/>
      <c r="AP497" s="226"/>
      <c r="AQ497" s="873"/>
      <c r="AR497" s="873"/>
      <c r="AS497" s="873"/>
      <c r="AT497" s="873"/>
      <c r="AU497" s="26"/>
      <c r="AV497" s="26"/>
      <c r="AW497" s="26"/>
      <c r="AX497" s="26"/>
      <c r="AY497" s="26"/>
      <c r="AZ497" s="26"/>
      <c r="BA497" s="26"/>
      <c r="BB497" s="26"/>
      <c r="BC497" s="26"/>
      <c r="BD497" s="26"/>
      <c r="BE497" s="26"/>
      <c r="BF497" s="26"/>
      <c r="BG497" s="26"/>
      <c r="BH497" s="26"/>
      <c r="BI497" s="26"/>
      <c r="BJ497" s="26"/>
      <c r="BK497" s="26"/>
      <c r="BL497" s="26"/>
      <c r="BM497" s="26"/>
    </row>
    <row r="498" spans="3:65" ht="13.5" customHeight="1">
      <c r="C498" s="226"/>
      <c r="F498" s="226"/>
      <c r="G498" s="226"/>
      <c r="H498" s="226"/>
      <c r="I498" s="226"/>
      <c r="J498" s="379"/>
      <c r="K498" s="379"/>
      <c r="L498" s="379"/>
      <c r="M498" s="379"/>
      <c r="Q498" s="347"/>
      <c r="W498" s="367"/>
      <c r="Z498" s="368"/>
      <c r="AA498" s="368"/>
      <c r="AC498" s="368"/>
      <c r="AD498" s="368"/>
      <c r="AE498" s="368"/>
      <c r="AG498" s="368"/>
      <c r="AI498" s="368"/>
      <c r="AK498" s="368"/>
      <c r="AL498" s="368"/>
      <c r="AN498" s="226"/>
      <c r="AO498" s="226"/>
      <c r="AP498" s="226"/>
      <c r="AQ498" s="873"/>
      <c r="AR498" s="873"/>
      <c r="AS498" s="873"/>
      <c r="AT498" s="873"/>
      <c r="AU498" s="26"/>
      <c r="AV498" s="26"/>
      <c r="AW498" s="26"/>
      <c r="AX498" s="26"/>
      <c r="AY498" s="26"/>
      <c r="AZ498" s="26"/>
      <c r="BA498" s="26"/>
      <c r="BB498" s="26"/>
      <c r="BC498" s="26"/>
      <c r="BD498" s="26"/>
      <c r="BE498" s="26"/>
      <c r="BF498" s="26"/>
      <c r="BG498" s="26"/>
      <c r="BH498" s="26"/>
      <c r="BI498" s="26"/>
      <c r="BJ498" s="26"/>
      <c r="BK498" s="26"/>
      <c r="BL498" s="26"/>
      <c r="BM498" s="26"/>
    </row>
    <row r="499" spans="3:65" ht="13.5" customHeight="1">
      <c r="C499" s="226"/>
      <c r="F499" s="226"/>
      <c r="G499" s="226"/>
      <c r="H499" s="226"/>
      <c r="I499" s="226"/>
      <c r="J499" s="379"/>
      <c r="K499" s="379"/>
      <c r="L499" s="379"/>
      <c r="M499" s="379"/>
      <c r="Q499" s="347"/>
      <c r="W499" s="367"/>
      <c r="Z499" s="368"/>
      <c r="AA499" s="368"/>
      <c r="AC499" s="368"/>
      <c r="AD499" s="368"/>
      <c r="AE499" s="368"/>
      <c r="AG499" s="368"/>
      <c r="AI499" s="368"/>
      <c r="AK499" s="368"/>
      <c r="AL499" s="368"/>
      <c r="AN499" s="226"/>
      <c r="AO499" s="226"/>
      <c r="AP499" s="226"/>
      <c r="AQ499" s="873"/>
      <c r="AR499" s="873"/>
      <c r="AS499" s="873"/>
      <c r="AT499" s="873"/>
      <c r="AU499" s="26"/>
      <c r="AV499" s="26"/>
      <c r="AW499" s="26"/>
      <c r="AX499" s="26"/>
      <c r="AY499" s="26"/>
      <c r="AZ499" s="26"/>
      <c r="BA499" s="26"/>
      <c r="BB499" s="26"/>
      <c r="BC499" s="26"/>
      <c r="BD499" s="26"/>
      <c r="BE499" s="26"/>
      <c r="BF499" s="26"/>
      <c r="BG499" s="26"/>
      <c r="BH499" s="26"/>
      <c r="BI499" s="26"/>
      <c r="BJ499" s="26"/>
      <c r="BK499" s="26"/>
      <c r="BL499" s="26"/>
      <c r="BM499" s="26"/>
    </row>
    <row r="500" spans="3:65" ht="13.5" customHeight="1">
      <c r="C500" s="226"/>
      <c r="F500" s="226"/>
      <c r="G500" s="226"/>
      <c r="H500" s="226"/>
      <c r="I500" s="226"/>
      <c r="J500" s="379"/>
      <c r="K500" s="379"/>
      <c r="L500" s="379"/>
      <c r="M500" s="379"/>
      <c r="Q500" s="347"/>
      <c r="W500" s="367"/>
      <c r="Z500" s="368"/>
      <c r="AA500" s="368"/>
      <c r="AC500" s="368"/>
      <c r="AD500" s="368"/>
      <c r="AE500" s="368"/>
      <c r="AG500" s="368"/>
      <c r="AI500" s="368"/>
      <c r="AK500" s="368"/>
      <c r="AL500" s="368"/>
      <c r="AN500" s="226"/>
      <c r="AO500" s="226"/>
      <c r="AP500" s="226"/>
      <c r="AQ500" s="873"/>
      <c r="AR500" s="873"/>
      <c r="AS500" s="873"/>
      <c r="AT500" s="873"/>
      <c r="AU500" s="26"/>
      <c r="AV500" s="26"/>
      <c r="AW500" s="26"/>
      <c r="AX500" s="26"/>
      <c r="AY500" s="26"/>
      <c r="AZ500" s="26"/>
      <c r="BA500" s="26"/>
      <c r="BB500" s="26"/>
      <c r="BC500" s="26"/>
      <c r="BD500" s="26"/>
      <c r="BE500" s="26"/>
      <c r="BF500" s="26"/>
      <c r="BG500" s="26"/>
      <c r="BH500" s="26"/>
      <c r="BI500" s="26"/>
      <c r="BJ500" s="26"/>
      <c r="BK500" s="26"/>
      <c r="BL500" s="26"/>
      <c r="BM500" s="26"/>
    </row>
    <row r="501" spans="3:65" ht="13.5" customHeight="1">
      <c r="C501" s="226"/>
      <c r="F501" s="226"/>
      <c r="G501" s="226"/>
      <c r="H501" s="226"/>
      <c r="I501" s="226"/>
      <c r="J501" s="379"/>
      <c r="K501" s="379"/>
      <c r="L501" s="379"/>
      <c r="M501" s="379"/>
      <c r="Q501" s="347"/>
      <c r="W501" s="367"/>
      <c r="Z501" s="368"/>
      <c r="AA501" s="368"/>
      <c r="AC501" s="368"/>
      <c r="AD501" s="368"/>
      <c r="AE501" s="368"/>
      <c r="AG501" s="368"/>
      <c r="AI501" s="368"/>
      <c r="AK501" s="368"/>
      <c r="AL501" s="368"/>
      <c r="AN501" s="226"/>
      <c r="AO501" s="226"/>
      <c r="AP501" s="226"/>
      <c r="AQ501" s="873"/>
      <c r="AR501" s="873"/>
      <c r="AS501" s="873"/>
      <c r="AT501" s="873"/>
      <c r="AU501" s="26"/>
      <c r="AV501" s="26"/>
      <c r="AW501" s="26"/>
      <c r="AX501" s="26"/>
      <c r="AY501" s="26"/>
      <c r="AZ501" s="26"/>
      <c r="BA501" s="26"/>
      <c r="BB501" s="26"/>
      <c r="BC501" s="26"/>
      <c r="BD501" s="26"/>
      <c r="BE501" s="26"/>
      <c r="BF501" s="26"/>
      <c r="BG501" s="26"/>
      <c r="BH501" s="26"/>
      <c r="BI501" s="26"/>
      <c r="BJ501" s="26"/>
      <c r="BK501" s="26"/>
      <c r="BL501" s="26"/>
      <c r="BM501" s="26"/>
    </row>
    <row r="502" spans="3:65" ht="13.5" customHeight="1">
      <c r="C502" s="226"/>
      <c r="F502" s="226"/>
      <c r="G502" s="226"/>
      <c r="H502" s="226"/>
      <c r="I502" s="226"/>
      <c r="J502" s="379"/>
      <c r="K502" s="379"/>
      <c r="L502" s="379"/>
      <c r="M502" s="379"/>
      <c r="Q502" s="347"/>
      <c r="W502" s="367"/>
      <c r="Z502" s="368"/>
      <c r="AA502" s="368"/>
      <c r="AC502" s="368"/>
      <c r="AD502" s="368"/>
      <c r="AE502" s="368"/>
      <c r="AG502" s="368"/>
      <c r="AI502" s="368"/>
      <c r="AK502" s="368"/>
      <c r="AL502" s="368"/>
      <c r="AN502" s="226"/>
      <c r="AO502" s="226"/>
      <c r="AP502" s="226"/>
      <c r="AQ502" s="873"/>
      <c r="AR502" s="873"/>
      <c r="AS502" s="873"/>
      <c r="AT502" s="873"/>
      <c r="AU502" s="26"/>
      <c r="AV502" s="26"/>
      <c r="AW502" s="26"/>
      <c r="AX502" s="26"/>
      <c r="AY502" s="26"/>
      <c r="AZ502" s="26"/>
      <c r="BA502" s="26"/>
      <c r="BB502" s="26"/>
      <c r="BC502" s="26"/>
      <c r="BD502" s="26"/>
      <c r="BE502" s="26"/>
      <c r="BF502" s="26"/>
      <c r="BG502" s="26"/>
      <c r="BH502" s="26"/>
      <c r="BI502" s="26"/>
      <c r="BJ502" s="26"/>
      <c r="BK502" s="26"/>
      <c r="BL502" s="26"/>
      <c r="BM502" s="26"/>
    </row>
    <row r="503" spans="3:65" ht="13.5" customHeight="1">
      <c r="C503" s="226"/>
      <c r="F503" s="226"/>
      <c r="G503" s="226"/>
      <c r="H503" s="226"/>
      <c r="I503" s="226"/>
      <c r="J503" s="379"/>
      <c r="K503" s="379"/>
      <c r="L503" s="379"/>
      <c r="M503" s="379"/>
      <c r="Q503" s="347"/>
      <c r="W503" s="367"/>
      <c r="Z503" s="368"/>
      <c r="AA503" s="368"/>
      <c r="AC503" s="368"/>
      <c r="AD503" s="368"/>
      <c r="AE503" s="368"/>
      <c r="AG503" s="368"/>
      <c r="AI503" s="368"/>
      <c r="AK503" s="368"/>
      <c r="AL503" s="368"/>
      <c r="AN503" s="226"/>
      <c r="AO503" s="226"/>
      <c r="AP503" s="226"/>
      <c r="AQ503" s="873"/>
      <c r="AR503" s="873"/>
      <c r="AS503" s="873"/>
      <c r="AT503" s="873"/>
      <c r="AU503" s="26"/>
      <c r="AV503" s="26"/>
      <c r="AW503" s="26"/>
      <c r="AX503" s="26"/>
      <c r="AY503" s="26"/>
      <c r="AZ503" s="26"/>
      <c r="BA503" s="26"/>
      <c r="BB503" s="26"/>
      <c r="BC503" s="26"/>
      <c r="BD503" s="26"/>
      <c r="BE503" s="26"/>
      <c r="BF503" s="26"/>
      <c r="BG503" s="26"/>
      <c r="BH503" s="26"/>
      <c r="BI503" s="26"/>
      <c r="BJ503" s="26"/>
      <c r="BK503" s="26"/>
      <c r="BL503" s="26"/>
      <c r="BM503" s="26"/>
    </row>
    <row r="504" spans="3:65" ht="13.5" customHeight="1">
      <c r="C504" s="226"/>
      <c r="F504" s="226"/>
      <c r="G504" s="226"/>
      <c r="H504" s="226"/>
      <c r="I504" s="226"/>
      <c r="J504" s="379"/>
      <c r="K504" s="379"/>
      <c r="L504" s="379"/>
      <c r="M504" s="379"/>
      <c r="Q504" s="347"/>
      <c r="W504" s="367"/>
      <c r="Z504" s="368"/>
      <c r="AA504" s="368"/>
      <c r="AC504" s="368"/>
      <c r="AD504" s="368"/>
      <c r="AE504" s="368"/>
      <c r="AG504" s="368"/>
      <c r="AI504" s="368"/>
      <c r="AK504" s="368"/>
      <c r="AL504" s="368"/>
      <c r="AN504" s="226"/>
      <c r="AO504" s="226"/>
      <c r="AP504" s="226"/>
      <c r="AQ504" s="873"/>
      <c r="AR504" s="873"/>
      <c r="AS504" s="873"/>
      <c r="AT504" s="873"/>
      <c r="AU504" s="26"/>
      <c r="AV504" s="26"/>
      <c r="AW504" s="26"/>
      <c r="AX504" s="26"/>
      <c r="AY504" s="26"/>
      <c r="AZ504" s="26"/>
      <c r="BA504" s="26"/>
      <c r="BB504" s="26"/>
      <c r="BC504" s="26"/>
      <c r="BD504" s="26"/>
      <c r="BE504" s="26"/>
      <c r="BF504" s="26"/>
      <c r="BG504" s="26"/>
      <c r="BH504" s="26"/>
      <c r="BI504" s="26"/>
      <c r="BJ504" s="26"/>
      <c r="BK504" s="26"/>
      <c r="BL504" s="26"/>
      <c r="BM504" s="26"/>
    </row>
    <row r="505" spans="3:65" ht="13.5" customHeight="1">
      <c r="C505" s="226"/>
      <c r="F505" s="226"/>
      <c r="G505" s="226"/>
      <c r="H505" s="226"/>
      <c r="I505" s="226"/>
      <c r="J505" s="379"/>
      <c r="K505" s="379"/>
      <c r="L505" s="379"/>
      <c r="M505" s="379"/>
      <c r="Q505" s="347"/>
      <c r="W505" s="367"/>
      <c r="Z505" s="368"/>
      <c r="AA505" s="368"/>
      <c r="AC505" s="368"/>
      <c r="AD505" s="368"/>
      <c r="AE505" s="368"/>
      <c r="AG505" s="368"/>
      <c r="AI505" s="368"/>
      <c r="AK505" s="368"/>
      <c r="AL505" s="368"/>
      <c r="AN505" s="226"/>
      <c r="AO505" s="226"/>
      <c r="AP505" s="226"/>
      <c r="AQ505" s="873"/>
      <c r="AR505" s="873"/>
      <c r="AS505" s="873"/>
      <c r="AT505" s="873"/>
      <c r="AU505" s="26"/>
      <c r="AV505" s="26"/>
      <c r="AW505" s="26"/>
      <c r="AX505" s="26"/>
      <c r="AY505" s="26"/>
      <c r="AZ505" s="26"/>
      <c r="BA505" s="26"/>
      <c r="BB505" s="26"/>
      <c r="BC505" s="26"/>
      <c r="BD505" s="26"/>
      <c r="BE505" s="26"/>
      <c r="BF505" s="26"/>
      <c r="BG505" s="26"/>
      <c r="BH505" s="26"/>
      <c r="BI505" s="26"/>
      <c r="BJ505" s="26"/>
      <c r="BK505" s="26"/>
      <c r="BL505" s="26"/>
      <c r="BM505" s="26"/>
    </row>
    <row r="506" spans="3:65" ht="13.5" customHeight="1">
      <c r="C506" s="226"/>
      <c r="F506" s="226"/>
      <c r="G506" s="226"/>
      <c r="H506" s="226"/>
      <c r="I506" s="226"/>
      <c r="J506" s="379"/>
      <c r="K506" s="379"/>
      <c r="L506" s="379"/>
      <c r="M506" s="379"/>
      <c r="Q506" s="347"/>
      <c r="W506" s="367"/>
      <c r="Z506" s="368"/>
      <c r="AA506" s="368"/>
      <c r="AC506" s="368"/>
      <c r="AD506" s="368"/>
      <c r="AE506" s="368"/>
      <c r="AG506" s="368"/>
      <c r="AI506" s="368"/>
      <c r="AK506" s="368"/>
      <c r="AL506" s="368"/>
      <c r="AN506" s="226"/>
      <c r="AO506" s="226"/>
      <c r="AP506" s="226"/>
      <c r="AQ506" s="873"/>
      <c r="AR506" s="873"/>
      <c r="AS506" s="873"/>
      <c r="AT506" s="873"/>
      <c r="AU506" s="26"/>
      <c r="AV506" s="26"/>
      <c r="AW506" s="26"/>
      <c r="AX506" s="26"/>
      <c r="AY506" s="26"/>
      <c r="AZ506" s="26"/>
      <c r="BA506" s="26"/>
      <c r="BB506" s="26"/>
      <c r="BC506" s="26"/>
      <c r="BD506" s="26"/>
      <c r="BE506" s="26"/>
      <c r="BF506" s="26"/>
      <c r="BG506" s="26"/>
      <c r="BH506" s="26"/>
      <c r="BI506" s="26"/>
      <c r="BJ506" s="26"/>
      <c r="BK506" s="26"/>
      <c r="BL506" s="26"/>
      <c r="BM506" s="26"/>
    </row>
    <row r="507" spans="3:65" ht="13.5" customHeight="1">
      <c r="C507" s="226"/>
      <c r="F507" s="226"/>
      <c r="G507" s="226"/>
      <c r="H507" s="226"/>
      <c r="I507" s="226"/>
      <c r="J507" s="379"/>
      <c r="K507" s="379"/>
      <c r="L507" s="379"/>
      <c r="M507" s="379"/>
      <c r="Q507" s="347"/>
      <c r="W507" s="367"/>
      <c r="Z507" s="368"/>
      <c r="AA507" s="368"/>
      <c r="AC507" s="368"/>
      <c r="AD507" s="368"/>
      <c r="AE507" s="368"/>
      <c r="AG507" s="368"/>
      <c r="AI507" s="368"/>
      <c r="AK507" s="368"/>
      <c r="AL507" s="368"/>
      <c r="AN507" s="226"/>
      <c r="AO507" s="226"/>
      <c r="AP507" s="226"/>
      <c r="AQ507" s="873"/>
      <c r="AR507" s="873"/>
      <c r="AS507" s="873"/>
      <c r="AT507" s="873"/>
      <c r="AU507" s="26"/>
      <c r="AV507" s="26"/>
      <c r="AW507" s="26"/>
      <c r="AX507" s="26"/>
      <c r="AY507" s="26"/>
      <c r="AZ507" s="26"/>
      <c r="BA507" s="26"/>
      <c r="BB507" s="26"/>
      <c r="BC507" s="26"/>
      <c r="BD507" s="26"/>
      <c r="BE507" s="26"/>
      <c r="BF507" s="26"/>
      <c r="BG507" s="26"/>
      <c r="BH507" s="26"/>
      <c r="BI507" s="26"/>
      <c r="BJ507" s="26"/>
      <c r="BK507" s="26"/>
      <c r="BL507" s="26"/>
      <c r="BM507" s="26"/>
    </row>
    <row r="508" spans="3:65" ht="13.5" customHeight="1">
      <c r="C508" s="226"/>
      <c r="F508" s="226"/>
      <c r="G508" s="226"/>
      <c r="H508" s="226"/>
      <c r="I508" s="226"/>
      <c r="J508" s="379"/>
      <c r="K508" s="379"/>
      <c r="L508" s="379"/>
      <c r="M508" s="379"/>
      <c r="Q508" s="347"/>
      <c r="W508" s="367"/>
      <c r="Z508" s="368"/>
      <c r="AA508" s="368"/>
      <c r="AC508" s="368"/>
      <c r="AD508" s="368"/>
      <c r="AE508" s="368"/>
      <c r="AG508" s="368"/>
      <c r="AI508" s="368"/>
      <c r="AK508" s="368"/>
      <c r="AL508" s="368"/>
      <c r="AN508" s="226"/>
      <c r="AO508" s="226"/>
      <c r="AP508" s="226"/>
      <c r="AQ508" s="873"/>
      <c r="AR508" s="873"/>
      <c r="AS508" s="873"/>
      <c r="AT508" s="873"/>
      <c r="AU508" s="26"/>
      <c r="AV508" s="26"/>
      <c r="AW508" s="26"/>
      <c r="AX508" s="26"/>
      <c r="AY508" s="26"/>
      <c r="AZ508" s="26"/>
      <c r="BA508" s="26"/>
      <c r="BB508" s="26"/>
      <c r="BC508" s="26"/>
      <c r="BD508" s="26"/>
      <c r="BE508" s="26"/>
      <c r="BF508" s="26"/>
      <c r="BG508" s="26"/>
      <c r="BH508" s="26"/>
      <c r="BI508" s="26"/>
      <c r="BJ508" s="26"/>
      <c r="BK508" s="26"/>
      <c r="BL508" s="26"/>
      <c r="BM508" s="26"/>
    </row>
    <row r="509" spans="3:65" ht="13.5" customHeight="1">
      <c r="C509" s="226"/>
      <c r="F509" s="226"/>
      <c r="G509" s="226"/>
      <c r="H509" s="226"/>
      <c r="I509" s="226"/>
      <c r="J509" s="379"/>
      <c r="K509" s="379"/>
      <c r="L509" s="379"/>
      <c r="M509" s="379"/>
      <c r="Q509" s="347"/>
      <c r="W509" s="367"/>
      <c r="Z509" s="368"/>
      <c r="AA509" s="368"/>
      <c r="AC509" s="368"/>
      <c r="AD509" s="368"/>
      <c r="AE509" s="368"/>
      <c r="AG509" s="368"/>
      <c r="AI509" s="368"/>
      <c r="AK509" s="368"/>
      <c r="AL509" s="368"/>
      <c r="AN509" s="226"/>
      <c r="AO509" s="226"/>
      <c r="AP509" s="226"/>
      <c r="AQ509" s="873"/>
      <c r="AR509" s="873"/>
      <c r="AS509" s="873"/>
      <c r="AT509" s="873"/>
      <c r="AU509" s="26"/>
      <c r="AV509" s="26"/>
      <c r="AW509" s="26"/>
      <c r="AX509" s="26"/>
      <c r="AY509" s="26"/>
      <c r="AZ509" s="26"/>
      <c r="BA509" s="26"/>
      <c r="BB509" s="26"/>
      <c r="BC509" s="26"/>
      <c r="BD509" s="26"/>
      <c r="BE509" s="26"/>
      <c r="BF509" s="26"/>
      <c r="BG509" s="26"/>
      <c r="BH509" s="26"/>
      <c r="BI509" s="26"/>
      <c r="BJ509" s="26"/>
      <c r="BK509" s="26"/>
      <c r="BL509" s="26"/>
      <c r="BM509" s="26"/>
    </row>
    <row r="510" spans="3:65" ht="13.5" customHeight="1">
      <c r="C510" s="226"/>
      <c r="F510" s="226"/>
      <c r="G510" s="226"/>
      <c r="H510" s="226"/>
      <c r="I510" s="226"/>
      <c r="J510" s="379"/>
      <c r="K510" s="379"/>
      <c r="L510" s="379"/>
      <c r="M510" s="379"/>
      <c r="Q510" s="347"/>
      <c r="W510" s="367"/>
      <c r="Z510" s="368"/>
      <c r="AA510" s="368"/>
      <c r="AC510" s="368"/>
      <c r="AD510" s="368"/>
      <c r="AE510" s="368"/>
      <c r="AG510" s="368"/>
      <c r="AI510" s="368"/>
      <c r="AK510" s="368"/>
      <c r="AL510" s="368"/>
      <c r="AN510" s="226"/>
      <c r="AO510" s="226"/>
      <c r="AP510" s="226"/>
      <c r="AQ510" s="873"/>
      <c r="AR510" s="873"/>
      <c r="AS510" s="873"/>
      <c r="AT510" s="873"/>
      <c r="AU510" s="26"/>
      <c r="AV510" s="26"/>
      <c r="AW510" s="26"/>
      <c r="AX510" s="26"/>
      <c r="AY510" s="26"/>
      <c r="AZ510" s="26"/>
      <c r="BA510" s="26"/>
      <c r="BB510" s="26"/>
      <c r="BC510" s="26"/>
      <c r="BD510" s="26"/>
      <c r="BE510" s="26"/>
      <c r="BF510" s="26"/>
      <c r="BG510" s="26"/>
      <c r="BH510" s="26"/>
      <c r="BI510" s="26"/>
      <c r="BJ510" s="26"/>
      <c r="BK510" s="26"/>
      <c r="BL510" s="26"/>
      <c r="BM510" s="26"/>
    </row>
    <row r="511" spans="3:65" ht="13.5" customHeight="1">
      <c r="C511" s="226"/>
      <c r="F511" s="226"/>
      <c r="G511" s="226"/>
      <c r="H511" s="226"/>
      <c r="I511" s="226"/>
      <c r="J511" s="379"/>
      <c r="K511" s="379"/>
      <c r="L511" s="379"/>
      <c r="M511" s="379"/>
      <c r="Q511" s="347"/>
      <c r="W511" s="367"/>
      <c r="Z511" s="368"/>
      <c r="AA511" s="368"/>
      <c r="AC511" s="368"/>
      <c r="AD511" s="368"/>
      <c r="AE511" s="368"/>
      <c r="AG511" s="368"/>
      <c r="AI511" s="368"/>
      <c r="AK511" s="368"/>
      <c r="AL511" s="368"/>
      <c r="AN511" s="226"/>
      <c r="AO511" s="226"/>
      <c r="AP511" s="226"/>
      <c r="AQ511" s="873"/>
      <c r="AR511" s="873"/>
      <c r="AS511" s="873"/>
      <c r="AT511" s="873"/>
      <c r="AU511" s="26"/>
      <c r="AV511" s="26"/>
      <c r="AW511" s="26"/>
      <c r="AX511" s="26"/>
      <c r="AY511" s="26"/>
      <c r="AZ511" s="26"/>
      <c r="BA511" s="26"/>
      <c r="BB511" s="26"/>
      <c r="BC511" s="26"/>
      <c r="BD511" s="26"/>
      <c r="BE511" s="26"/>
      <c r="BF511" s="26"/>
      <c r="BG511" s="26"/>
      <c r="BH511" s="26"/>
      <c r="BI511" s="26"/>
      <c r="BJ511" s="26"/>
      <c r="BK511" s="26"/>
      <c r="BL511" s="26"/>
      <c r="BM511" s="26"/>
    </row>
    <row r="512" spans="3:65" ht="13.5" customHeight="1">
      <c r="C512" s="226"/>
      <c r="F512" s="226"/>
      <c r="G512" s="226"/>
      <c r="H512" s="226"/>
      <c r="I512" s="226"/>
      <c r="J512" s="379"/>
      <c r="K512" s="379"/>
      <c r="L512" s="379"/>
      <c r="M512" s="379"/>
      <c r="Q512" s="347"/>
      <c r="W512" s="367"/>
      <c r="Z512" s="368"/>
      <c r="AA512" s="368"/>
      <c r="AC512" s="368"/>
      <c r="AD512" s="368"/>
      <c r="AE512" s="368"/>
      <c r="AG512" s="368"/>
      <c r="AI512" s="368"/>
      <c r="AK512" s="368"/>
      <c r="AL512" s="368"/>
      <c r="AN512" s="226"/>
      <c r="AO512" s="226"/>
      <c r="AP512" s="226"/>
      <c r="AQ512" s="873"/>
      <c r="AR512" s="873"/>
      <c r="AS512" s="873"/>
      <c r="AT512" s="873"/>
      <c r="AU512" s="26"/>
      <c r="AV512" s="26"/>
      <c r="AW512" s="26"/>
      <c r="AX512" s="26"/>
      <c r="AY512" s="26"/>
      <c r="AZ512" s="26"/>
      <c r="BA512" s="26"/>
      <c r="BB512" s="26"/>
      <c r="BC512" s="26"/>
      <c r="BD512" s="26"/>
      <c r="BE512" s="26"/>
      <c r="BF512" s="26"/>
      <c r="BG512" s="26"/>
      <c r="BH512" s="26"/>
      <c r="BI512" s="26"/>
      <c r="BJ512" s="26"/>
      <c r="BK512" s="26"/>
      <c r="BL512" s="26"/>
      <c r="BM512" s="26"/>
    </row>
    <row r="513" spans="3:65" ht="13.5" customHeight="1">
      <c r="C513" s="226"/>
      <c r="F513" s="226"/>
      <c r="G513" s="226"/>
      <c r="H513" s="226"/>
      <c r="I513" s="226"/>
      <c r="J513" s="379"/>
      <c r="K513" s="379"/>
      <c r="L513" s="379"/>
      <c r="M513" s="379"/>
      <c r="Q513" s="347"/>
      <c r="W513" s="367"/>
      <c r="Z513" s="368"/>
      <c r="AA513" s="368"/>
      <c r="AC513" s="368"/>
      <c r="AD513" s="368"/>
      <c r="AE513" s="368"/>
      <c r="AG513" s="368"/>
      <c r="AI513" s="368"/>
      <c r="AK513" s="368"/>
      <c r="AL513" s="368"/>
      <c r="AN513" s="226"/>
      <c r="AO513" s="226"/>
      <c r="AP513" s="226"/>
      <c r="AQ513" s="873"/>
      <c r="AR513" s="873"/>
      <c r="AS513" s="873"/>
      <c r="AT513" s="873"/>
      <c r="AU513" s="26"/>
      <c r="AV513" s="26"/>
      <c r="AW513" s="26"/>
      <c r="AX513" s="26"/>
      <c r="AY513" s="26"/>
      <c r="AZ513" s="26"/>
      <c r="BA513" s="26"/>
      <c r="BB513" s="26"/>
      <c r="BC513" s="26"/>
      <c r="BD513" s="26"/>
      <c r="BE513" s="26"/>
      <c r="BF513" s="26"/>
      <c r="BG513" s="26"/>
      <c r="BH513" s="26"/>
      <c r="BI513" s="26"/>
      <c r="BJ513" s="26"/>
      <c r="BK513" s="26"/>
      <c r="BL513" s="26"/>
      <c r="BM513" s="26"/>
    </row>
    <row r="514" spans="3:65" ht="13.5" customHeight="1">
      <c r="C514" s="226"/>
      <c r="F514" s="226"/>
      <c r="G514" s="226"/>
      <c r="H514" s="226"/>
      <c r="I514" s="226"/>
      <c r="J514" s="379"/>
      <c r="K514" s="379"/>
      <c r="L514" s="379"/>
      <c r="M514" s="379"/>
      <c r="Q514" s="347"/>
      <c r="W514" s="367"/>
      <c r="Z514" s="368"/>
      <c r="AA514" s="368"/>
      <c r="AC514" s="368"/>
      <c r="AD514" s="368"/>
      <c r="AE514" s="368"/>
      <c r="AG514" s="368"/>
      <c r="AI514" s="368"/>
      <c r="AK514" s="368"/>
      <c r="AL514" s="368"/>
      <c r="AN514" s="226"/>
      <c r="AO514" s="226"/>
      <c r="AP514" s="226"/>
      <c r="AQ514" s="873"/>
      <c r="AR514" s="873"/>
      <c r="AS514" s="873"/>
      <c r="AT514" s="873"/>
      <c r="AU514" s="26"/>
      <c r="AV514" s="26"/>
      <c r="AW514" s="26"/>
      <c r="AX514" s="26"/>
      <c r="AY514" s="26"/>
      <c r="AZ514" s="26"/>
      <c r="BA514" s="26"/>
      <c r="BB514" s="26"/>
      <c r="BC514" s="26"/>
      <c r="BD514" s="26"/>
      <c r="BE514" s="26"/>
      <c r="BF514" s="26"/>
      <c r="BG514" s="26"/>
      <c r="BH514" s="26"/>
      <c r="BI514" s="26"/>
      <c r="BJ514" s="26"/>
      <c r="BK514" s="26"/>
      <c r="BL514" s="26"/>
      <c r="BM514" s="26"/>
    </row>
    <row r="515" spans="3:65" ht="13.5" customHeight="1">
      <c r="C515" s="226"/>
      <c r="F515" s="226"/>
      <c r="G515" s="226"/>
      <c r="H515" s="226"/>
      <c r="I515" s="226"/>
      <c r="J515" s="379"/>
      <c r="K515" s="379"/>
      <c r="L515" s="379"/>
      <c r="M515" s="379"/>
      <c r="Q515" s="347"/>
      <c r="W515" s="367"/>
      <c r="Z515" s="368"/>
      <c r="AA515" s="368"/>
      <c r="AC515" s="368"/>
      <c r="AD515" s="368"/>
      <c r="AE515" s="368"/>
      <c r="AG515" s="368"/>
      <c r="AI515" s="368"/>
      <c r="AK515" s="368"/>
      <c r="AL515" s="368"/>
      <c r="AN515" s="226"/>
      <c r="AO515" s="226"/>
      <c r="AP515" s="226"/>
      <c r="AQ515" s="873"/>
      <c r="AR515" s="873"/>
      <c r="AS515" s="873"/>
      <c r="AT515" s="873"/>
      <c r="AU515" s="26"/>
      <c r="AV515" s="26"/>
      <c r="AW515" s="26"/>
      <c r="AX515" s="26"/>
      <c r="AY515" s="26"/>
      <c r="AZ515" s="26"/>
      <c r="BA515" s="26"/>
      <c r="BB515" s="26"/>
      <c r="BC515" s="26"/>
      <c r="BD515" s="26"/>
      <c r="BE515" s="26"/>
      <c r="BF515" s="26"/>
      <c r="BG515" s="26"/>
      <c r="BH515" s="26"/>
      <c r="BI515" s="26"/>
      <c r="BJ515" s="26"/>
      <c r="BK515" s="26"/>
      <c r="BL515" s="26"/>
      <c r="BM515" s="26"/>
    </row>
    <row r="516" spans="3:65" ht="13.5" customHeight="1">
      <c r="C516" s="226"/>
      <c r="F516" s="226"/>
      <c r="G516" s="226"/>
      <c r="H516" s="226"/>
      <c r="I516" s="226"/>
      <c r="J516" s="379"/>
      <c r="K516" s="379"/>
      <c r="L516" s="379"/>
      <c r="M516" s="379"/>
      <c r="Q516" s="347"/>
      <c r="W516" s="367"/>
      <c r="Z516" s="368"/>
      <c r="AA516" s="368"/>
      <c r="AC516" s="368"/>
      <c r="AD516" s="368"/>
      <c r="AE516" s="368"/>
      <c r="AG516" s="368"/>
      <c r="AI516" s="368"/>
      <c r="AK516" s="368"/>
      <c r="AL516" s="368"/>
      <c r="AN516" s="226"/>
      <c r="AO516" s="226"/>
      <c r="AP516" s="226"/>
      <c r="AQ516" s="873"/>
      <c r="AR516" s="873"/>
      <c r="AS516" s="873"/>
      <c r="AT516" s="873"/>
      <c r="AU516" s="26"/>
      <c r="AV516" s="26"/>
      <c r="AW516" s="26"/>
      <c r="AX516" s="26"/>
      <c r="AY516" s="26"/>
      <c r="AZ516" s="26"/>
      <c r="BA516" s="26"/>
      <c r="BB516" s="26"/>
      <c r="BC516" s="26"/>
      <c r="BD516" s="26"/>
      <c r="BE516" s="26"/>
      <c r="BF516" s="26"/>
      <c r="BG516" s="26"/>
      <c r="BH516" s="26"/>
      <c r="BI516" s="26"/>
      <c r="BJ516" s="26"/>
      <c r="BK516" s="26"/>
      <c r="BL516" s="26"/>
      <c r="BM516" s="26"/>
    </row>
    <row r="517" spans="3:65" ht="13.5" customHeight="1">
      <c r="C517" s="226"/>
      <c r="F517" s="226"/>
      <c r="G517" s="226"/>
      <c r="H517" s="226"/>
      <c r="I517" s="226"/>
      <c r="J517" s="379"/>
      <c r="K517" s="379"/>
      <c r="L517" s="379"/>
      <c r="M517" s="379"/>
      <c r="Q517" s="347"/>
      <c r="W517" s="367"/>
      <c r="Z517" s="368"/>
      <c r="AA517" s="368"/>
      <c r="AC517" s="368"/>
      <c r="AD517" s="368"/>
      <c r="AE517" s="368"/>
      <c r="AG517" s="368"/>
      <c r="AI517" s="368"/>
      <c r="AK517" s="368"/>
      <c r="AL517" s="368"/>
      <c r="AN517" s="226"/>
      <c r="AO517" s="226"/>
      <c r="AP517" s="226"/>
      <c r="AQ517" s="873"/>
      <c r="AR517" s="873"/>
      <c r="AS517" s="873"/>
      <c r="AT517" s="873"/>
      <c r="AU517" s="26"/>
      <c r="AV517" s="26"/>
      <c r="AW517" s="26"/>
      <c r="AX517" s="26"/>
      <c r="AY517" s="26"/>
      <c r="AZ517" s="26"/>
      <c r="BA517" s="26"/>
      <c r="BB517" s="26"/>
      <c r="BC517" s="26"/>
      <c r="BD517" s="26"/>
      <c r="BE517" s="26"/>
      <c r="BF517" s="26"/>
      <c r="BG517" s="26"/>
      <c r="BH517" s="26"/>
      <c r="BI517" s="26"/>
      <c r="BJ517" s="26"/>
      <c r="BK517" s="26"/>
      <c r="BL517" s="26"/>
      <c r="BM517" s="26"/>
    </row>
    <row r="518" spans="3:65" ht="13.5" customHeight="1">
      <c r="C518" s="226"/>
      <c r="F518" s="226"/>
      <c r="G518" s="226"/>
      <c r="H518" s="226"/>
      <c r="I518" s="226"/>
      <c r="J518" s="379"/>
      <c r="K518" s="379"/>
      <c r="L518" s="379"/>
      <c r="M518" s="379"/>
      <c r="Q518" s="347"/>
      <c r="W518" s="367"/>
      <c r="Z518" s="368"/>
      <c r="AA518" s="368"/>
      <c r="AC518" s="368"/>
      <c r="AD518" s="368"/>
      <c r="AE518" s="368"/>
      <c r="AG518" s="368"/>
      <c r="AI518" s="368"/>
      <c r="AK518" s="368"/>
      <c r="AL518" s="368"/>
      <c r="AN518" s="226"/>
      <c r="AO518" s="226"/>
      <c r="AP518" s="226"/>
      <c r="AQ518" s="873"/>
      <c r="AR518" s="873"/>
      <c r="AS518" s="873"/>
      <c r="AT518" s="873"/>
      <c r="AU518" s="26"/>
      <c r="AV518" s="26"/>
      <c r="AW518" s="26"/>
      <c r="AX518" s="26"/>
      <c r="AY518" s="26"/>
      <c r="AZ518" s="26"/>
      <c r="BA518" s="26"/>
      <c r="BB518" s="26"/>
      <c r="BC518" s="26"/>
      <c r="BD518" s="26"/>
      <c r="BE518" s="26"/>
      <c r="BF518" s="26"/>
      <c r="BG518" s="26"/>
      <c r="BH518" s="26"/>
      <c r="BI518" s="26"/>
      <c r="BJ518" s="26"/>
      <c r="BK518" s="26"/>
      <c r="BL518" s="26"/>
      <c r="BM518" s="26"/>
    </row>
    <row r="519" spans="3:65" ht="13.5" customHeight="1">
      <c r="C519" s="226"/>
      <c r="F519" s="226"/>
      <c r="G519" s="226"/>
      <c r="H519" s="226"/>
      <c r="I519" s="226"/>
      <c r="J519" s="379"/>
      <c r="K519" s="379"/>
      <c r="L519" s="379"/>
      <c r="M519" s="379"/>
      <c r="Q519" s="347"/>
      <c r="W519" s="367"/>
      <c r="Z519" s="368"/>
      <c r="AA519" s="368"/>
      <c r="AC519" s="368"/>
      <c r="AD519" s="368"/>
      <c r="AE519" s="368"/>
      <c r="AG519" s="368"/>
      <c r="AI519" s="368"/>
      <c r="AK519" s="368"/>
      <c r="AL519" s="368"/>
      <c r="AN519" s="226"/>
      <c r="AO519" s="226"/>
      <c r="AP519" s="226"/>
      <c r="AQ519" s="873"/>
      <c r="AR519" s="873"/>
      <c r="AS519" s="873"/>
      <c r="AT519" s="873"/>
      <c r="AU519" s="26"/>
      <c r="AV519" s="26"/>
      <c r="AW519" s="26"/>
      <c r="AX519" s="26"/>
      <c r="AY519" s="26"/>
      <c r="AZ519" s="26"/>
      <c r="BA519" s="26"/>
      <c r="BB519" s="26"/>
      <c r="BC519" s="26"/>
      <c r="BD519" s="26"/>
      <c r="BE519" s="26"/>
      <c r="BF519" s="26"/>
      <c r="BG519" s="26"/>
      <c r="BH519" s="26"/>
      <c r="BI519" s="26"/>
      <c r="BJ519" s="26"/>
      <c r="BK519" s="26"/>
      <c r="BL519" s="26"/>
      <c r="BM519" s="26"/>
    </row>
    <row r="520" spans="3:65" ht="13.5" customHeight="1">
      <c r="C520" s="226"/>
      <c r="F520" s="226"/>
      <c r="G520" s="226"/>
      <c r="H520" s="226"/>
      <c r="I520" s="226"/>
      <c r="J520" s="379"/>
      <c r="K520" s="379"/>
      <c r="L520" s="379"/>
      <c r="M520" s="379"/>
      <c r="Q520" s="347"/>
      <c r="W520" s="367"/>
      <c r="Z520" s="368"/>
      <c r="AA520" s="368"/>
      <c r="AC520" s="368"/>
      <c r="AD520" s="368"/>
      <c r="AE520" s="368"/>
      <c r="AG520" s="368"/>
      <c r="AI520" s="368"/>
      <c r="AK520" s="368"/>
      <c r="AL520" s="368"/>
      <c r="AN520" s="226"/>
      <c r="AO520" s="226"/>
      <c r="AP520" s="226"/>
      <c r="AQ520" s="873"/>
      <c r="AR520" s="873"/>
      <c r="AS520" s="873"/>
      <c r="AT520" s="873"/>
      <c r="AU520" s="26"/>
      <c r="AV520" s="26"/>
      <c r="AW520" s="26"/>
      <c r="AX520" s="26"/>
      <c r="AY520" s="26"/>
      <c r="AZ520" s="26"/>
      <c r="BA520" s="26"/>
      <c r="BB520" s="26"/>
      <c r="BC520" s="26"/>
      <c r="BD520" s="26"/>
      <c r="BE520" s="26"/>
      <c r="BF520" s="26"/>
      <c r="BG520" s="26"/>
      <c r="BH520" s="26"/>
      <c r="BI520" s="26"/>
      <c r="BJ520" s="26"/>
      <c r="BK520" s="26"/>
      <c r="BL520" s="26"/>
      <c r="BM520" s="26"/>
    </row>
    <row r="521" spans="3:65" ht="13.5" customHeight="1">
      <c r="C521" s="226"/>
      <c r="F521" s="226"/>
      <c r="G521" s="226"/>
      <c r="H521" s="226"/>
      <c r="I521" s="226"/>
      <c r="J521" s="379"/>
      <c r="K521" s="379"/>
      <c r="L521" s="379"/>
      <c r="M521" s="379"/>
      <c r="Q521" s="347"/>
      <c r="W521" s="367"/>
      <c r="Z521" s="368"/>
      <c r="AA521" s="368"/>
      <c r="AC521" s="368"/>
      <c r="AD521" s="368"/>
      <c r="AE521" s="368"/>
      <c r="AG521" s="368"/>
      <c r="AI521" s="368"/>
      <c r="AK521" s="368"/>
      <c r="AL521" s="368"/>
      <c r="AN521" s="226"/>
      <c r="AO521" s="226"/>
      <c r="AP521" s="226"/>
      <c r="AQ521" s="873"/>
      <c r="AR521" s="873"/>
      <c r="AS521" s="873"/>
      <c r="AT521" s="873"/>
      <c r="AU521" s="26"/>
      <c r="AV521" s="26"/>
      <c r="AW521" s="26"/>
      <c r="AX521" s="26"/>
      <c r="AY521" s="26"/>
      <c r="AZ521" s="26"/>
      <c r="BA521" s="26"/>
      <c r="BB521" s="26"/>
      <c r="BC521" s="26"/>
      <c r="BD521" s="26"/>
      <c r="BE521" s="26"/>
      <c r="BF521" s="26"/>
      <c r="BG521" s="26"/>
      <c r="BH521" s="26"/>
      <c r="BI521" s="26"/>
      <c r="BJ521" s="26"/>
      <c r="BK521" s="26"/>
      <c r="BL521" s="26"/>
      <c r="BM521" s="26"/>
    </row>
    <row r="522" spans="3:65" ht="13.5" customHeight="1">
      <c r="C522" s="226"/>
      <c r="F522" s="226"/>
      <c r="G522" s="226"/>
      <c r="H522" s="226"/>
      <c r="I522" s="226"/>
      <c r="J522" s="379"/>
      <c r="K522" s="379"/>
      <c r="L522" s="379"/>
      <c r="M522" s="379"/>
      <c r="Q522" s="347"/>
      <c r="W522" s="367"/>
      <c r="Z522" s="368"/>
      <c r="AA522" s="368"/>
      <c r="AC522" s="368"/>
      <c r="AD522" s="368"/>
      <c r="AE522" s="368"/>
      <c r="AG522" s="368"/>
      <c r="AI522" s="368"/>
      <c r="AK522" s="368"/>
      <c r="AL522" s="368"/>
      <c r="AN522" s="226"/>
      <c r="AO522" s="226"/>
      <c r="AP522" s="226"/>
      <c r="AQ522" s="873"/>
      <c r="AR522" s="873"/>
      <c r="AS522" s="873"/>
      <c r="AT522" s="873"/>
      <c r="AU522" s="26"/>
      <c r="AV522" s="26"/>
      <c r="AW522" s="26"/>
      <c r="AX522" s="26"/>
      <c r="AY522" s="26"/>
      <c r="AZ522" s="26"/>
      <c r="BA522" s="26"/>
      <c r="BB522" s="26"/>
      <c r="BC522" s="26"/>
      <c r="BD522" s="26"/>
      <c r="BE522" s="26"/>
      <c r="BF522" s="26"/>
      <c r="BG522" s="26"/>
      <c r="BH522" s="26"/>
      <c r="BI522" s="26"/>
      <c r="BJ522" s="26"/>
      <c r="BK522" s="26"/>
      <c r="BL522" s="26"/>
      <c r="BM522" s="26"/>
    </row>
    <row r="523" spans="3:65" ht="13.5" customHeight="1">
      <c r="C523" s="226"/>
      <c r="F523" s="226"/>
      <c r="G523" s="226"/>
      <c r="H523" s="226"/>
      <c r="I523" s="226"/>
      <c r="J523" s="379"/>
      <c r="K523" s="379"/>
      <c r="L523" s="379"/>
      <c r="M523" s="379"/>
      <c r="Q523" s="347"/>
      <c r="W523" s="367"/>
      <c r="Z523" s="368"/>
      <c r="AA523" s="368"/>
      <c r="AC523" s="368"/>
      <c r="AD523" s="368"/>
      <c r="AE523" s="368"/>
      <c r="AG523" s="368"/>
      <c r="AI523" s="368"/>
      <c r="AK523" s="368"/>
      <c r="AL523" s="368"/>
      <c r="AN523" s="226"/>
      <c r="AO523" s="226"/>
      <c r="AP523" s="226"/>
      <c r="AQ523" s="873"/>
      <c r="AR523" s="873"/>
      <c r="AS523" s="873"/>
      <c r="AT523" s="873"/>
      <c r="AU523" s="26"/>
      <c r="AV523" s="26"/>
      <c r="AW523" s="26"/>
      <c r="AX523" s="26"/>
      <c r="AY523" s="26"/>
      <c r="AZ523" s="26"/>
      <c r="BA523" s="26"/>
      <c r="BB523" s="26"/>
      <c r="BC523" s="26"/>
      <c r="BD523" s="26"/>
      <c r="BE523" s="26"/>
      <c r="BF523" s="26"/>
      <c r="BG523" s="26"/>
      <c r="BH523" s="26"/>
      <c r="BI523" s="26"/>
      <c r="BJ523" s="26"/>
      <c r="BK523" s="26"/>
      <c r="BL523" s="26"/>
      <c r="BM523" s="26"/>
    </row>
    <row r="524" spans="3:65" ht="13.5" customHeight="1">
      <c r="C524" s="226"/>
      <c r="F524" s="226"/>
      <c r="G524" s="226"/>
      <c r="H524" s="226"/>
      <c r="I524" s="226"/>
      <c r="J524" s="379"/>
      <c r="K524" s="379"/>
      <c r="L524" s="379"/>
      <c r="M524" s="379"/>
      <c r="Q524" s="347"/>
      <c r="W524" s="367"/>
      <c r="Z524" s="368"/>
      <c r="AA524" s="368"/>
      <c r="AC524" s="368"/>
      <c r="AD524" s="368"/>
      <c r="AE524" s="368"/>
      <c r="AG524" s="368"/>
      <c r="AI524" s="368"/>
      <c r="AK524" s="368"/>
      <c r="AL524" s="368"/>
      <c r="AN524" s="226"/>
      <c r="AO524" s="226"/>
      <c r="AP524" s="226"/>
      <c r="AQ524" s="873"/>
      <c r="AR524" s="873"/>
      <c r="AS524" s="873"/>
      <c r="AT524" s="873"/>
      <c r="AU524" s="26"/>
      <c r="AV524" s="26"/>
      <c r="AW524" s="26"/>
      <c r="AX524" s="26"/>
      <c r="AY524" s="26"/>
      <c r="AZ524" s="26"/>
      <c r="BA524" s="26"/>
      <c r="BB524" s="26"/>
      <c r="BC524" s="26"/>
      <c r="BD524" s="26"/>
      <c r="BE524" s="26"/>
      <c r="BF524" s="26"/>
      <c r="BG524" s="26"/>
      <c r="BH524" s="26"/>
      <c r="BI524" s="26"/>
      <c r="BJ524" s="26"/>
      <c r="BK524" s="26"/>
      <c r="BL524" s="26"/>
      <c r="BM524" s="26"/>
    </row>
    <row r="525" spans="3:65" ht="13.5" customHeight="1">
      <c r="C525" s="226"/>
      <c r="F525" s="226"/>
      <c r="G525" s="226"/>
      <c r="H525" s="226"/>
      <c r="I525" s="226"/>
      <c r="J525" s="379"/>
      <c r="K525" s="379"/>
      <c r="L525" s="379"/>
      <c r="M525" s="379"/>
      <c r="Q525" s="347"/>
      <c r="W525" s="367"/>
      <c r="Z525" s="368"/>
      <c r="AA525" s="368"/>
      <c r="AC525" s="368"/>
      <c r="AD525" s="368"/>
      <c r="AE525" s="368"/>
      <c r="AG525" s="368"/>
      <c r="AI525" s="368"/>
      <c r="AK525" s="368"/>
      <c r="AL525" s="368"/>
      <c r="AN525" s="226"/>
      <c r="AO525" s="226"/>
      <c r="AP525" s="226"/>
      <c r="AQ525" s="873"/>
      <c r="AR525" s="873"/>
      <c r="AS525" s="873"/>
      <c r="AT525" s="873"/>
      <c r="AU525" s="26"/>
      <c r="AV525" s="26"/>
      <c r="AW525" s="26"/>
      <c r="AX525" s="26"/>
      <c r="AY525" s="26"/>
      <c r="AZ525" s="26"/>
      <c r="BA525" s="26"/>
      <c r="BB525" s="26"/>
      <c r="BC525" s="26"/>
      <c r="BD525" s="26"/>
      <c r="BE525" s="26"/>
      <c r="BF525" s="26"/>
      <c r="BG525" s="26"/>
      <c r="BH525" s="26"/>
      <c r="BI525" s="26"/>
      <c r="BJ525" s="26"/>
      <c r="BK525" s="26"/>
      <c r="BL525" s="26"/>
      <c r="BM525" s="26"/>
    </row>
    <row r="526" spans="3:65" ht="13.5" customHeight="1">
      <c r="C526" s="226"/>
      <c r="F526" s="226"/>
      <c r="G526" s="226"/>
      <c r="H526" s="226"/>
      <c r="I526" s="226"/>
      <c r="J526" s="379"/>
      <c r="K526" s="379"/>
      <c r="L526" s="379"/>
      <c r="M526" s="379"/>
      <c r="Q526" s="347"/>
      <c r="W526" s="367"/>
      <c r="Z526" s="368"/>
      <c r="AA526" s="368"/>
      <c r="AC526" s="368"/>
      <c r="AD526" s="368"/>
      <c r="AE526" s="368"/>
      <c r="AG526" s="368"/>
      <c r="AI526" s="368"/>
      <c r="AK526" s="368"/>
      <c r="AL526" s="368"/>
      <c r="AN526" s="226"/>
      <c r="AO526" s="226"/>
      <c r="AP526" s="226"/>
      <c r="AQ526" s="873"/>
      <c r="AR526" s="873"/>
      <c r="AS526" s="873"/>
      <c r="AT526" s="873"/>
      <c r="AU526" s="26"/>
      <c r="AV526" s="26"/>
      <c r="AW526" s="26"/>
      <c r="AX526" s="26"/>
      <c r="AY526" s="26"/>
      <c r="AZ526" s="26"/>
      <c r="BA526" s="26"/>
      <c r="BB526" s="26"/>
      <c r="BC526" s="26"/>
      <c r="BD526" s="26"/>
      <c r="BE526" s="26"/>
      <c r="BF526" s="26"/>
      <c r="BG526" s="26"/>
      <c r="BH526" s="26"/>
      <c r="BI526" s="26"/>
      <c r="BJ526" s="26"/>
      <c r="BK526" s="26"/>
      <c r="BL526" s="26"/>
      <c r="BM526" s="26"/>
    </row>
    <row r="527" spans="3:65" ht="13.5" customHeight="1">
      <c r="C527" s="226"/>
      <c r="F527" s="226"/>
      <c r="G527" s="226"/>
      <c r="H527" s="226"/>
      <c r="I527" s="226"/>
      <c r="J527" s="379"/>
      <c r="K527" s="379"/>
      <c r="L527" s="379"/>
      <c r="M527" s="379"/>
      <c r="Q527" s="347"/>
      <c r="W527" s="367"/>
      <c r="Z527" s="368"/>
      <c r="AA527" s="368"/>
      <c r="AC527" s="368"/>
      <c r="AD527" s="368"/>
      <c r="AE527" s="368"/>
      <c r="AG527" s="368"/>
      <c r="AI527" s="368"/>
      <c r="AK527" s="368"/>
      <c r="AL527" s="368"/>
      <c r="AN527" s="226"/>
      <c r="AO527" s="226"/>
      <c r="AP527" s="226"/>
      <c r="AQ527" s="873"/>
      <c r="AR527" s="873"/>
      <c r="AS527" s="873"/>
      <c r="AT527" s="873"/>
      <c r="AU527" s="26"/>
      <c r="AV527" s="26"/>
      <c r="AW527" s="26"/>
      <c r="AX527" s="26"/>
      <c r="AY527" s="26"/>
      <c r="AZ527" s="26"/>
      <c r="BA527" s="26"/>
      <c r="BB527" s="26"/>
      <c r="BC527" s="26"/>
      <c r="BD527" s="26"/>
      <c r="BE527" s="26"/>
      <c r="BF527" s="26"/>
      <c r="BG527" s="26"/>
      <c r="BH527" s="26"/>
      <c r="BI527" s="26"/>
      <c r="BJ527" s="26"/>
      <c r="BK527" s="26"/>
      <c r="BL527" s="26"/>
      <c r="BM527" s="26"/>
    </row>
    <row r="528" spans="3:65" ht="13.5" customHeight="1">
      <c r="C528" s="226"/>
      <c r="F528" s="226"/>
      <c r="G528" s="226"/>
      <c r="H528" s="226"/>
      <c r="I528" s="226"/>
      <c r="J528" s="379"/>
      <c r="K528" s="379"/>
      <c r="L528" s="379"/>
      <c r="M528" s="379"/>
      <c r="Q528" s="347"/>
      <c r="W528" s="367"/>
      <c r="Z528" s="368"/>
      <c r="AA528" s="368"/>
      <c r="AC528" s="368"/>
      <c r="AD528" s="368"/>
      <c r="AE528" s="368"/>
      <c r="AG528" s="368"/>
      <c r="AI528" s="368"/>
      <c r="AK528" s="368"/>
      <c r="AL528" s="368"/>
      <c r="AN528" s="226"/>
      <c r="AO528" s="226"/>
      <c r="AP528" s="226"/>
      <c r="AQ528" s="873"/>
      <c r="AR528" s="873"/>
      <c r="AS528" s="873"/>
      <c r="AT528" s="873"/>
      <c r="AU528" s="26"/>
      <c r="AV528" s="26"/>
      <c r="AW528" s="26"/>
      <c r="AX528" s="26"/>
      <c r="AY528" s="26"/>
      <c r="AZ528" s="26"/>
      <c r="BA528" s="26"/>
      <c r="BB528" s="26"/>
      <c r="BC528" s="26"/>
      <c r="BD528" s="26"/>
      <c r="BE528" s="26"/>
      <c r="BF528" s="26"/>
      <c r="BG528" s="26"/>
      <c r="BH528" s="26"/>
      <c r="BI528" s="26"/>
      <c r="BJ528" s="26"/>
      <c r="BK528" s="26"/>
      <c r="BL528" s="26"/>
      <c r="BM528" s="26"/>
    </row>
    <row r="529" spans="3:65" ht="13.5" customHeight="1">
      <c r="C529" s="226"/>
      <c r="F529" s="226"/>
      <c r="G529" s="226"/>
      <c r="H529" s="226"/>
      <c r="I529" s="226"/>
      <c r="J529" s="379"/>
      <c r="K529" s="379"/>
      <c r="L529" s="379"/>
      <c r="M529" s="379"/>
      <c r="Q529" s="347"/>
      <c r="W529" s="367"/>
      <c r="Z529" s="368"/>
      <c r="AA529" s="368"/>
      <c r="AC529" s="368"/>
      <c r="AD529" s="368"/>
      <c r="AE529" s="368"/>
      <c r="AG529" s="368"/>
      <c r="AI529" s="368"/>
      <c r="AK529" s="368"/>
      <c r="AL529" s="368"/>
      <c r="AN529" s="226"/>
      <c r="AO529" s="226"/>
      <c r="AP529" s="226"/>
      <c r="AQ529" s="873"/>
      <c r="AR529" s="873"/>
      <c r="AS529" s="873"/>
      <c r="AT529" s="873"/>
      <c r="AU529" s="26"/>
      <c r="AV529" s="26"/>
      <c r="AW529" s="26"/>
      <c r="AX529" s="26"/>
      <c r="AY529" s="26"/>
      <c r="AZ529" s="26"/>
      <c r="BA529" s="26"/>
      <c r="BB529" s="26"/>
      <c r="BC529" s="26"/>
      <c r="BD529" s="26"/>
      <c r="BE529" s="26"/>
      <c r="BF529" s="26"/>
      <c r="BG529" s="26"/>
      <c r="BH529" s="26"/>
      <c r="BI529" s="26"/>
      <c r="BJ529" s="26"/>
      <c r="BK529" s="26"/>
      <c r="BL529" s="26"/>
      <c r="BM529" s="26"/>
    </row>
    <row r="530" spans="3:65" ht="13.5" customHeight="1">
      <c r="C530" s="226"/>
      <c r="F530" s="226"/>
      <c r="G530" s="226"/>
      <c r="H530" s="226"/>
      <c r="I530" s="226"/>
      <c r="J530" s="379"/>
      <c r="K530" s="379"/>
      <c r="L530" s="379"/>
      <c r="M530" s="379"/>
      <c r="Q530" s="347"/>
      <c r="W530" s="367"/>
      <c r="Z530" s="368"/>
      <c r="AA530" s="368"/>
      <c r="AC530" s="368"/>
      <c r="AD530" s="368"/>
      <c r="AE530" s="368"/>
      <c r="AG530" s="368"/>
      <c r="AI530" s="368"/>
      <c r="AK530" s="368"/>
      <c r="AL530" s="368"/>
      <c r="AN530" s="226"/>
      <c r="AO530" s="226"/>
      <c r="AP530" s="226"/>
      <c r="AQ530" s="873"/>
      <c r="AR530" s="873"/>
      <c r="AS530" s="873"/>
      <c r="AT530" s="873"/>
      <c r="AU530" s="26"/>
      <c r="AV530" s="26"/>
      <c r="AW530" s="26"/>
      <c r="AX530" s="26"/>
      <c r="AY530" s="26"/>
      <c r="AZ530" s="26"/>
      <c r="BA530" s="26"/>
      <c r="BB530" s="26"/>
      <c r="BC530" s="26"/>
      <c r="BD530" s="26"/>
      <c r="BE530" s="26"/>
      <c r="BF530" s="26"/>
      <c r="BG530" s="26"/>
      <c r="BH530" s="26"/>
      <c r="BI530" s="26"/>
      <c r="BJ530" s="26"/>
      <c r="BK530" s="26"/>
      <c r="BL530" s="26"/>
      <c r="BM530" s="26"/>
    </row>
    <row r="531" spans="3:65" ht="13.5" customHeight="1">
      <c r="C531" s="226"/>
      <c r="F531" s="226"/>
      <c r="G531" s="226"/>
      <c r="H531" s="226"/>
      <c r="I531" s="226"/>
      <c r="J531" s="379"/>
      <c r="K531" s="379"/>
      <c r="L531" s="379"/>
      <c r="M531" s="379"/>
      <c r="Q531" s="347"/>
      <c r="W531" s="367"/>
      <c r="Z531" s="368"/>
      <c r="AA531" s="368"/>
      <c r="AC531" s="368"/>
      <c r="AD531" s="368"/>
      <c r="AE531" s="368"/>
      <c r="AG531" s="368"/>
      <c r="AI531" s="368"/>
      <c r="AK531" s="368"/>
      <c r="AL531" s="368"/>
      <c r="AN531" s="226"/>
      <c r="AO531" s="226"/>
      <c r="AP531" s="226"/>
      <c r="AQ531" s="873"/>
      <c r="AR531" s="873"/>
      <c r="AS531" s="873"/>
      <c r="AT531" s="873"/>
      <c r="AU531" s="26"/>
      <c r="AV531" s="26"/>
      <c r="AW531" s="26"/>
      <c r="AX531" s="26"/>
      <c r="AY531" s="26"/>
      <c r="AZ531" s="26"/>
      <c r="BA531" s="26"/>
      <c r="BB531" s="26"/>
      <c r="BC531" s="26"/>
      <c r="BD531" s="26"/>
      <c r="BE531" s="26"/>
      <c r="BF531" s="26"/>
      <c r="BG531" s="26"/>
      <c r="BH531" s="26"/>
      <c r="BI531" s="26"/>
      <c r="BJ531" s="26"/>
      <c r="BK531" s="26"/>
      <c r="BL531" s="26"/>
      <c r="BM531" s="26"/>
    </row>
    <row r="532" spans="3:65" ht="13.5" customHeight="1">
      <c r="C532" s="226"/>
      <c r="F532" s="226"/>
      <c r="G532" s="226"/>
      <c r="H532" s="226"/>
      <c r="I532" s="226"/>
      <c r="J532" s="379"/>
      <c r="K532" s="379"/>
      <c r="L532" s="379"/>
      <c r="M532" s="379"/>
      <c r="Q532" s="347"/>
      <c r="W532" s="367"/>
      <c r="Z532" s="368"/>
      <c r="AA532" s="368"/>
      <c r="AC532" s="368"/>
      <c r="AD532" s="368"/>
      <c r="AE532" s="368"/>
      <c r="AG532" s="368"/>
      <c r="AI532" s="368"/>
      <c r="AK532" s="368"/>
      <c r="AL532" s="368"/>
      <c r="AN532" s="226"/>
      <c r="AO532" s="226"/>
      <c r="AP532" s="226"/>
      <c r="AQ532" s="873"/>
      <c r="AR532" s="873"/>
      <c r="AS532" s="873"/>
      <c r="AT532" s="873"/>
      <c r="AU532" s="26"/>
      <c r="AV532" s="26"/>
      <c r="AW532" s="26"/>
      <c r="AX532" s="26"/>
      <c r="AY532" s="26"/>
      <c r="AZ532" s="26"/>
      <c r="BA532" s="26"/>
      <c r="BB532" s="26"/>
      <c r="BC532" s="26"/>
      <c r="BD532" s="26"/>
      <c r="BE532" s="26"/>
      <c r="BF532" s="26"/>
      <c r="BG532" s="26"/>
      <c r="BH532" s="26"/>
      <c r="BI532" s="26"/>
      <c r="BJ532" s="26"/>
      <c r="BK532" s="26"/>
      <c r="BL532" s="26"/>
      <c r="BM532" s="26"/>
    </row>
    <row r="533" spans="3:65" ht="13.5" customHeight="1">
      <c r="C533" s="226"/>
      <c r="F533" s="226"/>
      <c r="G533" s="226"/>
      <c r="H533" s="226"/>
      <c r="I533" s="226"/>
      <c r="J533" s="379"/>
      <c r="K533" s="379"/>
      <c r="L533" s="379"/>
      <c r="M533" s="379"/>
      <c r="Q533" s="347"/>
      <c r="W533" s="367"/>
      <c r="Z533" s="368"/>
      <c r="AA533" s="368"/>
      <c r="AC533" s="368"/>
      <c r="AD533" s="368"/>
      <c r="AE533" s="368"/>
      <c r="AG533" s="368"/>
      <c r="AI533" s="368"/>
      <c r="AK533" s="368"/>
      <c r="AL533" s="368"/>
      <c r="AN533" s="226"/>
      <c r="AO533" s="226"/>
      <c r="AP533" s="226"/>
      <c r="AQ533" s="873"/>
      <c r="AR533" s="873"/>
      <c r="AS533" s="873"/>
      <c r="AT533" s="873"/>
      <c r="AU533" s="26"/>
      <c r="AV533" s="26"/>
      <c r="AW533" s="26"/>
      <c r="AX533" s="26"/>
      <c r="AY533" s="26"/>
      <c r="AZ533" s="26"/>
      <c r="BA533" s="26"/>
      <c r="BB533" s="26"/>
      <c r="BC533" s="26"/>
      <c r="BD533" s="26"/>
      <c r="BE533" s="26"/>
      <c r="BF533" s="26"/>
      <c r="BG533" s="26"/>
      <c r="BH533" s="26"/>
      <c r="BI533" s="26"/>
      <c r="BJ533" s="26"/>
      <c r="BK533" s="26"/>
      <c r="BL533" s="26"/>
      <c r="BM533" s="26"/>
    </row>
    <row r="534" spans="3:65" ht="13.5" customHeight="1">
      <c r="C534" s="226"/>
      <c r="F534" s="226"/>
      <c r="G534" s="226"/>
      <c r="H534" s="226"/>
      <c r="I534" s="226"/>
      <c r="J534" s="379"/>
      <c r="K534" s="379"/>
      <c r="L534" s="379"/>
      <c r="M534" s="379"/>
      <c r="Q534" s="347"/>
      <c r="W534" s="367"/>
      <c r="Z534" s="368"/>
      <c r="AA534" s="368"/>
      <c r="AC534" s="368"/>
      <c r="AD534" s="368"/>
      <c r="AE534" s="368"/>
      <c r="AG534" s="368"/>
      <c r="AI534" s="368"/>
      <c r="AK534" s="368"/>
      <c r="AL534" s="368"/>
      <c r="AN534" s="226"/>
      <c r="AO534" s="226"/>
      <c r="AP534" s="226"/>
      <c r="AQ534" s="873"/>
      <c r="AR534" s="873"/>
      <c r="AS534" s="873"/>
      <c r="AT534" s="873"/>
      <c r="AU534" s="26"/>
      <c r="AV534" s="26"/>
      <c r="AW534" s="26"/>
      <c r="AX534" s="26"/>
      <c r="AY534" s="26"/>
      <c r="AZ534" s="26"/>
      <c r="BA534" s="26"/>
      <c r="BB534" s="26"/>
      <c r="BC534" s="26"/>
      <c r="BD534" s="26"/>
      <c r="BE534" s="26"/>
      <c r="BF534" s="26"/>
      <c r="BG534" s="26"/>
      <c r="BH534" s="26"/>
      <c r="BI534" s="26"/>
      <c r="BJ534" s="26"/>
      <c r="BK534" s="26"/>
      <c r="BL534" s="26"/>
      <c r="BM534" s="26"/>
    </row>
    <row r="535" spans="3:65" ht="13.5" customHeight="1">
      <c r="C535" s="226"/>
      <c r="F535" s="226"/>
      <c r="G535" s="226"/>
      <c r="H535" s="226"/>
      <c r="I535" s="226"/>
      <c r="J535" s="379"/>
      <c r="K535" s="379"/>
      <c r="L535" s="379"/>
      <c r="M535" s="379"/>
      <c r="Q535" s="347"/>
      <c r="W535" s="367"/>
      <c r="Z535" s="368"/>
      <c r="AA535" s="368"/>
      <c r="AC535" s="368"/>
      <c r="AD535" s="368"/>
      <c r="AE535" s="368"/>
      <c r="AG535" s="368"/>
      <c r="AI535" s="368"/>
      <c r="AK535" s="368"/>
      <c r="AL535" s="368"/>
      <c r="AN535" s="226"/>
      <c r="AO535" s="226"/>
      <c r="AP535" s="226"/>
      <c r="AQ535" s="873"/>
      <c r="AR535" s="873"/>
      <c r="AS535" s="873"/>
      <c r="AT535" s="873"/>
      <c r="AU535" s="26"/>
      <c r="AV535" s="26"/>
      <c r="AW535" s="26"/>
      <c r="AX535" s="26"/>
      <c r="AY535" s="26"/>
      <c r="AZ535" s="26"/>
      <c r="BA535" s="26"/>
      <c r="BB535" s="26"/>
      <c r="BC535" s="26"/>
      <c r="BD535" s="26"/>
      <c r="BE535" s="26"/>
      <c r="BF535" s="26"/>
      <c r="BG535" s="26"/>
      <c r="BH535" s="26"/>
      <c r="BI535" s="26"/>
      <c r="BJ535" s="26"/>
      <c r="BK535" s="26"/>
      <c r="BL535" s="26"/>
      <c r="BM535" s="26"/>
    </row>
    <row r="536" spans="3:65" ht="13.5" customHeight="1">
      <c r="C536" s="226"/>
      <c r="F536" s="226"/>
      <c r="G536" s="226"/>
      <c r="H536" s="226"/>
      <c r="I536" s="226"/>
      <c r="J536" s="379"/>
      <c r="K536" s="379"/>
      <c r="L536" s="379"/>
      <c r="M536" s="379"/>
      <c r="Q536" s="347"/>
      <c r="W536" s="367"/>
      <c r="Z536" s="368"/>
      <c r="AA536" s="368"/>
      <c r="AC536" s="368"/>
      <c r="AD536" s="368"/>
      <c r="AE536" s="368"/>
      <c r="AG536" s="368"/>
      <c r="AI536" s="368"/>
      <c r="AK536" s="368"/>
      <c r="AL536" s="368"/>
      <c r="AN536" s="226"/>
      <c r="AO536" s="226"/>
      <c r="AP536" s="226"/>
      <c r="AQ536" s="873"/>
      <c r="AR536" s="873"/>
      <c r="AS536" s="873"/>
      <c r="AT536" s="873"/>
      <c r="AU536" s="26"/>
      <c r="AV536" s="26"/>
      <c r="AW536" s="26"/>
      <c r="AX536" s="26"/>
      <c r="AY536" s="26"/>
      <c r="AZ536" s="26"/>
      <c r="BA536" s="26"/>
      <c r="BB536" s="26"/>
      <c r="BC536" s="26"/>
      <c r="BD536" s="26"/>
      <c r="BE536" s="26"/>
      <c r="BF536" s="26"/>
      <c r="BG536" s="26"/>
      <c r="BH536" s="26"/>
      <c r="BI536" s="26"/>
      <c r="BJ536" s="26"/>
      <c r="BK536" s="26"/>
      <c r="BL536" s="26"/>
      <c r="BM536" s="26"/>
    </row>
    <row r="537" spans="3:65" ht="13.5" customHeight="1">
      <c r="C537" s="226"/>
      <c r="F537" s="226"/>
      <c r="G537" s="226"/>
      <c r="H537" s="226"/>
      <c r="I537" s="226"/>
      <c r="J537" s="379"/>
      <c r="K537" s="379"/>
      <c r="L537" s="379"/>
      <c r="M537" s="379"/>
      <c r="Q537" s="347"/>
      <c r="W537" s="367"/>
      <c r="Z537" s="368"/>
      <c r="AA537" s="368"/>
      <c r="AC537" s="368"/>
      <c r="AD537" s="368"/>
      <c r="AE537" s="368"/>
      <c r="AG537" s="368"/>
      <c r="AI537" s="368"/>
      <c r="AK537" s="368"/>
      <c r="AL537" s="368"/>
      <c r="AN537" s="226"/>
      <c r="AO537" s="226"/>
      <c r="AP537" s="226"/>
      <c r="AQ537" s="873"/>
      <c r="AR537" s="873"/>
      <c r="AS537" s="873"/>
      <c r="AT537" s="873"/>
      <c r="AU537" s="26"/>
      <c r="AV537" s="26"/>
      <c r="AW537" s="26"/>
      <c r="AX537" s="26"/>
      <c r="AY537" s="26"/>
      <c r="AZ537" s="26"/>
      <c r="BA537" s="26"/>
      <c r="BB537" s="26"/>
      <c r="BC537" s="26"/>
      <c r="BD537" s="26"/>
      <c r="BE537" s="26"/>
      <c r="BF537" s="26"/>
      <c r="BG537" s="26"/>
      <c r="BH537" s="26"/>
      <c r="BI537" s="26"/>
      <c r="BJ537" s="26"/>
      <c r="BK537" s="26"/>
      <c r="BL537" s="26"/>
      <c r="BM537" s="26"/>
    </row>
    <row r="538" spans="3:65" ht="13.5" customHeight="1">
      <c r="C538" s="226"/>
      <c r="F538" s="226"/>
      <c r="G538" s="226"/>
      <c r="H538" s="226"/>
      <c r="I538" s="226"/>
      <c r="J538" s="379"/>
      <c r="K538" s="379"/>
      <c r="L538" s="379"/>
      <c r="M538" s="379"/>
      <c r="Q538" s="347"/>
      <c r="W538" s="367"/>
      <c r="Z538" s="368"/>
      <c r="AA538" s="368"/>
      <c r="AC538" s="368"/>
      <c r="AD538" s="368"/>
      <c r="AE538" s="368"/>
      <c r="AG538" s="368"/>
      <c r="AI538" s="368"/>
      <c r="AK538" s="368"/>
      <c r="AL538" s="368"/>
      <c r="AN538" s="226"/>
      <c r="AO538" s="226"/>
      <c r="AP538" s="226"/>
      <c r="AQ538" s="873"/>
      <c r="AR538" s="873"/>
      <c r="AS538" s="873"/>
      <c r="AT538" s="873"/>
      <c r="AU538" s="26"/>
      <c r="AV538" s="26"/>
      <c r="AW538" s="26"/>
      <c r="AX538" s="26"/>
      <c r="AY538" s="26"/>
      <c r="AZ538" s="26"/>
      <c r="BA538" s="26"/>
      <c r="BB538" s="26"/>
      <c r="BC538" s="26"/>
      <c r="BD538" s="26"/>
      <c r="BE538" s="26"/>
      <c r="BF538" s="26"/>
      <c r="BG538" s="26"/>
      <c r="BH538" s="26"/>
      <c r="BI538" s="26"/>
      <c r="BJ538" s="26"/>
      <c r="BK538" s="26"/>
      <c r="BL538" s="26"/>
      <c r="BM538" s="26"/>
    </row>
    <row r="539" spans="3:65" ht="13.5" customHeight="1">
      <c r="C539" s="226"/>
      <c r="F539" s="226"/>
      <c r="G539" s="226"/>
      <c r="H539" s="226"/>
      <c r="I539" s="226"/>
      <c r="J539" s="379"/>
      <c r="K539" s="379"/>
      <c r="L539" s="379"/>
      <c r="M539" s="379"/>
      <c r="Q539" s="347"/>
      <c r="W539" s="367"/>
      <c r="Z539" s="368"/>
      <c r="AA539" s="368"/>
      <c r="AC539" s="368"/>
      <c r="AD539" s="368"/>
      <c r="AE539" s="368"/>
      <c r="AG539" s="368"/>
      <c r="AI539" s="368"/>
      <c r="AK539" s="368"/>
      <c r="AL539" s="368"/>
      <c r="AN539" s="226"/>
      <c r="AO539" s="226"/>
      <c r="AP539" s="226"/>
      <c r="AQ539" s="873"/>
      <c r="AR539" s="873"/>
      <c r="AS539" s="873"/>
      <c r="AT539" s="873"/>
      <c r="AU539" s="26"/>
      <c r="AV539" s="26"/>
      <c r="AW539" s="26"/>
      <c r="AX539" s="26"/>
      <c r="AY539" s="26"/>
      <c r="AZ539" s="26"/>
      <c r="BA539" s="26"/>
      <c r="BB539" s="26"/>
      <c r="BC539" s="26"/>
      <c r="BD539" s="26"/>
      <c r="BE539" s="26"/>
      <c r="BF539" s="26"/>
      <c r="BG539" s="26"/>
      <c r="BH539" s="26"/>
      <c r="BI539" s="26"/>
      <c r="BJ539" s="26"/>
      <c r="BK539" s="26"/>
      <c r="BL539" s="26"/>
      <c r="BM539" s="26"/>
    </row>
    <row r="540" spans="3:65" ht="13.5" customHeight="1">
      <c r="C540" s="226"/>
      <c r="F540" s="226"/>
      <c r="G540" s="226"/>
      <c r="H540" s="226"/>
      <c r="I540" s="226"/>
      <c r="J540" s="379"/>
      <c r="K540" s="379"/>
      <c r="L540" s="379"/>
      <c r="M540" s="379"/>
      <c r="Q540" s="347"/>
      <c r="W540" s="367"/>
      <c r="Z540" s="368"/>
      <c r="AA540" s="368"/>
      <c r="AC540" s="368"/>
      <c r="AD540" s="368"/>
      <c r="AE540" s="368"/>
      <c r="AG540" s="368"/>
      <c r="AI540" s="368"/>
      <c r="AK540" s="368"/>
      <c r="AL540" s="368"/>
      <c r="AN540" s="226"/>
      <c r="AO540" s="226"/>
      <c r="AP540" s="226"/>
      <c r="AQ540" s="873"/>
      <c r="AR540" s="873"/>
      <c r="AS540" s="873"/>
      <c r="AT540" s="873"/>
      <c r="AU540" s="26"/>
      <c r="AV540" s="26"/>
      <c r="AW540" s="26"/>
      <c r="AX540" s="26"/>
      <c r="AY540" s="26"/>
      <c r="AZ540" s="26"/>
      <c r="BA540" s="26"/>
      <c r="BB540" s="26"/>
      <c r="BC540" s="26"/>
      <c r="BD540" s="26"/>
      <c r="BE540" s="26"/>
      <c r="BF540" s="26"/>
      <c r="BG540" s="26"/>
      <c r="BH540" s="26"/>
      <c r="BI540" s="26"/>
      <c r="BJ540" s="26"/>
      <c r="BK540" s="26"/>
      <c r="BL540" s="26"/>
      <c r="BM540" s="26"/>
    </row>
    <row r="541" spans="3:65" ht="13.5" customHeight="1">
      <c r="C541" s="226"/>
      <c r="F541" s="226"/>
      <c r="G541" s="226"/>
      <c r="H541" s="226"/>
      <c r="I541" s="226"/>
      <c r="J541" s="379"/>
      <c r="K541" s="379"/>
      <c r="L541" s="379"/>
      <c r="M541" s="379"/>
      <c r="Q541" s="347"/>
      <c r="W541" s="367"/>
      <c r="Z541" s="368"/>
      <c r="AA541" s="368"/>
      <c r="AC541" s="368"/>
      <c r="AD541" s="368"/>
      <c r="AE541" s="368"/>
      <c r="AG541" s="368"/>
      <c r="AI541" s="368"/>
      <c r="AK541" s="368"/>
      <c r="AL541" s="368"/>
      <c r="AN541" s="226"/>
      <c r="AO541" s="226"/>
      <c r="AP541" s="226"/>
      <c r="AQ541" s="873"/>
      <c r="AR541" s="873"/>
      <c r="AS541" s="873"/>
      <c r="AT541" s="873"/>
      <c r="AU541" s="26"/>
      <c r="AV541" s="26"/>
      <c r="AW541" s="26"/>
      <c r="AX541" s="26"/>
      <c r="AY541" s="26"/>
      <c r="AZ541" s="26"/>
      <c r="BA541" s="26"/>
      <c r="BB541" s="26"/>
      <c r="BC541" s="26"/>
      <c r="BD541" s="26"/>
      <c r="BE541" s="26"/>
      <c r="BF541" s="26"/>
      <c r="BG541" s="26"/>
      <c r="BH541" s="26"/>
      <c r="BI541" s="26"/>
      <c r="BJ541" s="26"/>
      <c r="BK541" s="26"/>
      <c r="BL541" s="26"/>
      <c r="BM541" s="26"/>
    </row>
    <row r="542" spans="3:65" ht="13.5" customHeight="1">
      <c r="C542" s="226"/>
      <c r="F542" s="226"/>
      <c r="G542" s="226"/>
      <c r="H542" s="226"/>
      <c r="I542" s="226"/>
      <c r="J542" s="379"/>
      <c r="K542" s="379"/>
      <c r="L542" s="379"/>
      <c r="M542" s="379"/>
      <c r="Q542" s="347"/>
      <c r="W542" s="367"/>
      <c r="Z542" s="368"/>
      <c r="AA542" s="368"/>
      <c r="AC542" s="368"/>
      <c r="AD542" s="368"/>
      <c r="AE542" s="368"/>
      <c r="AG542" s="368"/>
      <c r="AI542" s="368"/>
      <c r="AK542" s="368"/>
      <c r="AL542" s="368"/>
      <c r="AN542" s="226"/>
      <c r="AO542" s="226"/>
      <c r="AP542" s="226"/>
      <c r="AQ542" s="873"/>
      <c r="AR542" s="873"/>
      <c r="AS542" s="873"/>
      <c r="AT542" s="873"/>
      <c r="AU542" s="26"/>
      <c r="AV542" s="26"/>
      <c r="AW542" s="26"/>
      <c r="AX542" s="26"/>
      <c r="AY542" s="26"/>
      <c r="AZ542" s="26"/>
      <c r="BA542" s="26"/>
      <c r="BB542" s="26"/>
      <c r="BC542" s="26"/>
      <c r="BD542" s="26"/>
      <c r="BE542" s="26"/>
      <c r="BF542" s="26"/>
      <c r="BG542" s="26"/>
      <c r="BH542" s="26"/>
      <c r="BI542" s="26"/>
      <c r="BJ542" s="26"/>
      <c r="BK542" s="26"/>
      <c r="BL542" s="26"/>
      <c r="BM542" s="26"/>
    </row>
    <row r="543" spans="3:65" ht="13.5" customHeight="1">
      <c r="C543" s="226"/>
      <c r="F543" s="226"/>
      <c r="G543" s="226"/>
      <c r="H543" s="226"/>
      <c r="I543" s="226"/>
      <c r="J543" s="379"/>
      <c r="K543" s="379"/>
      <c r="L543" s="379"/>
      <c r="M543" s="379"/>
      <c r="Q543" s="347"/>
      <c r="W543" s="367"/>
      <c r="Z543" s="368"/>
      <c r="AA543" s="368"/>
      <c r="AC543" s="368"/>
      <c r="AD543" s="368"/>
      <c r="AE543" s="368"/>
      <c r="AG543" s="368"/>
      <c r="AI543" s="368"/>
      <c r="AK543" s="368"/>
      <c r="AL543" s="368"/>
      <c r="AN543" s="226"/>
      <c r="AO543" s="226"/>
      <c r="AP543" s="226"/>
      <c r="AQ543" s="873"/>
      <c r="AR543" s="873"/>
      <c r="AS543" s="873"/>
      <c r="AT543" s="873"/>
      <c r="AU543" s="26"/>
      <c r="AV543" s="26"/>
      <c r="AW543" s="26"/>
      <c r="AX543" s="26"/>
      <c r="AY543" s="26"/>
      <c r="AZ543" s="26"/>
      <c r="BA543" s="26"/>
      <c r="BB543" s="26"/>
      <c r="BC543" s="26"/>
      <c r="BD543" s="26"/>
      <c r="BE543" s="26"/>
      <c r="BF543" s="26"/>
      <c r="BG543" s="26"/>
      <c r="BH543" s="26"/>
      <c r="BI543" s="26"/>
      <c r="BJ543" s="26"/>
      <c r="BK543" s="26"/>
      <c r="BL543" s="26"/>
      <c r="BM543" s="26"/>
    </row>
    <row r="544" spans="3:65" ht="13.5" customHeight="1">
      <c r="C544" s="226"/>
      <c r="F544" s="226"/>
      <c r="G544" s="226"/>
      <c r="H544" s="226"/>
      <c r="I544" s="226"/>
      <c r="J544" s="379"/>
      <c r="K544" s="379"/>
      <c r="L544" s="379"/>
      <c r="M544" s="379"/>
      <c r="Q544" s="347"/>
      <c r="W544" s="367"/>
      <c r="Z544" s="368"/>
      <c r="AA544" s="368"/>
      <c r="AC544" s="368"/>
      <c r="AD544" s="368"/>
      <c r="AE544" s="368"/>
      <c r="AG544" s="368"/>
      <c r="AI544" s="368"/>
      <c r="AK544" s="368"/>
      <c r="AL544" s="368"/>
      <c r="AN544" s="226"/>
      <c r="AO544" s="226"/>
      <c r="AP544" s="226"/>
      <c r="AQ544" s="873"/>
      <c r="AR544" s="873"/>
      <c r="AS544" s="873"/>
      <c r="AT544" s="873"/>
      <c r="AU544" s="26"/>
      <c r="AV544" s="26"/>
      <c r="AW544" s="26"/>
      <c r="AX544" s="26"/>
      <c r="AY544" s="26"/>
      <c r="AZ544" s="26"/>
      <c r="BA544" s="26"/>
      <c r="BB544" s="26"/>
      <c r="BC544" s="26"/>
      <c r="BD544" s="26"/>
      <c r="BE544" s="26"/>
      <c r="BF544" s="26"/>
      <c r="BG544" s="26"/>
      <c r="BH544" s="26"/>
      <c r="BI544" s="26"/>
      <c r="BJ544" s="26"/>
      <c r="BK544" s="26"/>
      <c r="BL544" s="26"/>
      <c r="BM544" s="26"/>
    </row>
    <row r="545" spans="3:65" ht="13.5" customHeight="1">
      <c r="C545" s="226"/>
      <c r="F545" s="226"/>
      <c r="G545" s="226"/>
      <c r="H545" s="226"/>
      <c r="I545" s="226"/>
      <c r="J545" s="379"/>
      <c r="K545" s="379"/>
      <c r="L545" s="379"/>
      <c r="M545" s="379"/>
      <c r="Q545" s="347"/>
      <c r="W545" s="367"/>
      <c r="Z545" s="368"/>
      <c r="AA545" s="368"/>
      <c r="AC545" s="368"/>
      <c r="AD545" s="368"/>
      <c r="AE545" s="368"/>
      <c r="AG545" s="368"/>
      <c r="AI545" s="368"/>
      <c r="AK545" s="368"/>
      <c r="AL545" s="368"/>
      <c r="AN545" s="226"/>
      <c r="AO545" s="226"/>
      <c r="AP545" s="226"/>
      <c r="AQ545" s="873"/>
      <c r="AR545" s="873"/>
      <c r="AS545" s="873"/>
      <c r="AT545" s="873"/>
      <c r="AU545" s="26"/>
      <c r="AV545" s="26"/>
      <c r="AW545" s="26"/>
      <c r="AX545" s="26"/>
      <c r="AY545" s="26"/>
      <c r="AZ545" s="26"/>
      <c r="BA545" s="26"/>
      <c r="BB545" s="26"/>
      <c r="BC545" s="26"/>
      <c r="BD545" s="26"/>
      <c r="BE545" s="26"/>
      <c r="BF545" s="26"/>
      <c r="BG545" s="26"/>
      <c r="BH545" s="26"/>
      <c r="BI545" s="26"/>
      <c r="BJ545" s="26"/>
      <c r="BK545" s="26"/>
      <c r="BL545" s="26"/>
      <c r="BM545" s="26"/>
    </row>
    <row r="546" spans="3:65" ht="13.5" customHeight="1">
      <c r="C546" s="226"/>
      <c r="F546" s="226"/>
      <c r="G546" s="226"/>
      <c r="H546" s="226"/>
      <c r="I546" s="226"/>
      <c r="J546" s="379"/>
      <c r="K546" s="379"/>
      <c r="L546" s="379"/>
      <c r="M546" s="379"/>
      <c r="Q546" s="347"/>
      <c r="W546" s="367"/>
      <c r="Z546" s="368"/>
      <c r="AA546" s="368"/>
      <c r="AC546" s="368"/>
      <c r="AD546" s="368"/>
      <c r="AE546" s="368"/>
      <c r="AG546" s="368"/>
      <c r="AI546" s="368"/>
      <c r="AK546" s="368"/>
      <c r="AL546" s="368"/>
      <c r="AN546" s="226"/>
      <c r="AO546" s="226"/>
      <c r="AP546" s="226"/>
      <c r="AQ546" s="873"/>
      <c r="AR546" s="873"/>
      <c r="AS546" s="873"/>
      <c r="AT546" s="873"/>
      <c r="AU546" s="26"/>
      <c r="AV546" s="26"/>
      <c r="AW546" s="26"/>
      <c r="AX546" s="26"/>
      <c r="AY546" s="26"/>
      <c r="AZ546" s="26"/>
      <c r="BA546" s="26"/>
      <c r="BB546" s="26"/>
      <c r="BC546" s="26"/>
      <c r="BD546" s="26"/>
      <c r="BE546" s="26"/>
      <c r="BF546" s="26"/>
      <c r="BG546" s="26"/>
      <c r="BH546" s="26"/>
      <c r="BI546" s="26"/>
      <c r="BJ546" s="26"/>
      <c r="BK546" s="26"/>
      <c r="BL546" s="26"/>
      <c r="BM546" s="26"/>
    </row>
    <row r="547" spans="3:65" ht="13.5" customHeight="1">
      <c r="C547" s="226"/>
      <c r="F547" s="226"/>
      <c r="G547" s="226"/>
      <c r="H547" s="226"/>
      <c r="I547" s="226"/>
      <c r="J547" s="379"/>
      <c r="K547" s="379"/>
      <c r="L547" s="379"/>
      <c r="M547" s="379"/>
      <c r="Q547" s="347"/>
      <c r="W547" s="367"/>
      <c r="Z547" s="368"/>
      <c r="AA547" s="368"/>
      <c r="AC547" s="368"/>
      <c r="AD547" s="368"/>
      <c r="AE547" s="368"/>
      <c r="AG547" s="368"/>
      <c r="AI547" s="368"/>
      <c r="AK547" s="368"/>
      <c r="AL547" s="368"/>
      <c r="AN547" s="226"/>
      <c r="AO547" s="226"/>
      <c r="AP547" s="226"/>
      <c r="AQ547" s="873"/>
      <c r="AR547" s="873"/>
      <c r="AS547" s="873"/>
      <c r="AT547" s="873"/>
      <c r="AU547" s="26"/>
      <c r="AV547" s="26"/>
      <c r="AW547" s="26"/>
      <c r="AX547" s="26"/>
      <c r="AY547" s="26"/>
      <c r="AZ547" s="26"/>
      <c r="BA547" s="26"/>
      <c r="BB547" s="26"/>
      <c r="BC547" s="26"/>
      <c r="BD547" s="26"/>
      <c r="BE547" s="26"/>
      <c r="BF547" s="26"/>
      <c r="BG547" s="26"/>
      <c r="BH547" s="26"/>
      <c r="BI547" s="26"/>
      <c r="BJ547" s="26"/>
      <c r="BK547" s="26"/>
      <c r="BL547" s="26"/>
      <c r="BM547" s="26"/>
    </row>
    <row r="548" spans="3:65" ht="13.5" customHeight="1">
      <c r="C548" s="226"/>
      <c r="F548" s="226"/>
      <c r="G548" s="226"/>
      <c r="H548" s="226"/>
      <c r="I548" s="226"/>
      <c r="J548" s="379"/>
      <c r="K548" s="379"/>
      <c r="L548" s="379"/>
      <c r="M548" s="379"/>
      <c r="Q548" s="347"/>
      <c r="W548" s="367"/>
      <c r="Z548" s="368"/>
      <c r="AA548" s="368"/>
      <c r="AC548" s="368"/>
      <c r="AD548" s="368"/>
      <c r="AE548" s="368"/>
      <c r="AG548" s="368"/>
      <c r="AI548" s="368"/>
      <c r="AK548" s="368"/>
      <c r="AL548" s="368"/>
      <c r="AN548" s="226"/>
      <c r="AO548" s="226"/>
      <c r="AP548" s="226"/>
      <c r="AQ548" s="873"/>
      <c r="AR548" s="873"/>
      <c r="AS548" s="873"/>
      <c r="AT548" s="873"/>
      <c r="AU548" s="26"/>
      <c r="AV548" s="26"/>
      <c r="AW548" s="26"/>
      <c r="AX548" s="26"/>
      <c r="AY548" s="26"/>
      <c r="AZ548" s="26"/>
      <c r="BA548" s="26"/>
      <c r="BB548" s="26"/>
      <c r="BC548" s="26"/>
      <c r="BD548" s="26"/>
      <c r="BE548" s="26"/>
      <c r="BF548" s="26"/>
      <c r="BG548" s="26"/>
      <c r="BH548" s="26"/>
      <c r="BI548" s="26"/>
      <c r="BJ548" s="26"/>
      <c r="BK548" s="26"/>
      <c r="BL548" s="26"/>
      <c r="BM548" s="26"/>
    </row>
    <row r="549" spans="3:65" ht="13.5" customHeight="1">
      <c r="C549" s="226"/>
      <c r="F549" s="226"/>
      <c r="G549" s="226"/>
      <c r="H549" s="226"/>
      <c r="I549" s="226"/>
      <c r="J549" s="379"/>
      <c r="K549" s="379"/>
      <c r="L549" s="379"/>
      <c r="M549" s="379"/>
      <c r="Q549" s="347"/>
      <c r="W549" s="367"/>
      <c r="Z549" s="368"/>
      <c r="AA549" s="368"/>
      <c r="AC549" s="368"/>
      <c r="AD549" s="368"/>
      <c r="AE549" s="368"/>
      <c r="AG549" s="368"/>
      <c r="AI549" s="368"/>
      <c r="AK549" s="368"/>
      <c r="AL549" s="368"/>
      <c r="AN549" s="226"/>
      <c r="AO549" s="226"/>
      <c r="AP549" s="226"/>
      <c r="AQ549" s="873"/>
      <c r="AR549" s="873"/>
      <c r="AS549" s="873"/>
      <c r="AT549" s="873"/>
      <c r="AU549" s="26"/>
      <c r="AV549" s="26"/>
      <c r="AW549" s="26"/>
      <c r="AX549" s="26"/>
      <c r="AY549" s="26"/>
      <c r="AZ549" s="26"/>
      <c r="BA549" s="26"/>
      <c r="BB549" s="26"/>
      <c r="BC549" s="26"/>
      <c r="BD549" s="26"/>
      <c r="BE549" s="26"/>
      <c r="BF549" s="26"/>
      <c r="BG549" s="26"/>
      <c r="BH549" s="26"/>
      <c r="BI549" s="26"/>
      <c r="BJ549" s="26"/>
      <c r="BK549" s="26"/>
      <c r="BL549" s="26"/>
      <c r="BM549" s="26"/>
    </row>
    <row r="550" spans="3:65" ht="13.5" customHeight="1">
      <c r="C550" s="226"/>
      <c r="F550" s="226"/>
      <c r="G550" s="226"/>
      <c r="H550" s="226"/>
      <c r="I550" s="226"/>
      <c r="J550" s="379"/>
      <c r="K550" s="379"/>
      <c r="L550" s="379"/>
      <c r="M550" s="379"/>
      <c r="Q550" s="347"/>
      <c r="W550" s="367"/>
      <c r="Z550" s="368"/>
      <c r="AA550" s="368"/>
      <c r="AC550" s="368"/>
      <c r="AD550" s="368"/>
      <c r="AE550" s="368"/>
      <c r="AG550" s="368"/>
      <c r="AI550" s="368"/>
      <c r="AK550" s="368"/>
      <c r="AL550" s="368"/>
      <c r="AN550" s="226"/>
      <c r="AO550" s="226"/>
      <c r="AP550" s="226"/>
      <c r="AQ550" s="873"/>
      <c r="AR550" s="873"/>
      <c r="AS550" s="873"/>
      <c r="AT550" s="873"/>
      <c r="AU550" s="26"/>
      <c r="AV550" s="26"/>
      <c r="AW550" s="26"/>
      <c r="AX550" s="26"/>
      <c r="AY550" s="26"/>
      <c r="AZ550" s="26"/>
      <c r="BA550" s="26"/>
      <c r="BB550" s="26"/>
      <c r="BC550" s="26"/>
      <c r="BD550" s="26"/>
      <c r="BE550" s="26"/>
      <c r="BF550" s="26"/>
      <c r="BG550" s="26"/>
      <c r="BH550" s="26"/>
      <c r="BI550" s="26"/>
      <c r="BJ550" s="26"/>
      <c r="BK550" s="26"/>
      <c r="BL550" s="26"/>
      <c r="BM550" s="26"/>
    </row>
    <row r="551" spans="3:65" ht="13.5" customHeight="1">
      <c r="C551" s="226"/>
      <c r="F551" s="226"/>
      <c r="G551" s="226"/>
      <c r="H551" s="226"/>
      <c r="I551" s="226"/>
      <c r="J551" s="379"/>
      <c r="K551" s="379"/>
      <c r="L551" s="379"/>
      <c r="M551" s="379"/>
      <c r="Q551" s="347"/>
      <c r="W551" s="367"/>
      <c r="Z551" s="368"/>
      <c r="AA551" s="368"/>
      <c r="AC551" s="368"/>
      <c r="AD551" s="368"/>
      <c r="AE551" s="368"/>
      <c r="AG551" s="368"/>
      <c r="AI551" s="368"/>
      <c r="AK551" s="368"/>
      <c r="AL551" s="368"/>
      <c r="AN551" s="226"/>
      <c r="AO551" s="226"/>
      <c r="AP551" s="226"/>
      <c r="AQ551" s="873"/>
      <c r="AR551" s="873"/>
      <c r="AS551" s="873"/>
      <c r="AT551" s="873"/>
      <c r="AU551" s="26"/>
      <c r="AV551" s="26"/>
      <c r="AW551" s="26"/>
      <c r="AX551" s="26"/>
      <c r="AY551" s="26"/>
      <c r="AZ551" s="26"/>
      <c r="BA551" s="26"/>
      <c r="BB551" s="26"/>
      <c r="BC551" s="26"/>
      <c r="BD551" s="26"/>
      <c r="BE551" s="26"/>
      <c r="BF551" s="26"/>
      <c r="BG551" s="26"/>
      <c r="BH551" s="26"/>
      <c r="BI551" s="26"/>
      <c r="BJ551" s="26"/>
      <c r="BK551" s="26"/>
      <c r="BL551" s="26"/>
      <c r="BM551" s="26"/>
    </row>
    <row r="552" spans="3:65" ht="13.5" customHeight="1">
      <c r="C552" s="226"/>
      <c r="F552" s="226"/>
      <c r="G552" s="226"/>
      <c r="H552" s="226"/>
      <c r="I552" s="226"/>
      <c r="J552" s="379"/>
      <c r="K552" s="379"/>
      <c r="L552" s="379"/>
      <c r="M552" s="379"/>
      <c r="Q552" s="347"/>
      <c r="W552" s="367"/>
      <c r="Z552" s="368"/>
      <c r="AA552" s="368"/>
      <c r="AC552" s="368"/>
      <c r="AD552" s="368"/>
      <c r="AE552" s="368"/>
      <c r="AG552" s="368"/>
      <c r="AI552" s="368"/>
      <c r="AK552" s="368"/>
      <c r="AL552" s="368"/>
      <c r="AN552" s="226"/>
      <c r="AO552" s="226"/>
      <c r="AP552" s="226"/>
      <c r="AQ552" s="873"/>
      <c r="AR552" s="873"/>
      <c r="AS552" s="873"/>
      <c r="AT552" s="873"/>
      <c r="AU552" s="26"/>
      <c r="AV552" s="26"/>
      <c r="AW552" s="26"/>
      <c r="AX552" s="26"/>
      <c r="AY552" s="26"/>
      <c r="AZ552" s="26"/>
      <c r="BA552" s="26"/>
      <c r="BB552" s="26"/>
      <c r="BC552" s="26"/>
      <c r="BD552" s="26"/>
      <c r="BE552" s="26"/>
      <c r="BF552" s="26"/>
      <c r="BG552" s="26"/>
      <c r="BH552" s="26"/>
      <c r="BI552" s="26"/>
      <c r="BJ552" s="26"/>
      <c r="BK552" s="26"/>
      <c r="BL552" s="26"/>
      <c r="BM552" s="26"/>
    </row>
    <row r="553" spans="3:65" ht="13.5" customHeight="1">
      <c r="C553" s="226"/>
      <c r="F553" s="226"/>
      <c r="G553" s="226"/>
      <c r="H553" s="226"/>
      <c r="I553" s="226"/>
      <c r="J553" s="379"/>
      <c r="K553" s="379"/>
      <c r="L553" s="379"/>
      <c r="M553" s="379"/>
      <c r="Q553" s="347"/>
      <c r="W553" s="367"/>
      <c r="Z553" s="368"/>
      <c r="AA553" s="368"/>
      <c r="AC553" s="368"/>
      <c r="AD553" s="368"/>
      <c r="AE553" s="368"/>
      <c r="AG553" s="368"/>
      <c r="AI553" s="368"/>
      <c r="AK553" s="368"/>
      <c r="AL553" s="368"/>
      <c r="AN553" s="226"/>
      <c r="AO553" s="226"/>
      <c r="AP553" s="226"/>
      <c r="AQ553" s="873"/>
      <c r="AR553" s="873"/>
      <c r="AS553" s="873"/>
      <c r="AT553" s="873"/>
      <c r="AU553" s="26"/>
      <c r="AV553" s="26"/>
      <c r="AW553" s="26"/>
      <c r="AX553" s="26"/>
      <c r="AY553" s="26"/>
      <c r="AZ553" s="26"/>
      <c r="BA553" s="26"/>
      <c r="BB553" s="26"/>
      <c r="BC553" s="26"/>
      <c r="BD553" s="26"/>
      <c r="BE553" s="26"/>
      <c r="BF553" s="26"/>
      <c r="BG553" s="26"/>
      <c r="BH553" s="26"/>
      <c r="BI553" s="26"/>
      <c r="BJ553" s="26"/>
      <c r="BK553" s="26"/>
      <c r="BL553" s="26"/>
      <c r="BM553" s="26"/>
    </row>
    <row r="554" spans="3:65" ht="13.5" customHeight="1">
      <c r="C554" s="226"/>
      <c r="F554" s="226"/>
      <c r="G554" s="226"/>
      <c r="H554" s="226"/>
      <c r="I554" s="226"/>
      <c r="J554" s="379"/>
      <c r="K554" s="379"/>
      <c r="L554" s="379"/>
      <c r="M554" s="379"/>
      <c r="Q554" s="347"/>
      <c r="W554" s="367"/>
      <c r="Z554" s="368"/>
      <c r="AA554" s="368"/>
      <c r="AC554" s="368"/>
      <c r="AD554" s="368"/>
      <c r="AE554" s="368"/>
      <c r="AG554" s="368"/>
      <c r="AI554" s="368"/>
      <c r="AK554" s="368"/>
      <c r="AL554" s="368"/>
      <c r="AN554" s="226"/>
      <c r="AO554" s="226"/>
      <c r="AP554" s="226"/>
      <c r="AQ554" s="873"/>
      <c r="AR554" s="873"/>
      <c r="AS554" s="873"/>
      <c r="AT554" s="873"/>
      <c r="AU554" s="26"/>
      <c r="AV554" s="26"/>
      <c r="AW554" s="26"/>
      <c r="AX554" s="26"/>
      <c r="AY554" s="26"/>
      <c r="AZ554" s="26"/>
      <c r="BA554" s="26"/>
      <c r="BB554" s="26"/>
      <c r="BC554" s="26"/>
      <c r="BD554" s="26"/>
      <c r="BE554" s="26"/>
      <c r="BF554" s="26"/>
      <c r="BG554" s="26"/>
      <c r="BH554" s="26"/>
      <c r="BI554" s="26"/>
      <c r="BJ554" s="26"/>
      <c r="BK554" s="26"/>
      <c r="BL554" s="26"/>
      <c r="BM554" s="26"/>
    </row>
    <row r="555" spans="3:65" ht="13.5" customHeight="1">
      <c r="C555" s="226"/>
      <c r="F555" s="226"/>
      <c r="G555" s="226"/>
      <c r="H555" s="226"/>
      <c r="I555" s="226"/>
      <c r="J555" s="379"/>
      <c r="K555" s="379"/>
      <c r="L555" s="379"/>
      <c r="M555" s="379"/>
      <c r="Q555" s="347"/>
      <c r="W555" s="367"/>
      <c r="Z555" s="368"/>
      <c r="AA555" s="368"/>
      <c r="AC555" s="368"/>
      <c r="AD555" s="368"/>
      <c r="AE555" s="368"/>
      <c r="AG555" s="368"/>
      <c r="AI555" s="368"/>
      <c r="AK555" s="368"/>
      <c r="AL555" s="368"/>
      <c r="AN555" s="226"/>
      <c r="AO555" s="226"/>
      <c r="AP555" s="226"/>
      <c r="AQ555" s="873"/>
      <c r="AR555" s="873"/>
      <c r="AS555" s="873"/>
      <c r="AT555" s="873"/>
      <c r="AU555" s="26"/>
      <c r="AV555" s="26"/>
      <c r="AW555" s="26"/>
      <c r="AX555" s="26"/>
      <c r="AY555" s="26"/>
      <c r="AZ555" s="26"/>
      <c r="BA555" s="26"/>
      <c r="BB555" s="26"/>
      <c r="BC555" s="26"/>
      <c r="BD555" s="26"/>
      <c r="BE555" s="26"/>
      <c r="BF555" s="26"/>
      <c r="BG555" s="26"/>
      <c r="BH555" s="26"/>
      <c r="BI555" s="26"/>
      <c r="BJ555" s="26"/>
      <c r="BK555" s="26"/>
      <c r="BL555" s="26"/>
      <c r="BM555" s="26"/>
    </row>
    <row r="556" spans="3:65" ht="13.5" customHeight="1">
      <c r="C556" s="226"/>
      <c r="F556" s="226"/>
      <c r="G556" s="226"/>
      <c r="H556" s="226"/>
      <c r="I556" s="226"/>
      <c r="J556" s="379"/>
      <c r="K556" s="379"/>
      <c r="L556" s="379"/>
      <c r="M556" s="379"/>
      <c r="Q556" s="347"/>
      <c r="W556" s="367"/>
      <c r="Z556" s="368"/>
      <c r="AA556" s="368"/>
      <c r="AC556" s="368"/>
      <c r="AD556" s="368"/>
      <c r="AE556" s="368"/>
      <c r="AG556" s="368"/>
      <c r="AI556" s="368"/>
      <c r="AK556" s="368"/>
      <c r="AL556" s="368"/>
      <c r="AN556" s="226"/>
      <c r="AO556" s="226"/>
      <c r="AP556" s="226"/>
      <c r="AQ556" s="873"/>
      <c r="AR556" s="873"/>
      <c r="AS556" s="873"/>
      <c r="AT556" s="873"/>
      <c r="AU556" s="26"/>
      <c r="AV556" s="26"/>
      <c r="AW556" s="26"/>
      <c r="AX556" s="26"/>
      <c r="AY556" s="26"/>
      <c r="AZ556" s="26"/>
      <c r="BA556" s="26"/>
      <c r="BB556" s="26"/>
      <c r="BC556" s="26"/>
      <c r="BD556" s="26"/>
      <c r="BE556" s="26"/>
      <c r="BF556" s="26"/>
      <c r="BG556" s="26"/>
      <c r="BH556" s="26"/>
      <c r="BI556" s="26"/>
      <c r="BJ556" s="26"/>
      <c r="BK556" s="26"/>
      <c r="BL556" s="26"/>
      <c r="BM556" s="26"/>
    </row>
    <row r="557" spans="3:65" ht="13.5" customHeight="1">
      <c r="C557" s="226"/>
      <c r="F557" s="226"/>
      <c r="G557" s="226"/>
      <c r="H557" s="226"/>
      <c r="I557" s="226"/>
      <c r="J557" s="379"/>
      <c r="K557" s="379"/>
      <c r="L557" s="379"/>
      <c r="M557" s="379"/>
      <c r="Q557" s="347"/>
      <c r="W557" s="367"/>
      <c r="Z557" s="368"/>
      <c r="AA557" s="368"/>
      <c r="AC557" s="368"/>
      <c r="AD557" s="368"/>
      <c r="AE557" s="368"/>
      <c r="AG557" s="368"/>
      <c r="AI557" s="368"/>
      <c r="AK557" s="368"/>
      <c r="AL557" s="368"/>
      <c r="AN557" s="226"/>
      <c r="AO557" s="226"/>
      <c r="AP557" s="226"/>
      <c r="AQ557" s="873"/>
      <c r="AR557" s="873"/>
      <c r="AS557" s="873"/>
      <c r="AT557" s="873"/>
      <c r="AU557" s="26"/>
      <c r="AV557" s="26"/>
      <c r="AW557" s="26"/>
      <c r="AX557" s="26"/>
      <c r="AY557" s="26"/>
      <c r="AZ557" s="26"/>
      <c r="BA557" s="26"/>
      <c r="BB557" s="26"/>
      <c r="BC557" s="26"/>
      <c r="BD557" s="26"/>
      <c r="BE557" s="26"/>
      <c r="BF557" s="26"/>
      <c r="BG557" s="26"/>
      <c r="BH557" s="26"/>
      <c r="BI557" s="26"/>
      <c r="BJ557" s="26"/>
      <c r="BK557" s="26"/>
      <c r="BL557" s="26"/>
      <c r="BM557" s="26"/>
    </row>
    <row r="558" spans="3:65" ht="13.5" customHeight="1">
      <c r="C558" s="226"/>
      <c r="F558" s="226"/>
      <c r="G558" s="226"/>
      <c r="H558" s="226"/>
      <c r="I558" s="226"/>
      <c r="J558" s="379"/>
      <c r="K558" s="379"/>
      <c r="L558" s="379"/>
      <c r="M558" s="379"/>
      <c r="Q558" s="347"/>
      <c r="W558" s="367"/>
      <c r="Z558" s="368"/>
      <c r="AA558" s="368"/>
      <c r="AC558" s="368"/>
      <c r="AD558" s="368"/>
      <c r="AE558" s="368"/>
      <c r="AG558" s="368"/>
      <c r="AI558" s="368"/>
      <c r="AK558" s="368"/>
      <c r="AL558" s="368"/>
      <c r="AN558" s="226"/>
      <c r="AO558" s="226"/>
      <c r="AP558" s="226"/>
      <c r="AQ558" s="873"/>
      <c r="AR558" s="873"/>
      <c r="AS558" s="873"/>
      <c r="AT558" s="873"/>
      <c r="AU558" s="26"/>
      <c r="AV558" s="26"/>
      <c r="AW558" s="26"/>
      <c r="AX558" s="26"/>
      <c r="AY558" s="26"/>
      <c r="AZ558" s="26"/>
      <c r="BA558" s="26"/>
      <c r="BB558" s="26"/>
      <c r="BC558" s="26"/>
      <c r="BD558" s="26"/>
      <c r="BE558" s="26"/>
      <c r="BF558" s="26"/>
      <c r="BG558" s="26"/>
      <c r="BH558" s="26"/>
      <c r="BI558" s="26"/>
      <c r="BJ558" s="26"/>
      <c r="BK558" s="26"/>
      <c r="BL558" s="26"/>
      <c r="BM558" s="26"/>
    </row>
    <row r="559" spans="3:65" ht="13.5" customHeight="1">
      <c r="C559" s="226"/>
      <c r="F559" s="226"/>
      <c r="G559" s="226"/>
      <c r="H559" s="226"/>
      <c r="I559" s="226"/>
      <c r="J559" s="379"/>
      <c r="K559" s="379"/>
      <c r="L559" s="379"/>
      <c r="M559" s="379"/>
      <c r="Q559" s="347"/>
      <c r="W559" s="367"/>
      <c r="Z559" s="368"/>
      <c r="AA559" s="368"/>
      <c r="AC559" s="368"/>
      <c r="AD559" s="368"/>
      <c r="AE559" s="368"/>
      <c r="AG559" s="368"/>
      <c r="AI559" s="368"/>
      <c r="AK559" s="368"/>
      <c r="AL559" s="368"/>
      <c r="AN559" s="226"/>
      <c r="AO559" s="226"/>
      <c r="AP559" s="226"/>
      <c r="AQ559" s="873"/>
      <c r="AR559" s="873"/>
      <c r="AS559" s="873"/>
      <c r="AT559" s="873"/>
      <c r="AU559" s="26"/>
      <c r="AV559" s="26"/>
      <c r="AW559" s="26"/>
      <c r="AX559" s="26"/>
      <c r="AY559" s="26"/>
      <c r="AZ559" s="26"/>
      <c r="BA559" s="26"/>
      <c r="BB559" s="26"/>
      <c r="BC559" s="26"/>
      <c r="BD559" s="26"/>
      <c r="BE559" s="26"/>
      <c r="BF559" s="26"/>
      <c r="BG559" s="26"/>
      <c r="BH559" s="26"/>
      <c r="BI559" s="26"/>
      <c r="BJ559" s="26"/>
      <c r="BK559" s="26"/>
      <c r="BL559" s="26"/>
      <c r="BM559" s="26"/>
    </row>
    <row r="560" spans="3:65" ht="13.5" customHeight="1">
      <c r="C560" s="226"/>
      <c r="F560" s="226"/>
      <c r="G560" s="226"/>
      <c r="H560" s="226"/>
      <c r="I560" s="226"/>
      <c r="J560" s="379"/>
      <c r="K560" s="379"/>
      <c r="L560" s="379"/>
      <c r="M560" s="379"/>
      <c r="Q560" s="347"/>
      <c r="W560" s="367"/>
      <c r="Z560" s="368"/>
      <c r="AA560" s="368"/>
      <c r="AC560" s="368"/>
      <c r="AD560" s="368"/>
      <c r="AE560" s="368"/>
      <c r="AG560" s="368"/>
      <c r="AI560" s="368"/>
      <c r="AK560" s="368"/>
      <c r="AL560" s="368"/>
      <c r="AN560" s="226"/>
      <c r="AO560" s="226"/>
      <c r="AP560" s="226"/>
      <c r="AQ560" s="873"/>
      <c r="AR560" s="873"/>
      <c r="AS560" s="873"/>
      <c r="AT560" s="873"/>
      <c r="AU560" s="26"/>
      <c r="AV560" s="26"/>
      <c r="AW560" s="26"/>
      <c r="AX560" s="26"/>
      <c r="AY560" s="26"/>
      <c r="AZ560" s="26"/>
      <c r="BA560" s="26"/>
      <c r="BB560" s="26"/>
      <c r="BC560" s="26"/>
      <c r="BD560" s="26"/>
      <c r="BE560" s="26"/>
      <c r="BF560" s="26"/>
      <c r="BG560" s="26"/>
      <c r="BH560" s="26"/>
      <c r="BI560" s="26"/>
      <c r="BJ560" s="26"/>
      <c r="BK560" s="26"/>
      <c r="BL560" s="26"/>
      <c r="BM560" s="26"/>
    </row>
    <row r="561" spans="3:65" ht="13.5" customHeight="1">
      <c r="C561" s="226"/>
      <c r="F561" s="226"/>
      <c r="G561" s="226"/>
      <c r="H561" s="226"/>
      <c r="I561" s="226"/>
      <c r="J561" s="379"/>
      <c r="K561" s="379"/>
      <c r="L561" s="379"/>
      <c r="M561" s="379"/>
      <c r="Q561" s="347"/>
      <c r="W561" s="367"/>
      <c r="Z561" s="368"/>
      <c r="AA561" s="368"/>
      <c r="AC561" s="368"/>
      <c r="AD561" s="368"/>
      <c r="AE561" s="368"/>
      <c r="AG561" s="368"/>
      <c r="AI561" s="368"/>
      <c r="AK561" s="368"/>
      <c r="AL561" s="368"/>
      <c r="AN561" s="226"/>
      <c r="AO561" s="226"/>
      <c r="AP561" s="226"/>
      <c r="AQ561" s="873"/>
      <c r="AR561" s="873"/>
      <c r="AS561" s="873"/>
      <c r="AT561" s="873"/>
      <c r="AU561" s="26"/>
      <c r="AV561" s="26"/>
      <c r="AW561" s="26"/>
      <c r="AX561" s="26"/>
      <c r="AY561" s="26"/>
      <c r="AZ561" s="26"/>
      <c r="BA561" s="26"/>
      <c r="BB561" s="26"/>
      <c r="BC561" s="26"/>
      <c r="BD561" s="26"/>
      <c r="BE561" s="26"/>
      <c r="BF561" s="26"/>
      <c r="BG561" s="26"/>
      <c r="BH561" s="26"/>
      <c r="BI561" s="26"/>
      <c r="BJ561" s="26"/>
      <c r="BK561" s="26"/>
      <c r="BL561" s="26"/>
      <c r="BM561" s="26"/>
    </row>
    <row r="562" spans="3:65" ht="13.5" customHeight="1">
      <c r="C562" s="226"/>
      <c r="F562" s="226"/>
      <c r="G562" s="226"/>
      <c r="H562" s="226"/>
      <c r="I562" s="226"/>
      <c r="J562" s="379"/>
      <c r="K562" s="379"/>
      <c r="L562" s="379"/>
      <c r="M562" s="379"/>
      <c r="Q562" s="347"/>
      <c r="W562" s="367"/>
      <c r="Z562" s="368"/>
      <c r="AA562" s="368"/>
      <c r="AC562" s="368"/>
      <c r="AD562" s="368"/>
      <c r="AE562" s="368"/>
      <c r="AG562" s="368"/>
      <c r="AI562" s="368"/>
      <c r="AK562" s="368"/>
      <c r="AL562" s="368"/>
      <c r="AN562" s="226"/>
      <c r="AO562" s="226"/>
      <c r="AP562" s="226"/>
      <c r="AQ562" s="873"/>
      <c r="AR562" s="873"/>
      <c r="AS562" s="873"/>
      <c r="AT562" s="873"/>
      <c r="AU562" s="26"/>
      <c r="AV562" s="26"/>
      <c r="AW562" s="26"/>
      <c r="AX562" s="26"/>
      <c r="AY562" s="26"/>
      <c r="AZ562" s="26"/>
      <c r="BA562" s="26"/>
      <c r="BB562" s="26"/>
      <c r="BC562" s="26"/>
      <c r="BD562" s="26"/>
      <c r="BE562" s="26"/>
      <c r="BF562" s="26"/>
      <c r="BG562" s="26"/>
      <c r="BH562" s="26"/>
      <c r="BI562" s="26"/>
      <c r="BJ562" s="26"/>
      <c r="BK562" s="26"/>
      <c r="BL562" s="26"/>
      <c r="BM562" s="26"/>
    </row>
    <row r="563" spans="3:65" ht="13.5" customHeight="1">
      <c r="C563" s="226"/>
      <c r="F563" s="226"/>
      <c r="G563" s="226"/>
      <c r="H563" s="226"/>
      <c r="I563" s="226"/>
      <c r="J563" s="379"/>
      <c r="K563" s="379"/>
      <c r="L563" s="379"/>
      <c r="M563" s="379"/>
      <c r="Q563" s="347"/>
      <c r="W563" s="367"/>
      <c r="Z563" s="368"/>
      <c r="AA563" s="368"/>
      <c r="AC563" s="368"/>
      <c r="AD563" s="368"/>
      <c r="AE563" s="368"/>
      <c r="AG563" s="368"/>
      <c r="AI563" s="368"/>
      <c r="AK563" s="368"/>
      <c r="AL563" s="368"/>
      <c r="AN563" s="226"/>
      <c r="AO563" s="226"/>
      <c r="AP563" s="226"/>
      <c r="AQ563" s="873"/>
      <c r="AR563" s="873"/>
      <c r="AS563" s="873"/>
      <c r="AT563" s="873"/>
      <c r="AU563" s="26"/>
      <c r="AV563" s="26"/>
      <c r="AW563" s="26"/>
      <c r="AX563" s="26"/>
      <c r="AY563" s="26"/>
      <c r="AZ563" s="26"/>
      <c r="BA563" s="26"/>
      <c r="BB563" s="26"/>
      <c r="BC563" s="26"/>
      <c r="BD563" s="26"/>
      <c r="BE563" s="26"/>
      <c r="BF563" s="26"/>
      <c r="BG563" s="26"/>
      <c r="BH563" s="26"/>
      <c r="BI563" s="26"/>
      <c r="BJ563" s="26"/>
      <c r="BK563" s="26"/>
      <c r="BL563" s="26"/>
      <c r="BM563" s="26"/>
    </row>
    <row r="564" spans="3:65" ht="13.5" customHeight="1">
      <c r="C564" s="226"/>
      <c r="F564" s="226"/>
      <c r="G564" s="226"/>
      <c r="H564" s="226"/>
      <c r="I564" s="226"/>
      <c r="J564" s="379"/>
      <c r="K564" s="379"/>
      <c r="L564" s="379"/>
      <c r="M564" s="379"/>
      <c r="Q564" s="347"/>
      <c r="W564" s="367"/>
      <c r="Z564" s="368"/>
      <c r="AA564" s="368"/>
      <c r="AC564" s="368"/>
      <c r="AD564" s="368"/>
      <c r="AE564" s="368"/>
      <c r="AG564" s="368"/>
      <c r="AI564" s="368"/>
      <c r="AK564" s="368"/>
      <c r="AL564" s="368"/>
      <c r="AN564" s="226"/>
      <c r="AO564" s="226"/>
      <c r="AP564" s="226"/>
      <c r="AQ564" s="873"/>
      <c r="AR564" s="873"/>
      <c r="AS564" s="873"/>
      <c r="AT564" s="873"/>
      <c r="AU564" s="26"/>
      <c r="AV564" s="26"/>
      <c r="AW564" s="26"/>
      <c r="AX564" s="26"/>
      <c r="AY564" s="26"/>
      <c r="AZ564" s="26"/>
      <c r="BA564" s="26"/>
      <c r="BB564" s="26"/>
      <c r="BC564" s="26"/>
      <c r="BD564" s="26"/>
      <c r="BE564" s="26"/>
      <c r="BF564" s="26"/>
      <c r="BG564" s="26"/>
      <c r="BH564" s="26"/>
      <c r="BI564" s="26"/>
      <c r="BJ564" s="26"/>
      <c r="BK564" s="26"/>
      <c r="BL564" s="26"/>
      <c r="BM564" s="26"/>
    </row>
    <row r="565" spans="3:65" ht="13.5" customHeight="1">
      <c r="C565" s="226"/>
      <c r="F565" s="226"/>
      <c r="G565" s="226"/>
      <c r="H565" s="226"/>
      <c r="I565" s="226"/>
      <c r="J565" s="379"/>
      <c r="K565" s="379"/>
      <c r="L565" s="379"/>
      <c r="M565" s="379"/>
      <c r="Q565" s="347"/>
      <c r="W565" s="367"/>
      <c r="Z565" s="368"/>
      <c r="AA565" s="368"/>
      <c r="AC565" s="368"/>
      <c r="AD565" s="368"/>
      <c r="AE565" s="368"/>
      <c r="AG565" s="368"/>
      <c r="AI565" s="368"/>
      <c r="AK565" s="368"/>
      <c r="AL565" s="368"/>
      <c r="AN565" s="226"/>
      <c r="AO565" s="226"/>
      <c r="AP565" s="226"/>
      <c r="AQ565" s="873"/>
      <c r="AR565" s="873"/>
      <c r="AS565" s="873"/>
      <c r="AT565" s="873"/>
      <c r="AU565" s="26"/>
      <c r="AV565" s="26"/>
      <c r="AW565" s="26"/>
      <c r="AX565" s="26"/>
      <c r="AY565" s="26"/>
      <c r="AZ565" s="26"/>
      <c r="BA565" s="26"/>
      <c r="BB565" s="26"/>
      <c r="BC565" s="26"/>
      <c r="BD565" s="26"/>
      <c r="BE565" s="26"/>
      <c r="BF565" s="26"/>
      <c r="BG565" s="26"/>
      <c r="BH565" s="26"/>
      <c r="BI565" s="26"/>
      <c r="BJ565" s="26"/>
      <c r="BK565" s="26"/>
      <c r="BL565" s="26"/>
      <c r="BM565" s="26"/>
    </row>
    <row r="566" spans="3:65" ht="13.5" customHeight="1">
      <c r="C566" s="226"/>
      <c r="F566" s="226"/>
      <c r="G566" s="226"/>
      <c r="H566" s="226"/>
      <c r="I566" s="226"/>
      <c r="J566" s="379"/>
      <c r="K566" s="379"/>
      <c r="L566" s="379"/>
      <c r="M566" s="379"/>
      <c r="Q566" s="347"/>
      <c r="W566" s="367"/>
      <c r="Z566" s="368"/>
      <c r="AA566" s="368"/>
      <c r="AC566" s="368"/>
      <c r="AD566" s="368"/>
      <c r="AE566" s="368"/>
      <c r="AG566" s="368"/>
      <c r="AI566" s="368"/>
      <c r="AK566" s="368"/>
      <c r="AL566" s="368"/>
      <c r="AN566" s="226"/>
      <c r="AO566" s="226"/>
      <c r="AP566" s="226"/>
      <c r="AQ566" s="873"/>
      <c r="AR566" s="873"/>
      <c r="AS566" s="873"/>
      <c r="AT566" s="873"/>
      <c r="AU566" s="26"/>
      <c r="AV566" s="26"/>
      <c r="AW566" s="26"/>
      <c r="AX566" s="26"/>
      <c r="AY566" s="26"/>
      <c r="AZ566" s="26"/>
      <c r="BA566" s="26"/>
      <c r="BB566" s="26"/>
      <c r="BC566" s="26"/>
      <c r="BD566" s="26"/>
      <c r="BE566" s="26"/>
      <c r="BF566" s="26"/>
      <c r="BG566" s="26"/>
      <c r="BH566" s="26"/>
      <c r="BI566" s="26"/>
      <c r="BJ566" s="26"/>
      <c r="BK566" s="26"/>
      <c r="BL566" s="26"/>
      <c r="BM566" s="26"/>
    </row>
    <row r="567" spans="3:65" ht="13.5" customHeight="1">
      <c r="C567" s="226"/>
      <c r="F567" s="226"/>
      <c r="G567" s="226"/>
      <c r="H567" s="226"/>
      <c r="I567" s="226"/>
      <c r="J567" s="379"/>
      <c r="K567" s="379"/>
      <c r="L567" s="379"/>
      <c r="M567" s="379"/>
      <c r="Q567" s="347"/>
      <c r="W567" s="367"/>
      <c r="Z567" s="368"/>
      <c r="AA567" s="368"/>
      <c r="AC567" s="368"/>
      <c r="AD567" s="368"/>
      <c r="AE567" s="368"/>
      <c r="AG567" s="368"/>
      <c r="AI567" s="368"/>
      <c r="AK567" s="368"/>
      <c r="AL567" s="368"/>
      <c r="AN567" s="226"/>
      <c r="AO567" s="226"/>
      <c r="AP567" s="226"/>
      <c r="AQ567" s="873"/>
      <c r="AR567" s="873"/>
      <c r="AS567" s="873"/>
      <c r="AT567" s="873"/>
      <c r="AU567" s="26"/>
      <c r="AV567" s="26"/>
      <c r="AW567" s="26"/>
      <c r="AX567" s="26"/>
      <c r="AY567" s="26"/>
      <c r="AZ567" s="26"/>
      <c r="BA567" s="26"/>
      <c r="BB567" s="26"/>
      <c r="BC567" s="26"/>
      <c r="BD567" s="26"/>
      <c r="BE567" s="26"/>
      <c r="BF567" s="26"/>
      <c r="BG567" s="26"/>
      <c r="BH567" s="26"/>
      <c r="BI567" s="26"/>
      <c r="BJ567" s="26"/>
      <c r="BK567" s="26"/>
      <c r="BL567" s="26"/>
      <c r="BM567" s="26"/>
    </row>
    <row r="568" spans="3:65" ht="13.5" customHeight="1">
      <c r="C568" s="226"/>
      <c r="F568" s="226"/>
      <c r="G568" s="226"/>
      <c r="H568" s="226"/>
      <c r="I568" s="226"/>
      <c r="J568" s="379"/>
      <c r="K568" s="379"/>
      <c r="L568" s="379"/>
      <c r="M568" s="379"/>
      <c r="Q568" s="347"/>
      <c r="W568" s="367"/>
      <c r="Z568" s="368"/>
      <c r="AA568" s="368"/>
      <c r="AC568" s="368"/>
      <c r="AD568" s="368"/>
      <c r="AE568" s="368"/>
      <c r="AG568" s="368"/>
      <c r="AI568" s="368"/>
      <c r="AK568" s="368"/>
      <c r="AL568" s="368"/>
      <c r="AN568" s="226"/>
      <c r="AO568" s="226"/>
      <c r="AP568" s="226"/>
      <c r="AQ568" s="873"/>
      <c r="AR568" s="873"/>
      <c r="AS568" s="873"/>
      <c r="AT568" s="873"/>
      <c r="AU568" s="26"/>
      <c r="AV568" s="26"/>
      <c r="AW568" s="26"/>
      <c r="AX568" s="26"/>
      <c r="AY568" s="26"/>
      <c r="AZ568" s="26"/>
      <c r="BA568" s="26"/>
      <c r="BB568" s="26"/>
      <c r="BC568" s="26"/>
      <c r="BD568" s="26"/>
      <c r="BE568" s="26"/>
      <c r="BF568" s="26"/>
      <c r="BG568" s="26"/>
      <c r="BH568" s="26"/>
      <c r="BI568" s="26"/>
      <c r="BJ568" s="26"/>
      <c r="BK568" s="26"/>
      <c r="BL568" s="26"/>
      <c r="BM568" s="26"/>
    </row>
    <row r="569" spans="3:65" ht="13.5" customHeight="1">
      <c r="C569" s="226"/>
      <c r="F569" s="226"/>
      <c r="G569" s="226"/>
      <c r="H569" s="226"/>
      <c r="I569" s="226"/>
      <c r="J569" s="379"/>
      <c r="K569" s="379"/>
      <c r="L569" s="379"/>
      <c r="M569" s="379"/>
      <c r="Q569" s="347"/>
      <c r="W569" s="367"/>
      <c r="Z569" s="368"/>
      <c r="AA569" s="368"/>
      <c r="AC569" s="368"/>
      <c r="AD569" s="368"/>
      <c r="AE569" s="368"/>
      <c r="AG569" s="368"/>
      <c r="AI569" s="368"/>
      <c r="AK569" s="368"/>
      <c r="AL569" s="368"/>
      <c r="AN569" s="226"/>
      <c r="AO569" s="226"/>
      <c r="AP569" s="226"/>
      <c r="AQ569" s="873"/>
      <c r="AR569" s="873"/>
      <c r="AS569" s="873"/>
      <c r="AT569" s="873"/>
      <c r="AU569" s="26"/>
      <c r="AV569" s="26"/>
      <c r="AW569" s="26"/>
      <c r="AX569" s="26"/>
      <c r="AY569" s="26"/>
      <c r="AZ569" s="26"/>
      <c r="BA569" s="26"/>
      <c r="BB569" s="26"/>
      <c r="BC569" s="26"/>
      <c r="BD569" s="26"/>
      <c r="BE569" s="26"/>
      <c r="BF569" s="26"/>
      <c r="BG569" s="26"/>
      <c r="BH569" s="26"/>
      <c r="BI569" s="26"/>
      <c r="BJ569" s="26"/>
      <c r="BK569" s="26"/>
      <c r="BL569" s="26"/>
      <c r="BM569" s="26"/>
    </row>
    <row r="570" spans="3:65" ht="13.5" customHeight="1">
      <c r="C570" s="226"/>
      <c r="F570" s="226"/>
      <c r="G570" s="226"/>
      <c r="H570" s="226"/>
      <c r="I570" s="226"/>
      <c r="J570" s="379"/>
      <c r="K570" s="379"/>
      <c r="L570" s="379"/>
      <c r="M570" s="379"/>
      <c r="Q570" s="347"/>
      <c r="W570" s="367"/>
      <c r="Z570" s="368"/>
      <c r="AA570" s="368"/>
      <c r="AC570" s="368"/>
      <c r="AD570" s="368"/>
      <c r="AE570" s="368"/>
      <c r="AG570" s="368"/>
      <c r="AI570" s="368"/>
      <c r="AK570" s="368"/>
      <c r="AL570" s="368"/>
      <c r="AN570" s="226"/>
      <c r="AO570" s="226"/>
      <c r="AP570" s="226"/>
      <c r="AQ570" s="873"/>
      <c r="AR570" s="873"/>
      <c r="AS570" s="873"/>
      <c r="AT570" s="873"/>
      <c r="AU570" s="26"/>
      <c r="AV570" s="26"/>
      <c r="AW570" s="26"/>
      <c r="AX570" s="26"/>
      <c r="AY570" s="26"/>
      <c r="AZ570" s="26"/>
      <c r="BA570" s="26"/>
      <c r="BB570" s="26"/>
      <c r="BC570" s="26"/>
      <c r="BD570" s="26"/>
      <c r="BE570" s="26"/>
      <c r="BF570" s="26"/>
      <c r="BG570" s="26"/>
      <c r="BH570" s="26"/>
      <c r="BI570" s="26"/>
      <c r="BJ570" s="26"/>
      <c r="BK570" s="26"/>
      <c r="BL570" s="26"/>
      <c r="BM570" s="26"/>
    </row>
    <row r="571" spans="3:65" ht="13.5" customHeight="1">
      <c r="C571" s="226"/>
      <c r="F571" s="226"/>
      <c r="G571" s="226"/>
      <c r="H571" s="226"/>
      <c r="I571" s="226"/>
      <c r="J571" s="379"/>
      <c r="K571" s="379"/>
      <c r="L571" s="379"/>
      <c r="M571" s="379"/>
      <c r="Q571" s="347"/>
      <c r="W571" s="367"/>
      <c r="Z571" s="368"/>
      <c r="AA571" s="368"/>
      <c r="AC571" s="368"/>
      <c r="AD571" s="368"/>
      <c r="AE571" s="368"/>
      <c r="AG571" s="368"/>
      <c r="AI571" s="368"/>
      <c r="AK571" s="368"/>
      <c r="AL571" s="368"/>
      <c r="AN571" s="226"/>
      <c r="AO571" s="226"/>
      <c r="AP571" s="226"/>
      <c r="AQ571" s="873"/>
      <c r="AR571" s="873"/>
      <c r="AS571" s="873"/>
      <c r="AT571" s="873"/>
      <c r="AU571" s="26"/>
      <c r="AV571" s="26"/>
      <c r="AW571" s="26"/>
      <c r="AX571" s="26"/>
      <c r="AY571" s="26"/>
      <c r="AZ571" s="26"/>
      <c r="BA571" s="26"/>
      <c r="BB571" s="26"/>
      <c r="BC571" s="26"/>
      <c r="BD571" s="26"/>
      <c r="BE571" s="26"/>
      <c r="BF571" s="26"/>
      <c r="BG571" s="26"/>
      <c r="BH571" s="26"/>
      <c r="BI571" s="26"/>
      <c r="BJ571" s="26"/>
      <c r="BK571" s="26"/>
      <c r="BL571" s="26"/>
      <c r="BM571" s="26"/>
    </row>
    <row r="572" spans="3:65" ht="13.5" customHeight="1">
      <c r="C572" s="226"/>
      <c r="F572" s="226"/>
      <c r="G572" s="226"/>
      <c r="H572" s="226"/>
      <c r="I572" s="226"/>
      <c r="J572" s="379"/>
      <c r="K572" s="379"/>
      <c r="L572" s="379"/>
      <c r="M572" s="379"/>
      <c r="Q572" s="347"/>
      <c r="W572" s="367"/>
      <c r="Z572" s="368"/>
      <c r="AA572" s="368"/>
      <c r="AC572" s="368"/>
      <c r="AD572" s="368"/>
      <c r="AE572" s="368"/>
      <c r="AG572" s="368"/>
      <c r="AI572" s="368"/>
      <c r="AK572" s="368"/>
      <c r="AL572" s="368"/>
      <c r="AN572" s="226"/>
      <c r="AO572" s="226"/>
      <c r="AP572" s="226"/>
      <c r="AQ572" s="873"/>
      <c r="AR572" s="873"/>
      <c r="AS572" s="873"/>
      <c r="AT572" s="873"/>
      <c r="AU572" s="26"/>
      <c r="AV572" s="26"/>
      <c r="AW572" s="26"/>
      <c r="AX572" s="26"/>
      <c r="AY572" s="26"/>
      <c r="AZ572" s="26"/>
      <c r="BA572" s="26"/>
      <c r="BB572" s="26"/>
      <c r="BC572" s="26"/>
      <c r="BD572" s="26"/>
      <c r="BE572" s="26"/>
      <c r="BF572" s="26"/>
      <c r="BG572" s="26"/>
      <c r="BH572" s="26"/>
      <c r="BI572" s="26"/>
      <c r="BJ572" s="26"/>
      <c r="BK572" s="26"/>
      <c r="BL572" s="26"/>
      <c r="BM572" s="26"/>
    </row>
    <row r="573" spans="3:65" ht="13.5" customHeight="1">
      <c r="C573" s="226"/>
      <c r="F573" s="226"/>
      <c r="G573" s="226"/>
      <c r="H573" s="226"/>
      <c r="I573" s="226"/>
      <c r="J573" s="379"/>
      <c r="K573" s="379"/>
      <c r="L573" s="379"/>
      <c r="M573" s="379"/>
      <c r="Q573" s="347"/>
      <c r="W573" s="367"/>
      <c r="Z573" s="368"/>
      <c r="AA573" s="368"/>
      <c r="AC573" s="368"/>
      <c r="AD573" s="368"/>
      <c r="AE573" s="368"/>
      <c r="AG573" s="368"/>
      <c r="AI573" s="368"/>
      <c r="AK573" s="368"/>
      <c r="AL573" s="368"/>
      <c r="AN573" s="226"/>
      <c r="AO573" s="226"/>
      <c r="AP573" s="226"/>
      <c r="AQ573" s="873"/>
      <c r="AR573" s="873"/>
      <c r="AS573" s="873"/>
      <c r="AT573" s="873"/>
      <c r="AU573" s="26"/>
      <c r="AV573" s="26"/>
      <c r="AW573" s="26"/>
      <c r="AX573" s="26"/>
      <c r="AY573" s="26"/>
      <c r="AZ573" s="26"/>
      <c r="BA573" s="26"/>
      <c r="BB573" s="26"/>
      <c r="BC573" s="26"/>
      <c r="BD573" s="26"/>
      <c r="BE573" s="26"/>
      <c r="BF573" s="26"/>
      <c r="BG573" s="26"/>
      <c r="BH573" s="26"/>
      <c r="BI573" s="26"/>
      <c r="BJ573" s="26"/>
      <c r="BK573" s="26"/>
      <c r="BL573" s="26"/>
      <c r="BM573" s="26"/>
    </row>
    <row r="574" spans="3:65" ht="13.5" customHeight="1">
      <c r="C574" s="226"/>
      <c r="F574" s="226"/>
      <c r="G574" s="226"/>
      <c r="H574" s="226"/>
      <c r="I574" s="226"/>
      <c r="J574" s="379"/>
      <c r="K574" s="379"/>
      <c r="L574" s="379"/>
      <c r="M574" s="379"/>
      <c r="Q574" s="347"/>
      <c r="W574" s="367"/>
      <c r="Z574" s="368"/>
      <c r="AA574" s="368"/>
      <c r="AC574" s="368"/>
      <c r="AD574" s="368"/>
      <c r="AE574" s="368"/>
      <c r="AG574" s="368"/>
      <c r="AI574" s="368"/>
      <c r="AK574" s="368"/>
      <c r="AL574" s="368"/>
      <c r="AN574" s="226"/>
      <c r="AO574" s="226"/>
      <c r="AP574" s="226"/>
      <c r="AQ574" s="873"/>
      <c r="AR574" s="873"/>
      <c r="AS574" s="873"/>
      <c r="AT574" s="873"/>
      <c r="AU574" s="26"/>
      <c r="AV574" s="26"/>
      <c r="AW574" s="26"/>
      <c r="AX574" s="26"/>
      <c r="AY574" s="26"/>
      <c r="AZ574" s="26"/>
      <c r="BA574" s="26"/>
      <c r="BB574" s="26"/>
      <c r="BC574" s="26"/>
      <c r="BD574" s="26"/>
      <c r="BE574" s="26"/>
      <c r="BF574" s="26"/>
      <c r="BG574" s="26"/>
      <c r="BH574" s="26"/>
      <c r="BI574" s="26"/>
      <c r="BJ574" s="26"/>
      <c r="BK574" s="26"/>
      <c r="BL574" s="26"/>
      <c r="BM574" s="26"/>
    </row>
    <row r="575" spans="3:65" ht="13.5" customHeight="1">
      <c r="C575" s="226"/>
      <c r="F575" s="226"/>
      <c r="G575" s="226"/>
      <c r="H575" s="226"/>
      <c r="I575" s="226"/>
      <c r="J575" s="379"/>
      <c r="K575" s="379"/>
      <c r="L575" s="379"/>
      <c r="M575" s="379"/>
      <c r="Q575" s="347"/>
      <c r="W575" s="367"/>
      <c r="Z575" s="368"/>
      <c r="AA575" s="368"/>
      <c r="AC575" s="368"/>
      <c r="AD575" s="368"/>
      <c r="AE575" s="368"/>
      <c r="AG575" s="368"/>
      <c r="AI575" s="368"/>
      <c r="AK575" s="368"/>
      <c r="AL575" s="368"/>
      <c r="AN575" s="226"/>
      <c r="AO575" s="226"/>
      <c r="AP575" s="226"/>
      <c r="AQ575" s="873"/>
      <c r="AR575" s="873"/>
      <c r="AS575" s="873"/>
      <c r="AT575" s="873"/>
      <c r="AU575" s="26"/>
      <c r="AV575" s="26"/>
      <c r="AW575" s="26"/>
      <c r="AX575" s="26"/>
      <c r="AY575" s="26"/>
      <c r="AZ575" s="26"/>
      <c r="BA575" s="26"/>
      <c r="BB575" s="26"/>
      <c r="BC575" s="26"/>
      <c r="BD575" s="26"/>
      <c r="BE575" s="26"/>
      <c r="BF575" s="26"/>
      <c r="BG575" s="26"/>
      <c r="BH575" s="26"/>
      <c r="BI575" s="26"/>
      <c r="BJ575" s="26"/>
      <c r="BK575" s="26"/>
      <c r="BL575" s="26"/>
      <c r="BM575" s="26"/>
    </row>
    <row r="576" spans="3:65" ht="13.5" customHeight="1">
      <c r="C576" s="226"/>
      <c r="F576" s="226"/>
      <c r="G576" s="226"/>
      <c r="H576" s="226"/>
      <c r="I576" s="226"/>
      <c r="J576" s="379"/>
      <c r="K576" s="379"/>
      <c r="L576" s="379"/>
      <c r="M576" s="379"/>
      <c r="Q576" s="347"/>
      <c r="W576" s="367"/>
      <c r="Z576" s="368"/>
      <c r="AA576" s="368"/>
      <c r="AC576" s="368"/>
      <c r="AD576" s="368"/>
      <c r="AE576" s="368"/>
      <c r="AG576" s="368"/>
      <c r="AI576" s="368"/>
      <c r="AK576" s="368"/>
      <c r="AL576" s="368"/>
      <c r="AN576" s="226"/>
      <c r="AO576" s="226"/>
      <c r="AP576" s="226"/>
      <c r="AQ576" s="873"/>
      <c r="AR576" s="873"/>
      <c r="AS576" s="873"/>
      <c r="AT576" s="873"/>
      <c r="AU576" s="26"/>
      <c r="AV576" s="26"/>
      <c r="AW576" s="26"/>
      <c r="AX576" s="26"/>
      <c r="AY576" s="26"/>
      <c r="AZ576" s="26"/>
      <c r="BA576" s="26"/>
      <c r="BB576" s="26"/>
      <c r="BC576" s="26"/>
      <c r="BD576" s="26"/>
      <c r="BE576" s="26"/>
      <c r="BF576" s="26"/>
      <c r="BG576" s="26"/>
      <c r="BH576" s="26"/>
      <c r="BI576" s="26"/>
      <c r="BJ576" s="26"/>
      <c r="BK576" s="26"/>
      <c r="BL576" s="26"/>
      <c r="BM576" s="26"/>
    </row>
    <row r="577" spans="3:65" ht="13.5" customHeight="1">
      <c r="C577" s="226"/>
      <c r="F577" s="226"/>
      <c r="G577" s="226"/>
      <c r="H577" s="226"/>
      <c r="I577" s="226"/>
      <c r="J577" s="379"/>
      <c r="K577" s="379"/>
      <c r="L577" s="379"/>
      <c r="M577" s="379"/>
      <c r="Q577" s="347"/>
      <c r="W577" s="367"/>
      <c r="Z577" s="368"/>
      <c r="AA577" s="368"/>
      <c r="AC577" s="368"/>
      <c r="AD577" s="368"/>
      <c r="AE577" s="368"/>
      <c r="AG577" s="368"/>
      <c r="AI577" s="368"/>
      <c r="AK577" s="368"/>
      <c r="AL577" s="368"/>
      <c r="AN577" s="226"/>
      <c r="AO577" s="226"/>
      <c r="AP577" s="226"/>
      <c r="AQ577" s="873"/>
      <c r="AR577" s="873"/>
      <c r="AS577" s="873"/>
      <c r="AT577" s="873"/>
      <c r="AU577" s="26"/>
      <c r="AV577" s="26"/>
      <c r="AW577" s="26"/>
      <c r="AX577" s="26"/>
      <c r="AY577" s="26"/>
      <c r="AZ577" s="26"/>
      <c r="BA577" s="26"/>
      <c r="BB577" s="26"/>
      <c r="BC577" s="26"/>
      <c r="BD577" s="26"/>
      <c r="BE577" s="26"/>
      <c r="BF577" s="26"/>
      <c r="BG577" s="26"/>
      <c r="BH577" s="26"/>
      <c r="BI577" s="26"/>
      <c r="BJ577" s="26"/>
      <c r="BK577" s="26"/>
      <c r="BL577" s="26"/>
      <c r="BM577" s="26"/>
    </row>
    <row r="578" spans="3:65" ht="13.5" customHeight="1">
      <c r="C578" s="226"/>
      <c r="F578" s="226"/>
      <c r="G578" s="226"/>
      <c r="H578" s="226"/>
      <c r="I578" s="226"/>
      <c r="J578" s="379"/>
      <c r="K578" s="379"/>
      <c r="L578" s="379"/>
      <c r="M578" s="379"/>
      <c r="Q578" s="347"/>
      <c r="W578" s="367"/>
      <c r="Z578" s="368"/>
      <c r="AA578" s="368"/>
      <c r="AC578" s="368"/>
      <c r="AD578" s="368"/>
      <c r="AE578" s="368"/>
      <c r="AG578" s="368"/>
      <c r="AI578" s="368"/>
      <c r="AK578" s="368"/>
      <c r="AL578" s="368"/>
      <c r="AN578" s="226"/>
      <c r="AO578" s="226"/>
      <c r="AP578" s="226"/>
      <c r="AQ578" s="873"/>
      <c r="AR578" s="873"/>
      <c r="AS578" s="873"/>
      <c r="AT578" s="873"/>
      <c r="AU578" s="26"/>
      <c r="AV578" s="26"/>
      <c r="AW578" s="26"/>
      <c r="AX578" s="26"/>
      <c r="AY578" s="26"/>
      <c r="AZ578" s="26"/>
      <c r="BA578" s="26"/>
      <c r="BB578" s="26"/>
      <c r="BC578" s="26"/>
      <c r="BD578" s="26"/>
      <c r="BE578" s="26"/>
      <c r="BF578" s="26"/>
      <c r="BG578" s="26"/>
      <c r="BH578" s="26"/>
      <c r="BI578" s="26"/>
      <c r="BJ578" s="26"/>
      <c r="BK578" s="26"/>
      <c r="BL578" s="26"/>
      <c r="BM578" s="26"/>
    </row>
    <row r="579" spans="3:65" ht="13.5" customHeight="1">
      <c r="C579" s="226"/>
      <c r="F579" s="226"/>
      <c r="G579" s="226"/>
      <c r="H579" s="226"/>
      <c r="I579" s="226"/>
      <c r="J579" s="379"/>
      <c r="K579" s="379"/>
      <c r="L579" s="379"/>
      <c r="M579" s="379"/>
      <c r="Q579" s="347"/>
      <c r="W579" s="367"/>
      <c r="Z579" s="368"/>
      <c r="AA579" s="368"/>
      <c r="AC579" s="368"/>
      <c r="AD579" s="368"/>
      <c r="AE579" s="368"/>
      <c r="AG579" s="368"/>
      <c r="AI579" s="368"/>
      <c r="AK579" s="368"/>
      <c r="AL579" s="368"/>
      <c r="AN579" s="226"/>
      <c r="AO579" s="226"/>
      <c r="AP579" s="226"/>
      <c r="AQ579" s="873"/>
      <c r="AR579" s="873"/>
      <c r="AS579" s="873"/>
      <c r="AT579" s="873"/>
      <c r="AU579" s="26"/>
      <c r="AV579" s="26"/>
      <c r="AW579" s="26"/>
      <c r="AX579" s="26"/>
      <c r="AY579" s="26"/>
      <c r="AZ579" s="26"/>
      <c r="BA579" s="26"/>
      <c r="BB579" s="26"/>
      <c r="BC579" s="26"/>
      <c r="BD579" s="26"/>
      <c r="BE579" s="26"/>
      <c r="BF579" s="26"/>
      <c r="BG579" s="26"/>
      <c r="BH579" s="26"/>
      <c r="BI579" s="26"/>
      <c r="BJ579" s="26"/>
      <c r="BK579" s="26"/>
      <c r="BL579" s="26"/>
      <c r="BM579" s="26"/>
    </row>
    <row r="580" spans="3:65" ht="13.5" customHeight="1">
      <c r="C580" s="226"/>
      <c r="F580" s="226"/>
      <c r="G580" s="226"/>
      <c r="H580" s="226"/>
      <c r="I580" s="226"/>
      <c r="J580" s="379"/>
      <c r="K580" s="379"/>
      <c r="L580" s="379"/>
      <c r="M580" s="379"/>
      <c r="Q580" s="347"/>
      <c r="W580" s="367"/>
      <c r="Z580" s="368"/>
      <c r="AA580" s="368"/>
      <c r="AC580" s="368"/>
      <c r="AD580" s="368"/>
      <c r="AE580" s="368"/>
      <c r="AG580" s="368"/>
      <c r="AI580" s="368"/>
      <c r="AK580" s="368"/>
      <c r="AL580" s="368"/>
      <c r="AN580" s="226"/>
      <c r="AO580" s="226"/>
      <c r="AP580" s="226"/>
      <c r="AQ580" s="873"/>
      <c r="AR580" s="873"/>
      <c r="AS580" s="873"/>
      <c r="AT580" s="873"/>
      <c r="AU580" s="26"/>
      <c r="AV580" s="26"/>
      <c r="AW580" s="26"/>
      <c r="AX580" s="26"/>
      <c r="AY580" s="26"/>
      <c r="AZ580" s="26"/>
      <c r="BA580" s="26"/>
      <c r="BB580" s="26"/>
      <c r="BC580" s="26"/>
      <c r="BD580" s="26"/>
      <c r="BE580" s="26"/>
      <c r="BF580" s="26"/>
      <c r="BG580" s="26"/>
      <c r="BH580" s="26"/>
      <c r="BI580" s="26"/>
      <c r="BJ580" s="26"/>
      <c r="BK580" s="26"/>
      <c r="BL580" s="26"/>
      <c r="BM580" s="26"/>
    </row>
    <row r="581" spans="3:65" ht="13.5" customHeight="1">
      <c r="C581" s="226"/>
      <c r="F581" s="226"/>
      <c r="G581" s="226"/>
      <c r="H581" s="226"/>
      <c r="I581" s="226"/>
      <c r="J581" s="379"/>
      <c r="K581" s="379"/>
      <c r="L581" s="379"/>
      <c r="M581" s="379"/>
      <c r="Q581" s="347"/>
      <c r="W581" s="367"/>
      <c r="Z581" s="368"/>
      <c r="AA581" s="368"/>
      <c r="AC581" s="368"/>
      <c r="AD581" s="368"/>
      <c r="AE581" s="368"/>
      <c r="AG581" s="368"/>
      <c r="AI581" s="368"/>
      <c r="AK581" s="368"/>
      <c r="AL581" s="368"/>
      <c r="AN581" s="226"/>
      <c r="AO581" s="226"/>
      <c r="AP581" s="226"/>
      <c r="AQ581" s="873"/>
      <c r="AR581" s="873"/>
      <c r="AS581" s="873"/>
      <c r="AT581" s="873"/>
      <c r="AU581" s="26"/>
      <c r="AV581" s="26"/>
      <c r="AW581" s="26"/>
      <c r="AX581" s="26"/>
      <c r="AY581" s="26"/>
      <c r="AZ581" s="26"/>
      <c r="BA581" s="26"/>
      <c r="BB581" s="26"/>
      <c r="BC581" s="26"/>
      <c r="BD581" s="26"/>
      <c r="BE581" s="26"/>
      <c r="BF581" s="26"/>
      <c r="BG581" s="26"/>
      <c r="BH581" s="26"/>
      <c r="BI581" s="26"/>
      <c r="BJ581" s="26"/>
      <c r="BK581" s="26"/>
      <c r="BL581" s="26"/>
      <c r="BM581" s="26"/>
    </row>
    <row r="582" spans="3:65" ht="13.5" customHeight="1">
      <c r="C582" s="226"/>
      <c r="F582" s="226"/>
      <c r="G582" s="226"/>
      <c r="H582" s="226"/>
      <c r="I582" s="226"/>
      <c r="J582" s="379"/>
      <c r="K582" s="379"/>
      <c r="L582" s="379"/>
      <c r="M582" s="379"/>
      <c r="Q582" s="347"/>
      <c r="W582" s="367"/>
      <c r="Z582" s="368"/>
      <c r="AA582" s="368"/>
      <c r="AC582" s="368"/>
      <c r="AD582" s="368"/>
      <c r="AE582" s="368"/>
      <c r="AG582" s="368"/>
      <c r="AI582" s="368"/>
      <c r="AK582" s="368"/>
      <c r="AL582" s="368"/>
      <c r="AN582" s="226"/>
      <c r="AO582" s="226"/>
      <c r="AP582" s="226"/>
      <c r="AQ582" s="873"/>
      <c r="AR582" s="873"/>
      <c r="AS582" s="873"/>
      <c r="AT582" s="873"/>
      <c r="AU582" s="26"/>
      <c r="AV582" s="26"/>
      <c r="AW582" s="26"/>
      <c r="AX582" s="26"/>
      <c r="AY582" s="26"/>
      <c r="AZ582" s="26"/>
      <c r="BA582" s="26"/>
      <c r="BB582" s="26"/>
      <c r="BC582" s="26"/>
      <c r="BD582" s="26"/>
      <c r="BE582" s="26"/>
      <c r="BF582" s="26"/>
      <c r="BG582" s="26"/>
      <c r="BH582" s="26"/>
      <c r="BI582" s="26"/>
      <c r="BJ582" s="26"/>
      <c r="BK582" s="26"/>
      <c r="BL582" s="26"/>
      <c r="BM582" s="26"/>
    </row>
    <row r="583" spans="3:65" ht="13.5" customHeight="1">
      <c r="C583" s="226"/>
      <c r="F583" s="226"/>
      <c r="G583" s="226"/>
      <c r="H583" s="226"/>
      <c r="I583" s="226"/>
      <c r="J583" s="379"/>
      <c r="K583" s="379"/>
      <c r="L583" s="379"/>
      <c r="M583" s="379"/>
      <c r="Q583" s="347"/>
      <c r="W583" s="367"/>
      <c r="Z583" s="368"/>
      <c r="AA583" s="368"/>
      <c r="AC583" s="368"/>
      <c r="AD583" s="368"/>
      <c r="AE583" s="368"/>
      <c r="AG583" s="368"/>
      <c r="AI583" s="368"/>
      <c r="AK583" s="368"/>
      <c r="AL583" s="368"/>
      <c r="AN583" s="226"/>
      <c r="AO583" s="226"/>
      <c r="AP583" s="226"/>
      <c r="AQ583" s="873"/>
      <c r="AR583" s="873"/>
      <c r="AS583" s="873"/>
      <c r="AT583" s="873"/>
      <c r="AU583" s="26"/>
      <c r="AV583" s="26"/>
      <c r="AW583" s="26"/>
      <c r="AX583" s="26"/>
      <c r="AY583" s="26"/>
      <c r="AZ583" s="26"/>
      <c r="BA583" s="26"/>
      <c r="BB583" s="26"/>
      <c r="BC583" s="26"/>
      <c r="BD583" s="26"/>
      <c r="BE583" s="26"/>
      <c r="BF583" s="26"/>
      <c r="BG583" s="26"/>
      <c r="BH583" s="26"/>
      <c r="BI583" s="26"/>
      <c r="BJ583" s="26"/>
      <c r="BK583" s="26"/>
      <c r="BL583" s="26"/>
      <c r="BM583" s="26"/>
    </row>
    <row r="584" spans="3:65" ht="13.5" customHeight="1">
      <c r="C584" s="226"/>
      <c r="F584" s="226"/>
      <c r="G584" s="226"/>
      <c r="H584" s="226"/>
      <c r="I584" s="226"/>
      <c r="J584" s="379"/>
      <c r="K584" s="379"/>
      <c r="L584" s="379"/>
      <c r="M584" s="379"/>
      <c r="Q584" s="347"/>
      <c r="W584" s="367"/>
      <c r="Z584" s="368"/>
      <c r="AA584" s="368"/>
      <c r="AC584" s="368"/>
      <c r="AD584" s="368"/>
      <c r="AE584" s="368"/>
      <c r="AG584" s="368"/>
      <c r="AI584" s="368"/>
      <c r="AK584" s="368"/>
      <c r="AL584" s="368"/>
      <c r="AN584" s="226"/>
      <c r="AO584" s="226"/>
      <c r="AP584" s="226"/>
      <c r="AQ584" s="873"/>
      <c r="AR584" s="873"/>
      <c r="AS584" s="873"/>
      <c r="AT584" s="873"/>
      <c r="AU584" s="26"/>
      <c r="AV584" s="26"/>
      <c r="AW584" s="26"/>
      <c r="AX584" s="26"/>
      <c r="AY584" s="26"/>
      <c r="AZ584" s="26"/>
      <c r="BA584" s="26"/>
      <c r="BB584" s="26"/>
      <c r="BC584" s="26"/>
      <c r="BD584" s="26"/>
      <c r="BE584" s="26"/>
      <c r="BF584" s="26"/>
      <c r="BG584" s="26"/>
      <c r="BH584" s="26"/>
      <c r="BI584" s="26"/>
      <c r="BJ584" s="26"/>
      <c r="BK584" s="26"/>
      <c r="BL584" s="26"/>
      <c r="BM584" s="26"/>
    </row>
    <row r="585" spans="3:65" ht="13.5" customHeight="1">
      <c r="C585" s="226"/>
      <c r="F585" s="226"/>
      <c r="G585" s="226"/>
      <c r="H585" s="226"/>
      <c r="I585" s="226"/>
      <c r="J585" s="379"/>
      <c r="K585" s="379"/>
      <c r="L585" s="379"/>
      <c r="M585" s="379"/>
      <c r="Q585" s="347"/>
      <c r="W585" s="367"/>
      <c r="Z585" s="368"/>
      <c r="AA585" s="368"/>
      <c r="AC585" s="368"/>
      <c r="AD585" s="368"/>
      <c r="AE585" s="368"/>
      <c r="AG585" s="368"/>
      <c r="AI585" s="368"/>
      <c r="AK585" s="368"/>
      <c r="AL585" s="368"/>
      <c r="AN585" s="226"/>
      <c r="AO585" s="226"/>
      <c r="AP585" s="226"/>
      <c r="AQ585" s="873"/>
      <c r="AR585" s="873"/>
      <c r="AS585" s="873"/>
      <c r="AT585" s="873"/>
      <c r="AU585" s="26"/>
      <c r="AV585" s="26"/>
      <c r="AW585" s="26"/>
      <c r="AX585" s="26"/>
      <c r="AY585" s="26"/>
      <c r="AZ585" s="26"/>
      <c r="BA585" s="26"/>
      <c r="BB585" s="26"/>
      <c r="BC585" s="26"/>
      <c r="BD585" s="26"/>
      <c r="BE585" s="26"/>
      <c r="BF585" s="26"/>
      <c r="BG585" s="26"/>
      <c r="BH585" s="26"/>
      <c r="BI585" s="26"/>
      <c r="BJ585" s="26"/>
      <c r="BK585" s="26"/>
      <c r="BL585" s="26"/>
      <c r="BM585" s="26"/>
    </row>
    <row r="586" spans="3:65" ht="13.5" customHeight="1">
      <c r="C586" s="226"/>
      <c r="F586" s="226"/>
      <c r="G586" s="226"/>
      <c r="H586" s="226"/>
      <c r="I586" s="226"/>
      <c r="J586" s="379"/>
      <c r="K586" s="379"/>
      <c r="L586" s="379"/>
      <c r="M586" s="379"/>
      <c r="Q586" s="347"/>
      <c r="W586" s="367"/>
      <c r="Z586" s="368"/>
      <c r="AA586" s="368"/>
      <c r="AC586" s="368"/>
      <c r="AD586" s="368"/>
      <c r="AE586" s="368"/>
      <c r="AG586" s="368"/>
      <c r="AI586" s="368"/>
      <c r="AK586" s="368"/>
      <c r="AL586" s="368"/>
      <c r="AN586" s="226"/>
      <c r="AO586" s="226"/>
      <c r="AP586" s="226"/>
      <c r="AQ586" s="873"/>
      <c r="AR586" s="873"/>
      <c r="AS586" s="873"/>
      <c r="AT586" s="873"/>
      <c r="AU586" s="26"/>
      <c r="AV586" s="26"/>
      <c r="AW586" s="26"/>
      <c r="AX586" s="26"/>
      <c r="AY586" s="26"/>
      <c r="AZ586" s="26"/>
      <c r="BA586" s="26"/>
      <c r="BB586" s="26"/>
      <c r="BC586" s="26"/>
      <c r="BD586" s="26"/>
      <c r="BE586" s="26"/>
      <c r="BF586" s="26"/>
      <c r="BG586" s="26"/>
      <c r="BH586" s="26"/>
      <c r="BI586" s="26"/>
      <c r="BJ586" s="26"/>
      <c r="BK586" s="26"/>
      <c r="BL586" s="26"/>
      <c r="BM586" s="26"/>
    </row>
    <row r="587" spans="3:65" ht="13.5" customHeight="1">
      <c r="C587" s="226"/>
      <c r="F587" s="226"/>
      <c r="G587" s="226"/>
      <c r="H587" s="226"/>
      <c r="I587" s="226"/>
      <c r="J587" s="379"/>
      <c r="K587" s="379"/>
      <c r="L587" s="379"/>
      <c r="M587" s="379"/>
      <c r="Q587" s="347"/>
      <c r="W587" s="367"/>
      <c r="Z587" s="368"/>
      <c r="AA587" s="368"/>
      <c r="AC587" s="368"/>
      <c r="AD587" s="368"/>
      <c r="AE587" s="368"/>
      <c r="AG587" s="368"/>
      <c r="AI587" s="368"/>
      <c r="AK587" s="368"/>
      <c r="AL587" s="368"/>
      <c r="AN587" s="226"/>
      <c r="AO587" s="226"/>
      <c r="AP587" s="226"/>
      <c r="AQ587" s="873"/>
      <c r="AR587" s="873"/>
      <c r="AS587" s="873"/>
      <c r="AT587" s="873"/>
      <c r="AU587" s="26"/>
      <c r="AV587" s="26"/>
      <c r="AW587" s="26"/>
      <c r="AX587" s="26"/>
      <c r="AY587" s="26"/>
      <c r="AZ587" s="26"/>
      <c r="BA587" s="26"/>
      <c r="BB587" s="26"/>
      <c r="BC587" s="26"/>
      <c r="BD587" s="26"/>
      <c r="BE587" s="26"/>
      <c r="BF587" s="26"/>
      <c r="BG587" s="26"/>
      <c r="BH587" s="26"/>
      <c r="BI587" s="26"/>
      <c r="BJ587" s="26"/>
      <c r="BK587" s="26"/>
      <c r="BL587" s="26"/>
      <c r="BM587" s="26"/>
    </row>
    <row r="588" spans="3:65" ht="13.5" customHeight="1">
      <c r="C588" s="226"/>
      <c r="F588" s="226"/>
      <c r="G588" s="226"/>
      <c r="H588" s="226"/>
      <c r="I588" s="226"/>
      <c r="J588" s="379"/>
      <c r="K588" s="379"/>
      <c r="L588" s="379"/>
      <c r="M588" s="379"/>
      <c r="Q588" s="347"/>
      <c r="W588" s="367"/>
      <c r="Z588" s="368"/>
      <c r="AA588" s="368"/>
      <c r="AC588" s="368"/>
      <c r="AD588" s="368"/>
      <c r="AE588" s="368"/>
      <c r="AG588" s="368"/>
      <c r="AI588" s="368"/>
      <c r="AK588" s="368"/>
      <c r="AL588" s="368"/>
      <c r="AN588" s="226"/>
      <c r="AO588" s="226"/>
      <c r="AP588" s="226"/>
      <c r="AQ588" s="873"/>
      <c r="AR588" s="873"/>
      <c r="AS588" s="873"/>
      <c r="AT588" s="873"/>
      <c r="AU588" s="26"/>
      <c r="AV588" s="26"/>
      <c r="AW588" s="26"/>
      <c r="AX588" s="26"/>
      <c r="AY588" s="26"/>
      <c r="AZ588" s="26"/>
      <c r="BA588" s="26"/>
      <c r="BB588" s="26"/>
      <c r="BC588" s="26"/>
      <c r="BD588" s="26"/>
      <c r="BE588" s="26"/>
      <c r="BF588" s="26"/>
      <c r="BG588" s="26"/>
      <c r="BH588" s="26"/>
      <c r="BI588" s="26"/>
      <c r="BJ588" s="26"/>
      <c r="BK588" s="26"/>
      <c r="BL588" s="26"/>
      <c r="BM588" s="26"/>
    </row>
    <row r="589" spans="3:65" ht="13.5" customHeight="1">
      <c r="C589" s="226"/>
      <c r="F589" s="226"/>
      <c r="G589" s="226"/>
      <c r="H589" s="226"/>
      <c r="I589" s="226"/>
      <c r="J589" s="379"/>
      <c r="K589" s="379"/>
      <c r="L589" s="379"/>
      <c r="M589" s="379"/>
      <c r="Q589" s="347"/>
      <c r="W589" s="367"/>
      <c r="Z589" s="368"/>
      <c r="AA589" s="368"/>
      <c r="AC589" s="368"/>
      <c r="AD589" s="368"/>
      <c r="AE589" s="368"/>
      <c r="AG589" s="368"/>
      <c r="AI589" s="368"/>
      <c r="AK589" s="368"/>
      <c r="AL589" s="368"/>
      <c r="AN589" s="226"/>
      <c r="AO589" s="226"/>
      <c r="AP589" s="226"/>
      <c r="AQ589" s="873"/>
      <c r="AR589" s="873"/>
      <c r="AS589" s="873"/>
      <c r="AT589" s="873"/>
      <c r="AU589" s="26"/>
      <c r="AV589" s="26"/>
      <c r="AW589" s="26"/>
      <c r="AX589" s="26"/>
      <c r="AY589" s="26"/>
      <c r="AZ589" s="26"/>
      <c r="BA589" s="26"/>
      <c r="BB589" s="26"/>
      <c r="BC589" s="26"/>
      <c r="BD589" s="26"/>
      <c r="BE589" s="26"/>
      <c r="BF589" s="26"/>
      <c r="BG589" s="26"/>
      <c r="BH589" s="26"/>
      <c r="BI589" s="26"/>
      <c r="BJ589" s="26"/>
      <c r="BK589" s="26"/>
      <c r="BL589" s="26"/>
      <c r="BM589" s="26"/>
    </row>
    <row r="590" spans="3:65" ht="13.5" customHeight="1">
      <c r="C590" s="226"/>
      <c r="F590" s="226"/>
      <c r="G590" s="226"/>
      <c r="H590" s="226"/>
      <c r="I590" s="226"/>
      <c r="J590" s="379"/>
      <c r="K590" s="379"/>
      <c r="L590" s="379"/>
      <c r="M590" s="379"/>
      <c r="Q590" s="347"/>
      <c r="W590" s="367"/>
      <c r="Z590" s="368"/>
      <c r="AA590" s="368"/>
      <c r="AC590" s="368"/>
      <c r="AD590" s="368"/>
      <c r="AE590" s="368"/>
      <c r="AG590" s="368"/>
      <c r="AI590" s="368"/>
      <c r="AK590" s="368"/>
      <c r="AL590" s="368"/>
      <c r="AN590" s="226"/>
      <c r="AO590" s="226"/>
      <c r="AP590" s="226"/>
      <c r="AQ590" s="873"/>
      <c r="AR590" s="873"/>
      <c r="AS590" s="873"/>
      <c r="AT590" s="873"/>
      <c r="AU590" s="26"/>
      <c r="AV590" s="26"/>
      <c r="AW590" s="26"/>
      <c r="AX590" s="26"/>
      <c r="AY590" s="26"/>
      <c r="AZ590" s="26"/>
      <c r="BA590" s="26"/>
      <c r="BB590" s="26"/>
      <c r="BC590" s="26"/>
      <c r="BD590" s="26"/>
      <c r="BE590" s="26"/>
      <c r="BF590" s="26"/>
      <c r="BG590" s="26"/>
      <c r="BH590" s="26"/>
      <c r="BI590" s="26"/>
      <c r="BJ590" s="26"/>
      <c r="BK590" s="26"/>
      <c r="BL590" s="26"/>
      <c r="BM590" s="26"/>
    </row>
    <row r="591" spans="3:65" ht="13.5" customHeight="1">
      <c r="C591" s="226"/>
      <c r="F591" s="226"/>
      <c r="G591" s="226"/>
      <c r="H591" s="226"/>
      <c r="I591" s="226"/>
      <c r="J591" s="379"/>
      <c r="K591" s="379"/>
      <c r="L591" s="379"/>
      <c r="M591" s="379"/>
      <c r="Q591" s="347"/>
      <c r="W591" s="367"/>
      <c r="Z591" s="368"/>
      <c r="AA591" s="368"/>
      <c r="AC591" s="368"/>
      <c r="AD591" s="368"/>
      <c r="AE591" s="368"/>
      <c r="AG591" s="368"/>
      <c r="AI591" s="368"/>
      <c r="AK591" s="368"/>
      <c r="AL591" s="368"/>
      <c r="AN591" s="226"/>
      <c r="AO591" s="226"/>
      <c r="AP591" s="226"/>
      <c r="AQ591" s="873"/>
      <c r="AR591" s="873"/>
      <c r="AS591" s="873"/>
      <c r="AT591" s="873"/>
      <c r="AU591" s="26"/>
      <c r="AV591" s="26"/>
      <c r="AW591" s="26"/>
      <c r="AX591" s="26"/>
      <c r="AY591" s="26"/>
      <c r="AZ591" s="26"/>
      <c r="BA591" s="26"/>
      <c r="BB591" s="26"/>
      <c r="BC591" s="26"/>
      <c r="BD591" s="26"/>
      <c r="BE591" s="26"/>
      <c r="BF591" s="26"/>
      <c r="BG591" s="26"/>
      <c r="BH591" s="26"/>
      <c r="BI591" s="26"/>
      <c r="BJ591" s="26"/>
      <c r="BK591" s="26"/>
      <c r="BL591" s="26"/>
      <c r="BM591" s="26"/>
    </row>
    <row r="592" spans="3:65" ht="13.5" customHeight="1">
      <c r="C592" s="226"/>
      <c r="F592" s="226"/>
      <c r="G592" s="226"/>
      <c r="H592" s="226"/>
      <c r="I592" s="226"/>
      <c r="J592" s="379"/>
      <c r="K592" s="379"/>
      <c r="L592" s="379"/>
      <c r="M592" s="379"/>
      <c r="Q592" s="347"/>
      <c r="W592" s="367"/>
      <c r="Z592" s="368"/>
      <c r="AA592" s="368"/>
      <c r="AC592" s="368"/>
      <c r="AD592" s="368"/>
      <c r="AE592" s="368"/>
      <c r="AG592" s="368"/>
      <c r="AI592" s="368"/>
      <c r="AK592" s="368"/>
      <c r="AL592" s="368"/>
      <c r="AN592" s="226"/>
      <c r="AO592" s="226"/>
      <c r="AP592" s="226"/>
      <c r="AQ592" s="873"/>
      <c r="AR592" s="873"/>
      <c r="AS592" s="873"/>
      <c r="AT592" s="873"/>
      <c r="AU592" s="26"/>
      <c r="AV592" s="26"/>
      <c r="AW592" s="26"/>
      <c r="AX592" s="26"/>
      <c r="AY592" s="26"/>
      <c r="AZ592" s="26"/>
      <c r="BA592" s="26"/>
      <c r="BB592" s="26"/>
      <c r="BC592" s="26"/>
      <c r="BD592" s="26"/>
      <c r="BE592" s="26"/>
      <c r="BF592" s="26"/>
      <c r="BG592" s="26"/>
      <c r="BH592" s="26"/>
      <c r="BI592" s="26"/>
      <c r="BJ592" s="26"/>
      <c r="BK592" s="26"/>
      <c r="BL592" s="26"/>
      <c r="BM592" s="26"/>
    </row>
    <row r="593" spans="3:65" ht="13.5" customHeight="1">
      <c r="C593" s="226"/>
      <c r="F593" s="226"/>
      <c r="G593" s="226"/>
      <c r="H593" s="226"/>
      <c r="I593" s="226"/>
      <c r="J593" s="379"/>
      <c r="K593" s="379"/>
      <c r="L593" s="379"/>
      <c r="M593" s="379"/>
      <c r="Q593" s="347"/>
      <c r="W593" s="367"/>
      <c r="Z593" s="368"/>
      <c r="AA593" s="368"/>
      <c r="AC593" s="368"/>
      <c r="AD593" s="368"/>
      <c r="AE593" s="368"/>
      <c r="AG593" s="368"/>
      <c r="AI593" s="368"/>
      <c r="AK593" s="368"/>
      <c r="AL593" s="368"/>
      <c r="AN593" s="226"/>
      <c r="AO593" s="226"/>
      <c r="AP593" s="226"/>
      <c r="AQ593" s="873"/>
      <c r="AR593" s="873"/>
      <c r="AS593" s="873"/>
      <c r="AT593" s="873"/>
      <c r="AU593" s="26"/>
      <c r="AV593" s="26"/>
      <c r="AW593" s="26"/>
      <c r="AX593" s="26"/>
      <c r="AY593" s="26"/>
      <c r="AZ593" s="26"/>
      <c r="BA593" s="26"/>
      <c r="BB593" s="26"/>
      <c r="BC593" s="26"/>
      <c r="BD593" s="26"/>
      <c r="BE593" s="26"/>
      <c r="BF593" s="26"/>
      <c r="BG593" s="26"/>
      <c r="BH593" s="26"/>
      <c r="BI593" s="26"/>
      <c r="BJ593" s="26"/>
      <c r="BK593" s="26"/>
      <c r="BL593" s="26"/>
      <c r="BM593" s="26"/>
    </row>
    <row r="594" spans="3:65" ht="13.5" customHeight="1">
      <c r="C594" s="226"/>
      <c r="F594" s="226"/>
      <c r="G594" s="226"/>
      <c r="H594" s="226"/>
      <c r="I594" s="226"/>
      <c r="J594" s="379"/>
      <c r="K594" s="379"/>
      <c r="L594" s="379"/>
      <c r="M594" s="379"/>
      <c r="Q594" s="347"/>
      <c r="W594" s="367"/>
      <c r="Z594" s="368"/>
      <c r="AA594" s="368"/>
      <c r="AC594" s="368"/>
      <c r="AD594" s="368"/>
      <c r="AE594" s="368"/>
      <c r="AG594" s="368"/>
      <c r="AI594" s="368"/>
      <c r="AK594" s="368"/>
      <c r="AL594" s="368"/>
      <c r="AN594" s="226"/>
      <c r="AO594" s="226"/>
      <c r="AP594" s="226"/>
      <c r="AQ594" s="873"/>
      <c r="AR594" s="873"/>
      <c r="AS594" s="873"/>
      <c r="AT594" s="873"/>
      <c r="AU594" s="26"/>
      <c r="AV594" s="26"/>
      <c r="AW594" s="26"/>
      <c r="AX594" s="26"/>
      <c r="AY594" s="26"/>
      <c r="AZ594" s="26"/>
      <c r="BA594" s="26"/>
      <c r="BB594" s="26"/>
      <c r="BC594" s="26"/>
      <c r="BD594" s="26"/>
      <c r="BE594" s="26"/>
      <c r="BF594" s="26"/>
      <c r="BG594" s="26"/>
      <c r="BH594" s="26"/>
      <c r="BI594" s="26"/>
      <c r="BJ594" s="26"/>
      <c r="BK594" s="26"/>
      <c r="BL594" s="26"/>
      <c r="BM594" s="26"/>
    </row>
    <row r="595" spans="3:65" ht="13.5" customHeight="1">
      <c r="C595" s="226"/>
      <c r="F595" s="226"/>
      <c r="G595" s="226"/>
      <c r="H595" s="226"/>
      <c r="I595" s="226"/>
      <c r="J595" s="379"/>
      <c r="K595" s="379"/>
      <c r="L595" s="379"/>
      <c r="M595" s="379"/>
      <c r="Q595" s="347"/>
      <c r="W595" s="367"/>
      <c r="Z595" s="368"/>
      <c r="AA595" s="368"/>
      <c r="AC595" s="368"/>
      <c r="AD595" s="368"/>
      <c r="AE595" s="368"/>
      <c r="AG595" s="368"/>
      <c r="AI595" s="368"/>
      <c r="AK595" s="368"/>
      <c r="AL595" s="368"/>
      <c r="AN595" s="226"/>
      <c r="AO595" s="226"/>
      <c r="AP595" s="226"/>
      <c r="AQ595" s="873"/>
      <c r="AR595" s="873"/>
      <c r="AS595" s="873"/>
      <c r="AT595" s="873"/>
      <c r="AU595" s="26"/>
      <c r="AV595" s="26"/>
      <c r="AW595" s="26"/>
      <c r="AX595" s="26"/>
      <c r="AY595" s="26"/>
      <c r="AZ595" s="26"/>
      <c r="BA595" s="26"/>
      <c r="BB595" s="26"/>
      <c r="BC595" s="26"/>
      <c r="BD595" s="26"/>
      <c r="BE595" s="26"/>
      <c r="BF595" s="26"/>
      <c r="BG595" s="26"/>
      <c r="BH595" s="26"/>
      <c r="BI595" s="26"/>
      <c r="BJ595" s="26"/>
      <c r="BK595" s="26"/>
      <c r="BL595" s="26"/>
      <c r="BM595" s="26"/>
    </row>
    <row r="596" spans="3:65" ht="13.5" customHeight="1">
      <c r="C596" s="226"/>
      <c r="F596" s="226"/>
      <c r="G596" s="226"/>
      <c r="H596" s="226"/>
      <c r="I596" s="226"/>
      <c r="J596" s="379"/>
      <c r="K596" s="379"/>
      <c r="L596" s="379"/>
      <c r="M596" s="379"/>
      <c r="Q596" s="347"/>
      <c r="W596" s="367"/>
      <c r="Z596" s="368"/>
      <c r="AA596" s="368"/>
      <c r="AC596" s="368"/>
      <c r="AD596" s="368"/>
      <c r="AE596" s="368"/>
      <c r="AG596" s="368"/>
      <c r="AI596" s="368"/>
      <c r="AK596" s="368"/>
      <c r="AL596" s="368"/>
      <c r="AN596" s="226"/>
      <c r="AO596" s="226"/>
      <c r="AP596" s="226"/>
      <c r="AQ596" s="873"/>
      <c r="AR596" s="873"/>
      <c r="AS596" s="873"/>
      <c r="AT596" s="873"/>
      <c r="AU596" s="26"/>
      <c r="AV596" s="26"/>
      <c r="AW596" s="26"/>
      <c r="AX596" s="26"/>
      <c r="AY596" s="26"/>
      <c r="AZ596" s="26"/>
      <c r="BA596" s="26"/>
      <c r="BB596" s="26"/>
      <c r="BC596" s="26"/>
      <c r="BD596" s="26"/>
      <c r="BE596" s="26"/>
      <c r="BF596" s="26"/>
      <c r="BG596" s="26"/>
      <c r="BH596" s="26"/>
      <c r="BI596" s="26"/>
      <c r="BJ596" s="26"/>
      <c r="BK596" s="26"/>
      <c r="BL596" s="26"/>
      <c r="BM596" s="26"/>
    </row>
    <row r="597" spans="3:65" ht="13.5" customHeight="1">
      <c r="C597" s="226"/>
      <c r="F597" s="226"/>
      <c r="G597" s="226"/>
      <c r="H597" s="226"/>
      <c r="I597" s="226"/>
      <c r="J597" s="379"/>
      <c r="K597" s="379"/>
      <c r="L597" s="379"/>
      <c r="M597" s="379"/>
      <c r="Q597" s="347"/>
      <c r="W597" s="367"/>
      <c r="Z597" s="368"/>
      <c r="AA597" s="368"/>
      <c r="AC597" s="368"/>
      <c r="AD597" s="368"/>
      <c r="AE597" s="368"/>
      <c r="AG597" s="368"/>
      <c r="AI597" s="368"/>
      <c r="AK597" s="368"/>
      <c r="AL597" s="368"/>
      <c r="AN597" s="226"/>
      <c r="AO597" s="226"/>
      <c r="AP597" s="226"/>
      <c r="AQ597" s="873"/>
      <c r="AR597" s="873"/>
      <c r="AS597" s="873"/>
      <c r="AT597" s="873"/>
      <c r="AU597" s="26"/>
      <c r="AV597" s="26"/>
      <c r="AW597" s="26"/>
      <c r="AX597" s="26"/>
      <c r="AY597" s="26"/>
      <c r="AZ597" s="26"/>
      <c r="BA597" s="26"/>
      <c r="BB597" s="26"/>
      <c r="BC597" s="26"/>
      <c r="BD597" s="26"/>
      <c r="BE597" s="26"/>
      <c r="BF597" s="26"/>
      <c r="BG597" s="26"/>
      <c r="BH597" s="26"/>
      <c r="BI597" s="26"/>
      <c r="BJ597" s="26"/>
      <c r="BK597" s="26"/>
      <c r="BL597" s="26"/>
      <c r="BM597" s="26"/>
    </row>
    <row r="598" spans="3:65" ht="13.5" customHeight="1">
      <c r="C598" s="226"/>
      <c r="F598" s="226"/>
      <c r="G598" s="226"/>
      <c r="H598" s="226"/>
      <c r="I598" s="226"/>
      <c r="J598" s="379"/>
      <c r="K598" s="379"/>
      <c r="L598" s="379"/>
      <c r="M598" s="379"/>
      <c r="Q598" s="347"/>
      <c r="W598" s="367"/>
      <c r="Z598" s="368"/>
      <c r="AA598" s="368"/>
      <c r="AC598" s="368"/>
      <c r="AD598" s="368"/>
      <c r="AE598" s="368"/>
      <c r="AG598" s="368"/>
      <c r="AI598" s="368"/>
      <c r="AK598" s="368"/>
      <c r="AL598" s="368"/>
      <c r="AN598" s="226"/>
      <c r="AO598" s="226"/>
      <c r="AP598" s="226"/>
      <c r="AQ598" s="873"/>
      <c r="AR598" s="873"/>
      <c r="AS598" s="873"/>
      <c r="AT598" s="873"/>
      <c r="AU598" s="26"/>
      <c r="AV598" s="26"/>
      <c r="AW598" s="26"/>
      <c r="AX598" s="26"/>
      <c r="AY598" s="26"/>
      <c r="AZ598" s="26"/>
      <c r="BA598" s="26"/>
      <c r="BB598" s="26"/>
      <c r="BC598" s="26"/>
      <c r="BD598" s="26"/>
      <c r="BE598" s="26"/>
      <c r="BF598" s="26"/>
      <c r="BG598" s="26"/>
      <c r="BH598" s="26"/>
      <c r="BI598" s="26"/>
      <c r="BJ598" s="26"/>
      <c r="BK598" s="26"/>
      <c r="BL598" s="26"/>
      <c r="BM598" s="26"/>
    </row>
    <row r="599" spans="3:65" ht="13.5" customHeight="1">
      <c r="C599" s="226"/>
      <c r="F599" s="226"/>
      <c r="G599" s="226"/>
      <c r="H599" s="226"/>
      <c r="I599" s="226"/>
      <c r="J599" s="379"/>
      <c r="K599" s="379"/>
      <c r="L599" s="379"/>
      <c r="M599" s="379"/>
      <c r="Q599" s="347"/>
      <c r="W599" s="367"/>
      <c r="Z599" s="368"/>
      <c r="AA599" s="368"/>
      <c r="AC599" s="368"/>
      <c r="AD599" s="368"/>
      <c r="AE599" s="368"/>
      <c r="AG599" s="368"/>
      <c r="AI599" s="368"/>
      <c r="AK599" s="368"/>
      <c r="AL599" s="368"/>
      <c r="AN599" s="226"/>
      <c r="AO599" s="226"/>
      <c r="AP599" s="226"/>
      <c r="AQ599" s="873"/>
      <c r="AR599" s="873"/>
      <c r="AS599" s="873"/>
      <c r="AT599" s="873"/>
      <c r="AU599" s="26"/>
      <c r="AV599" s="26"/>
      <c r="AW599" s="26"/>
      <c r="AX599" s="26"/>
      <c r="AY599" s="26"/>
      <c r="AZ599" s="26"/>
      <c r="BA599" s="26"/>
      <c r="BB599" s="26"/>
      <c r="BC599" s="26"/>
      <c r="BD599" s="26"/>
      <c r="BE599" s="26"/>
      <c r="BF599" s="26"/>
      <c r="BG599" s="26"/>
      <c r="BH599" s="26"/>
      <c r="BI599" s="26"/>
      <c r="BJ599" s="26"/>
      <c r="BK599" s="26"/>
      <c r="BL599" s="26"/>
      <c r="BM599" s="26"/>
    </row>
    <row r="600" spans="3:65" ht="13.5" customHeight="1">
      <c r="C600" s="226"/>
      <c r="F600" s="226"/>
      <c r="G600" s="226"/>
      <c r="H600" s="226"/>
      <c r="I600" s="226"/>
      <c r="J600" s="379"/>
      <c r="K600" s="379"/>
      <c r="L600" s="379"/>
      <c r="M600" s="379"/>
      <c r="Q600" s="347"/>
      <c r="W600" s="367"/>
      <c r="Z600" s="368"/>
      <c r="AA600" s="368"/>
      <c r="AC600" s="368"/>
      <c r="AD600" s="368"/>
      <c r="AE600" s="368"/>
      <c r="AG600" s="368"/>
      <c r="AI600" s="368"/>
      <c r="AK600" s="368"/>
      <c r="AL600" s="368"/>
      <c r="AN600" s="226"/>
      <c r="AO600" s="226"/>
      <c r="AP600" s="226"/>
      <c r="AQ600" s="873"/>
      <c r="AR600" s="873"/>
      <c r="AS600" s="873"/>
      <c r="AT600" s="873"/>
      <c r="AU600" s="26"/>
      <c r="AV600" s="26"/>
      <c r="AW600" s="26"/>
      <c r="AX600" s="26"/>
      <c r="AY600" s="26"/>
      <c r="AZ600" s="26"/>
      <c r="BA600" s="26"/>
      <c r="BB600" s="26"/>
      <c r="BC600" s="26"/>
      <c r="BD600" s="26"/>
      <c r="BE600" s="26"/>
      <c r="BF600" s="26"/>
      <c r="BG600" s="26"/>
      <c r="BH600" s="26"/>
      <c r="BI600" s="26"/>
      <c r="BJ600" s="26"/>
      <c r="BK600" s="26"/>
      <c r="BL600" s="26"/>
      <c r="BM600" s="26"/>
    </row>
    <row r="601" spans="3:65" ht="13.5" customHeight="1">
      <c r="C601" s="226"/>
      <c r="F601" s="226"/>
      <c r="G601" s="226"/>
      <c r="H601" s="226"/>
      <c r="I601" s="226"/>
      <c r="J601" s="379"/>
      <c r="K601" s="379"/>
      <c r="L601" s="379"/>
      <c r="M601" s="379"/>
      <c r="Q601" s="347"/>
      <c r="W601" s="367"/>
      <c r="Z601" s="368"/>
      <c r="AA601" s="368"/>
      <c r="AC601" s="368"/>
      <c r="AD601" s="368"/>
      <c r="AE601" s="368"/>
      <c r="AG601" s="368"/>
      <c r="AI601" s="368"/>
      <c r="AK601" s="368"/>
      <c r="AL601" s="368"/>
      <c r="AN601" s="226"/>
      <c r="AO601" s="226"/>
      <c r="AP601" s="226"/>
      <c r="AQ601" s="873"/>
      <c r="AR601" s="873"/>
      <c r="AS601" s="873"/>
      <c r="AT601" s="873"/>
      <c r="AU601" s="26"/>
      <c r="AV601" s="26"/>
      <c r="AW601" s="26"/>
      <c r="AX601" s="26"/>
      <c r="AY601" s="26"/>
      <c r="AZ601" s="26"/>
      <c r="BA601" s="26"/>
      <c r="BB601" s="26"/>
      <c r="BC601" s="26"/>
      <c r="BD601" s="26"/>
      <c r="BE601" s="26"/>
      <c r="BF601" s="26"/>
      <c r="BG601" s="26"/>
      <c r="BH601" s="26"/>
      <c r="BI601" s="26"/>
      <c r="BJ601" s="26"/>
      <c r="BK601" s="26"/>
      <c r="BL601" s="26"/>
      <c r="BM601" s="26"/>
    </row>
    <row r="602" spans="3:65" ht="13.5" customHeight="1">
      <c r="C602" s="226"/>
      <c r="F602" s="226"/>
      <c r="G602" s="226"/>
      <c r="H602" s="226"/>
      <c r="I602" s="226"/>
      <c r="J602" s="379"/>
      <c r="K602" s="379"/>
      <c r="L602" s="379"/>
      <c r="M602" s="379"/>
      <c r="Q602" s="347"/>
      <c r="W602" s="367"/>
      <c r="Z602" s="368"/>
      <c r="AA602" s="368"/>
      <c r="AC602" s="368"/>
      <c r="AD602" s="368"/>
      <c r="AE602" s="368"/>
      <c r="AG602" s="368"/>
      <c r="AI602" s="368"/>
      <c r="AK602" s="368"/>
      <c r="AL602" s="368"/>
      <c r="AN602" s="226"/>
      <c r="AO602" s="226"/>
      <c r="AP602" s="226"/>
      <c r="AQ602" s="873"/>
      <c r="AR602" s="873"/>
      <c r="AS602" s="873"/>
      <c r="AT602" s="873"/>
      <c r="AU602" s="26"/>
      <c r="AV602" s="26"/>
      <c r="AW602" s="26"/>
      <c r="AX602" s="26"/>
      <c r="AY602" s="26"/>
      <c r="AZ602" s="26"/>
      <c r="BA602" s="26"/>
      <c r="BB602" s="26"/>
      <c r="BC602" s="26"/>
      <c r="BD602" s="26"/>
      <c r="BE602" s="26"/>
      <c r="BF602" s="26"/>
      <c r="BG602" s="26"/>
      <c r="BH602" s="26"/>
      <c r="BI602" s="26"/>
      <c r="BJ602" s="26"/>
      <c r="BK602" s="26"/>
      <c r="BL602" s="26"/>
      <c r="BM602" s="26"/>
    </row>
    <row r="603" spans="3:65" ht="13.5" customHeight="1">
      <c r="C603" s="226"/>
      <c r="F603" s="226"/>
      <c r="G603" s="226"/>
      <c r="H603" s="226"/>
      <c r="I603" s="226"/>
      <c r="J603" s="379"/>
      <c r="K603" s="379"/>
      <c r="L603" s="379"/>
      <c r="M603" s="379"/>
      <c r="Q603" s="347"/>
      <c r="W603" s="367"/>
      <c r="Z603" s="368"/>
      <c r="AA603" s="368"/>
      <c r="AC603" s="368"/>
      <c r="AD603" s="368"/>
      <c r="AE603" s="368"/>
      <c r="AG603" s="368"/>
      <c r="AI603" s="368"/>
      <c r="AK603" s="368"/>
      <c r="AL603" s="368"/>
      <c r="AN603" s="226"/>
      <c r="AO603" s="226"/>
      <c r="AP603" s="226"/>
      <c r="AQ603" s="873"/>
      <c r="AR603" s="873"/>
      <c r="AS603" s="873"/>
      <c r="AT603" s="873"/>
      <c r="AU603" s="26"/>
      <c r="AV603" s="26"/>
      <c r="AW603" s="26"/>
      <c r="AX603" s="26"/>
      <c r="AY603" s="26"/>
      <c r="AZ603" s="26"/>
      <c r="BA603" s="26"/>
      <c r="BB603" s="26"/>
      <c r="BC603" s="26"/>
      <c r="BD603" s="26"/>
      <c r="BE603" s="26"/>
      <c r="BF603" s="26"/>
      <c r="BG603" s="26"/>
      <c r="BH603" s="26"/>
      <c r="BI603" s="26"/>
      <c r="BJ603" s="26"/>
      <c r="BK603" s="26"/>
      <c r="BL603" s="26"/>
      <c r="BM603" s="26"/>
    </row>
    <row r="604" spans="3:65" ht="13.5" customHeight="1">
      <c r="C604" s="226"/>
      <c r="F604" s="226"/>
      <c r="G604" s="226"/>
      <c r="H604" s="226"/>
      <c r="I604" s="226"/>
      <c r="J604" s="379"/>
      <c r="K604" s="379"/>
      <c r="L604" s="379"/>
      <c r="M604" s="379"/>
      <c r="Q604" s="347"/>
      <c r="W604" s="367"/>
      <c r="Z604" s="368"/>
      <c r="AA604" s="368"/>
      <c r="AC604" s="368"/>
      <c r="AD604" s="368"/>
      <c r="AE604" s="368"/>
      <c r="AG604" s="368"/>
      <c r="AI604" s="368"/>
      <c r="AK604" s="368"/>
      <c r="AL604" s="368"/>
      <c r="AN604" s="226"/>
      <c r="AO604" s="226"/>
      <c r="AP604" s="226"/>
      <c r="AQ604" s="873"/>
      <c r="AR604" s="873"/>
      <c r="AS604" s="873"/>
      <c r="AT604" s="873"/>
      <c r="AU604" s="26"/>
      <c r="AV604" s="26"/>
      <c r="AW604" s="26"/>
      <c r="AX604" s="26"/>
      <c r="AY604" s="26"/>
      <c r="AZ604" s="26"/>
      <c r="BA604" s="26"/>
      <c r="BB604" s="26"/>
      <c r="BC604" s="26"/>
      <c r="BD604" s="26"/>
      <c r="BE604" s="26"/>
      <c r="BF604" s="26"/>
      <c r="BG604" s="26"/>
      <c r="BH604" s="26"/>
      <c r="BI604" s="26"/>
      <c r="BJ604" s="26"/>
      <c r="BK604" s="26"/>
      <c r="BL604" s="26"/>
      <c r="BM604" s="26"/>
    </row>
    <row r="605" spans="3:65" ht="13.5" customHeight="1">
      <c r="C605" s="226"/>
      <c r="F605" s="226"/>
      <c r="G605" s="226"/>
      <c r="H605" s="226"/>
      <c r="I605" s="226"/>
      <c r="J605" s="379"/>
      <c r="K605" s="379"/>
      <c r="L605" s="379"/>
      <c r="M605" s="379"/>
      <c r="Q605" s="347"/>
      <c r="W605" s="367"/>
      <c r="Z605" s="368"/>
      <c r="AA605" s="368"/>
      <c r="AC605" s="368"/>
      <c r="AD605" s="368"/>
      <c r="AE605" s="368"/>
      <c r="AG605" s="368"/>
      <c r="AI605" s="368"/>
      <c r="AK605" s="368"/>
      <c r="AL605" s="368"/>
      <c r="AN605" s="226"/>
      <c r="AO605" s="226"/>
      <c r="AP605" s="226"/>
      <c r="AQ605" s="873"/>
      <c r="AR605" s="873"/>
      <c r="AS605" s="873"/>
      <c r="AT605" s="873"/>
      <c r="AU605" s="26"/>
      <c r="AV605" s="26"/>
      <c r="AW605" s="26"/>
      <c r="AX605" s="26"/>
      <c r="AY605" s="26"/>
      <c r="AZ605" s="26"/>
      <c r="BA605" s="26"/>
      <c r="BB605" s="26"/>
      <c r="BC605" s="26"/>
      <c r="BD605" s="26"/>
      <c r="BE605" s="26"/>
      <c r="BF605" s="26"/>
      <c r="BG605" s="26"/>
      <c r="BH605" s="26"/>
      <c r="BI605" s="26"/>
      <c r="BJ605" s="26"/>
      <c r="BK605" s="26"/>
      <c r="BL605" s="26"/>
      <c r="BM605" s="26"/>
    </row>
    <row r="606" spans="3:65" ht="13.5" customHeight="1">
      <c r="C606" s="226"/>
      <c r="F606" s="226"/>
      <c r="G606" s="226"/>
      <c r="H606" s="226"/>
      <c r="I606" s="226"/>
      <c r="J606" s="379"/>
      <c r="K606" s="379"/>
      <c r="L606" s="379"/>
      <c r="M606" s="379"/>
      <c r="Q606" s="347"/>
      <c r="W606" s="367"/>
      <c r="Z606" s="368"/>
      <c r="AA606" s="368"/>
      <c r="AC606" s="368"/>
      <c r="AD606" s="368"/>
      <c r="AE606" s="368"/>
      <c r="AG606" s="368"/>
      <c r="AI606" s="368"/>
      <c r="AK606" s="368"/>
      <c r="AL606" s="368"/>
      <c r="AN606" s="226"/>
      <c r="AO606" s="226"/>
      <c r="AP606" s="226"/>
      <c r="AQ606" s="873"/>
      <c r="AR606" s="873"/>
      <c r="AS606" s="873"/>
      <c r="AT606" s="873"/>
      <c r="AU606" s="26"/>
      <c r="AV606" s="26"/>
      <c r="AW606" s="26"/>
      <c r="AX606" s="26"/>
      <c r="AY606" s="26"/>
      <c r="AZ606" s="26"/>
      <c r="BA606" s="26"/>
      <c r="BB606" s="26"/>
      <c r="BC606" s="26"/>
      <c r="BD606" s="26"/>
      <c r="BE606" s="26"/>
      <c r="BF606" s="26"/>
      <c r="BG606" s="26"/>
      <c r="BH606" s="26"/>
      <c r="BI606" s="26"/>
      <c r="BJ606" s="26"/>
      <c r="BK606" s="26"/>
      <c r="BL606" s="26"/>
      <c r="BM606" s="26"/>
    </row>
    <row r="607" spans="3:65" ht="13.5" customHeight="1">
      <c r="C607" s="226"/>
      <c r="F607" s="226"/>
      <c r="G607" s="226"/>
      <c r="H607" s="226"/>
      <c r="I607" s="226"/>
      <c r="J607" s="379"/>
      <c r="K607" s="379"/>
      <c r="L607" s="379"/>
      <c r="M607" s="379"/>
      <c r="Q607" s="347"/>
      <c r="W607" s="367"/>
      <c r="Z607" s="368"/>
      <c r="AA607" s="368"/>
      <c r="AC607" s="368"/>
      <c r="AD607" s="368"/>
      <c r="AE607" s="368"/>
      <c r="AG607" s="368"/>
      <c r="AI607" s="368"/>
      <c r="AK607" s="368"/>
      <c r="AL607" s="368"/>
      <c r="AN607" s="226"/>
      <c r="AO607" s="226"/>
      <c r="AP607" s="226"/>
      <c r="AQ607" s="873"/>
      <c r="AR607" s="873"/>
      <c r="AS607" s="873"/>
      <c r="AT607" s="873"/>
      <c r="AU607" s="26"/>
      <c r="AV607" s="26"/>
      <c r="AW607" s="26"/>
      <c r="AX607" s="26"/>
      <c r="AY607" s="26"/>
      <c r="AZ607" s="26"/>
      <c r="BA607" s="26"/>
      <c r="BB607" s="26"/>
      <c r="BC607" s="26"/>
      <c r="BD607" s="26"/>
      <c r="BE607" s="26"/>
      <c r="BF607" s="26"/>
      <c r="BG607" s="26"/>
      <c r="BH607" s="26"/>
      <c r="BI607" s="26"/>
      <c r="BJ607" s="26"/>
      <c r="BK607" s="26"/>
      <c r="BL607" s="26"/>
      <c r="BM607" s="26"/>
    </row>
    <row r="608" spans="3:65" ht="13.5" customHeight="1">
      <c r="C608" s="226"/>
      <c r="F608" s="226"/>
      <c r="G608" s="226"/>
      <c r="H608" s="226"/>
      <c r="I608" s="226"/>
      <c r="J608" s="379"/>
      <c r="K608" s="379"/>
      <c r="L608" s="379"/>
      <c r="M608" s="379"/>
      <c r="Q608" s="347"/>
      <c r="W608" s="367"/>
      <c r="Z608" s="368"/>
      <c r="AA608" s="368"/>
      <c r="AC608" s="368"/>
      <c r="AD608" s="368"/>
      <c r="AE608" s="368"/>
      <c r="AG608" s="368"/>
      <c r="AI608" s="368"/>
      <c r="AK608" s="368"/>
      <c r="AL608" s="368"/>
      <c r="AN608" s="226"/>
      <c r="AO608" s="226"/>
      <c r="AP608" s="226"/>
      <c r="AQ608" s="873"/>
      <c r="AR608" s="873"/>
      <c r="AS608" s="873"/>
      <c r="AT608" s="873"/>
      <c r="AU608" s="26"/>
      <c r="AV608" s="26"/>
      <c r="AW608" s="26"/>
      <c r="AX608" s="26"/>
      <c r="AY608" s="26"/>
      <c r="AZ608" s="26"/>
      <c r="BA608" s="26"/>
      <c r="BB608" s="26"/>
      <c r="BC608" s="26"/>
      <c r="BD608" s="26"/>
      <c r="BE608" s="26"/>
      <c r="BF608" s="26"/>
      <c r="BG608" s="26"/>
      <c r="BH608" s="26"/>
      <c r="BI608" s="26"/>
      <c r="BJ608" s="26"/>
      <c r="BK608" s="26"/>
      <c r="BL608" s="26"/>
      <c r="BM608" s="26"/>
    </row>
    <row r="609" spans="3:65" ht="13.5" customHeight="1">
      <c r="C609" s="226"/>
      <c r="F609" s="226"/>
      <c r="G609" s="226"/>
      <c r="H609" s="226"/>
      <c r="I609" s="226"/>
      <c r="J609" s="379"/>
      <c r="K609" s="379"/>
      <c r="L609" s="379"/>
      <c r="M609" s="379"/>
      <c r="Q609" s="347"/>
      <c r="W609" s="367"/>
      <c r="Z609" s="368"/>
      <c r="AA609" s="368"/>
      <c r="AC609" s="368"/>
      <c r="AD609" s="368"/>
      <c r="AE609" s="368"/>
      <c r="AG609" s="368"/>
      <c r="AI609" s="368"/>
      <c r="AK609" s="368"/>
      <c r="AL609" s="368"/>
      <c r="AN609" s="226"/>
      <c r="AO609" s="226"/>
      <c r="AP609" s="226"/>
      <c r="AQ609" s="873"/>
      <c r="AR609" s="873"/>
      <c r="AS609" s="873"/>
      <c r="AT609" s="873"/>
      <c r="AU609" s="26"/>
      <c r="AV609" s="26"/>
      <c r="AW609" s="26"/>
      <c r="AX609" s="26"/>
      <c r="AY609" s="26"/>
      <c r="AZ609" s="26"/>
      <c r="BA609" s="26"/>
      <c r="BB609" s="26"/>
      <c r="BC609" s="26"/>
      <c r="BD609" s="26"/>
      <c r="BE609" s="26"/>
      <c r="BF609" s="26"/>
      <c r="BG609" s="26"/>
      <c r="BH609" s="26"/>
      <c r="BI609" s="26"/>
      <c r="BJ609" s="26"/>
      <c r="BK609" s="26"/>
      <c r="BL609" s="26"/>
      <c r="BM609" s="26"/>
    </row>
    <row r="610" spans="3:65" ht="13.5" customHeight="1">
      <c r="C610" s="226"/>
      <c r="F610" s="226"/>
      <c r="G610" s="226"/>
      <c r="H610" s="226"/>
      <c r="I610" s="226"/>
      <c r="J610" s="379"/>
      <c r="K610" s="379"/>
      <c r="L610" s="379"/>
      <c r="M610" s="379"/>
      <c r="Q610" s="347"/>
      <c r="W610" s="367"/>
      <c r="Z610" s="368"/>
      <c r="AA610" s="368"/>
      <c r="AC610" s="368"/>
      <c r="AD610" s="368"/>
      <c r="AE610" s="368"/>
      <c r="AG610" s="368"/>
      <c r="AI610" s="368"/>
      <c r="AK610" s="368"/>
      <c r="AL610" s="368"/>
      <c r="AN610" s="226"/>
      <c r="AO610" s="226"/>
      <c r="AP610" s="226"/>
      <c r="AQ610" s="873"/>
      <c r="AR610" s="873"/>
      <c r="AS610" s="873"/>
      <c r="AT610" s="873"/>
      <c r="AU610" s="26"/>
      <c r="AV610" s="26"/>
      <c r="AW610" s="26"/>
      <c r="AX610" s="26"/>
      <c r="AY610" s="26"/>
      <c r="AZ610" s="26"/>
      <c r="BA610" s="26"/>
      <c r="BB610" s="26"/>
      <c r="BC610" s="26"/>
      <c r="BD610" s="26"/>
      <c r="BE610" s="26"/>
      <c r="BF610" s="26"/>
      <c r="BG610" s="26"/>
      <c r="BH610" s="26"/>
      <c r="BI610" s="26"/>
      <c r="BJ610" s="26"/>
      <c r="BK610" s="26"/>
      <c r="BL610" s="26"/>
      <c r="BM610" s="26"/>
    </row>
    <row r="611" spans="3:65" ht="13.5" customHeight="1">
      <c r="C611" s="226"/>
      <c r="F611" s="226"/>
      <c r="G611" s="226"/>
      <c r="H611" s="226"/>
      <c r="I611" s="226"/>
      <c r="J611" s="379"/>
      <c r="K611" s="379"/>
      <c r="L611" s="379"/>
      <c r="M611" s="379"/>
      <c r="Q611" s="347"/>
      <c r="W611" s="367"/>
      <c r="Z611" s="368"/>
      <c r="AA611" s="368"/>
      <c r="AC611" s="368"/>
      <c r="AD611" s="368"/>
      <c r="AE611" s="368"/>
      <c r="AG611" s="368"/>
      <c r="AI611" s="368"/>
      <c r="AK611" s="368"/>
      <c r="AL611" s="368"/>
      <c r="AN611" s="226"/>
      <c r="AO611" s="226"/>
      <c r="AP611" s="226"/>
      <c r="AQ611" s="873"/>
      <c r="AR611" s="873"/>
      <c r="AS611" s="873"/>
      <c r="AT611" s="873"/>
      <c r="AU611" s="26"/>
      <c r="AV611" s="26"/>
      <c r="AW611" s="26"/>
      <c r="AX611" s="26"/>
      <c r="AY611" s="26"/>
      <c r="AZ611" s="26"/>
      <c r="BA611" s="26"/>
      <c r="BB611" s="26"/>
      <c r="BC611" s="26"/>
      <c r="BD611" s="26"/>
      <c r="BE611" s="26"/>
      <c r="BF611" s="26"/>
      <c r="BG611" s="26"/>
      <c r="BH611" s="26"/>
      <c r="BI611" s="26"/>
      <c r="BJ611" s="26"/>
      <c r="BK611" s="26"/>
      <c r="BL611" s="26"/>
      <c r="BM611" s="26"/>
    </row>
    <row r="612" spans="3:65" ht="13.5" customHeight="1">
      <c r="C612" s="226"/>
      <c r="F612" s="226"/>
      <c r="G612" s="226"/>
      <c r="H612" s="226"/>
      <c r="I612" s="226"/>
      <c r="J612" s="379"/>
      <c r="K612" s="379"/>
      <c r="L612" s="379"/>
      <c r="M612" s="379"/>
      <c r="Q612" s="347"/>
      <c r="W612" s="367"/>
      <c r="Z612" s="368"/>
      <c r="AA612" s="368"/>
      <c r="AC612" s="368"/>
      <c r="AD612" s="368"/>
      <c r="AE612" s="368"/>
      <c r="AG612" s="368"/>
      <c r="AI612" s="368"/>
      <c r="AK612" s="368"/>
      <c r="AL612" s="368"/>
      <c r="AN612" s="226"/>
      <c r="AO612" s="226"/>
      <c r="AP612" s="226"/>
      <c r="AQ612" s="873"/>
      <c r="AR612" s="873"/>
      <c r="AS612" s="873"/>
      <c r="AT612" s="873"/>
      <c r="AU612" s="26"/>
      <c r="AV612" s="26"/>
      <c r="AW612" s="26"/>
      <c r="AX612" s="26"/>
      <c r="AY612" s="26"/>
      <c r="AZ612" s="26"/>
      <c r="BA612" s="26"/>
      <c r="BB612" s="26"/>
      <c r="BC612" s="26"/>
      <c r="BD612" s="26"/>
      <c r="BE612" s="26"/>
      <c r="BF612" s="26"/>
      <c r="BG612" s="26"/>
      <c r="BH612" s="26"/>
      <c r="BI612" s="26"/>
      <c r="BJ612" s="26"/>
      <c r="BK612" s="26"/>
      <c r="BL612" s="26"/>
      <c r="BM612" s="26"/>
    </row>
    <row r="613" spans="3:65" ht="13.5" customHeight="1">
      <c r="C613" s="226"/>
      <c r="F613" s="226"/>
      <c r="G613" s="226"/>
      <c r="H613" s="226"/>
      <c r="I613" s="226"/>
      <c r="J613" s="379"/>
      <c r="K613" s="379"/>
      <c r="L613" s="379"/>
      <c r="M613" s="379"/>
      <c r="Q613" s="347"/>
      <c r="W613" s="367"/>
      <c r="Z613" s="368"/>
      <c r="AA613" s="368"/>
      <c r="AC613" s="368"/>
      <c r="AD613" s="368"/>
      <c r="AE613" s="368"/>
      <c r="AG613" s="368"/>
      <c r="AI613" s="368"/>
      <c r="AK613" s="368"/>
      <c r="AL613" s="368"/>
      <c r="AN613" s="226"/>
      <c r="AO613" s="226"/>
      <c r="AP613" s="226"/>
      <c r="AQ613" s="873"/>
      <c r="AR613" s="873"/>
      <c r="AS613" s="873"/>
      <c r="AT613" s="873"/>
      <c r="AU613" s="26"/>
      <c r="AV613" s="26"/>
      <c r="AW613" s="26"/>
      <c r="AX613" s="26"/>
      <c r="AY613" s="26"/>
      <c r="AZ613" s="26"/>
      <c r="BA613" s="26"/>
      <c r="BB613" s="26"/>
      <c r="BC613" s="26"/>
      <c r="BD613" s="26"/>
      <c r="BE613" s="26"/>
      <c r="BF613" s="26"/>
      <c r="BG613" s="26"/>
      <c r="BH613" s="26"/>
      <c r="BI613" s="26"/>
      <c r="BJ613" s="26"/>
      <c r="BK613" s="26"/>
      <c r="BL613" s="26"/>
      <c r="BM613" s="26"/>
    </row>
    <row r="614" spans="3:65" ht="13.5" customHeight="1">
      <c r="C614" s="226"/>
      <c r="F614" s="226"/>
      <c r="G614" s="226"/>
      <c r="H614" s="226"/>
      <c r="I614" s="226"/>
      <c r="J614" s="379"/>
      <c r="K614" s="379"/>
      <c r="L614" s="379"/>
      <c r="M614" s="379"/>
      <c r="Q614" s="347"/>
      <c r="W614" s="367"/>
      <c r="Z614" s="368"/>
      <c r="AA614" s="368"/>
      <c r="AC614" s="368"/>
      <c r="AD614" s="368"/>
      <c r="AE614" s="368"/>
      <c r="AG614" s="368"/>
      <c r="AI614" s="368"/>
      <c r="AK614" s="368"/>
      <c r="AL614" s="368"/>
      <c r="AN614" s="226"/>
      <c r="AO614" s="226"/>
      <c r="AP614" s="226"/>
      <c r="AQ614" s="873"/>
      <c r="AR614" s="873"/>
      <c r="AS614" s="873"/>
      <c r="AT614" s="873"/>
      <c r="AU614" s="26"/>
      <c r="AV614" s="26"/>
      <c r="AW614" s="26"/>
      <c r="AX614" s="26"/>
      <c r="AY614" s="26"/>
      <c r="AZ614" s="26"/>
      <c r="BA614" s="26"/>
      <c r="BB614" s="26"/>
      <c r="BC614" s="26"/>
      <c r="BD614" s="26"/>
      <c r="BE614" s="26"/>
      <c r="BF614" s="26"/>
      <c r="BG614" s="26"/>
      <c r="BH614" s="26"/>
      <c r="BI614" s="26"/>
      <c r="BJ614" s="26"/>
      <c r="BK614" s="26"/>
      <c r="BL614" s="26"/>
      <c r="BM614" s="26"/>
    </row>
    <row r="615" spans="3:65" ht="13.5" customHeight="1">
      <c r="C615" s="226"/>
      <c r="F615" s="226"/>
      <c r="G615" s="226"/>
      <c r="H615" s="226"/>
      <c r="I615" s="226"/>
      <c r="J615" s="379"/>
      <c r="K615" s="379"/>
      <c r="L615" s="379"/>
      <c r="M615" s="379"/>
      <c r="Q615" s="347"/>
      <c r="W615" s="367"/>
      <c r="Z615" s="368"/>
      <c r="AA615" s="368"/>
      <c r="AC615" s="368"/>
      <c r="AD615" s="368"/>
      <c r="AE615" s="368"/>
      <c r="AG615" s="368"/>
      <c r="AI615" s="368"/>
      <c r="AK615" s="368"/>
      <c r="AL615" s="368"/>
      <c r="AN615" s="226"/>
      <c r="AO615" s="226"/>
      <c r="AP615" s="226"/>
      <c r="AQ615" s="873"/>
      <c r="AR615" s="873"/>
      <c r="AS615" s="873"/>
      <c r="AT615" s="873"/>
      <c r="AU615" s="26"/>
      <c r="AV615" s="26"/>
      <c r="AW615" s="26"/>
      <c r="AX615" s="26"/>
      <c r="AY615" s="26"/>
      <c r="AZ615" s="26"/>
      <c r="BA615" s="26"/>
      <c r="BB615" s="26"/>
      <c r="BC615" s="26"/>
      <c r="BD615" s="26"/>
      <c r="BE615" s="26"/>
      <c r="BF615" s="26"/>
      <c r="BG615" s="26"/>
      <c r="BH615" s="26"/>
      <c r="BI615" s="26"/>
      <c r="BJ615" s="26"/>
      <c r="BK615" s="26"/>
      <c r="BL615" s="26"/>
      <c r="BM615" s="26"/>
    </row>
    <row r="616" spans="3:65" ht="13.5" customHeight="1">
      <c r="C616" s="226"/>
      <c r="F616" s="226"/>
      <c r="G616" s="226"/>
      <c r="H616" s="226"/>
      <c r="I616" s="226"/>
      <c r="J616" s="379"/>
      <c r="K616" s="379"/>
      <c r="L616" s="379"/>
      <c r="M616" s="379"/>
      <c r="Q616" s="347"/>
      <c r="W616" s="367"/>
      <c r="Z616" s="368"/>
      <c r="AA616" s="368"/>
      <c r="AC616" s="368"/>
      <c r="AD616" s="368"/>
      <c r="AE616" s="368"/>
      <c r="AG616" s="368"/>
      <c r="AI616" s="368"/>
      <c r="AK616" s="368"/>
      <c r="AL616" s="368"/>
      <c r="AN616" s="226"/>
      <c r="AO616" s="226"/>
      <c r="AP616" s="226"/>
      <c r="AQ616" s="873"/>
      <c r="AR616" s="873"/>
      <c r="AS616" s="873"/>
      <c r="AT616" s="873"/>
      <c r="AU616" s="26"/>
      <c r="AV616" s="26"/>
      <c r="AW616" s="26"/>
      <c r="AX616" s="26"/>
      <c r="AY616" s="26"/>
      <c r="AZ616" s="26"/>
      <c r="BA616" s="26"/>
      <c r="BB616" s="26"/>
      <c r="BC616" s="26"/>
      <c r="BD616" s="26"/>
      <c r="BE616" s="26"/>
      <c r="BF616" s="26"/>
      <c r="BG616" s="26"/>
      <c r="BH616" s="26"/>
      <c r="BI616" s="26"/>
      <c r="BJ616" s="26"/>
      <c r="BK616" s="26"/>
      <c r="BL616" s="26"/>
      <c r="BM616" s="26"/>
    </row>
    <row r="617" spans="3:65" ht="13.5" customHeight="1">
      <c r="C617" s="226"/>
      <c r="F617" s="226"/>
      <c r="G617" s="226"/>
      <c r="H617" s="226"/>
      <c r="I617" s="226"/>
      <c r="J617" s="379"/>
      <c r="K617" s="379"/>
      <c r="L617" s="379"/>
      <c r="M617" s="379"/>
      <c r="Q617" s="347"/>
      <c r="W617" s="367"/>
      <c r="Z617" s="368"/>
      <c r="AA617" s="368"/>
      <c r="AC617" s="368"/>
      <c r="AD617" s="368"/>
      <c r="AE617" s="368"/>
      <c r="AG617" s="368"/>
      <c r="AI617" s="368"/>
      <c r="AK617" s="368"/>
      <c r="AL617" s="368"/>
      <c r="AN617" s="226"/>
      <c r="AO617" s="226"/>
      <c r="AP617" s="226"/>
      <c r="AQ617" s="873"/>
      <c r="AR617" s="873"/>
      <c r="AS617" s="873"/>
      <c r="AT617" s="873"/>
      <c r="AU617" s="26"/>
      <c r="AV617" s="26"/>
      <c r="AW617" s="26"/>
      <c r="AX617" s="26"/>
      <c r="AY617" s="26"/>
      <c r="AZ617" s="26"/>
      <c r="BA617" s="26"/>
      <c r="BB617" s="26"/>
      <c r="BC617" s="26"/>
      <c r="BD617" s="26"/>
      <c r="BE617" s="26"/>
      <c r="BF617" s="26"/>
      <c r="BG617" s="26"/>
      <c r="BH617" s="26"/>
      <c r="BI617" s="26"/>
      <c r="BJ617" s="26"/>
      <c r="BK617" s="26"/>
      <c r="BL617" s="26"/>
      <c r="BM617" s="26"/>
    </row>
    <row r="618" spans="3:65" ht="13.5" customHeight="1">
      <c r="C618" s="226"/>
      <c r="F618" s="226"/>
      <c r="G618" s="226"/>
      <c r="H618" s="226"/>
      <c r="I618" s="226"/>
      <c r="J618" s="379"/>
      <c r="K618" s="379"/>
      <c r="L618" s="379"/>
      <c r="M618" s="379"/>
      <c r="Q618" s="347"/>
      <c r="W618" s="367"/>
      <c r="Z618" s="368"/>
      <c r="AA618" s="368"/>
      <c r="AC618" s="368"/>
      <c r="AD618" s="368"/>
      <c r="AE618" s="368"/>
      <c r="AG618" s="368"/>
      <c r="AI618" s="368"/>
      <c r="AK618" s="368"/>
      <c r="AL618" s="368"/>
      <c r="AN618" s="226"/>
      <c r="AO618" s="226"/>
      <c r="AP618" s="226"/>
      <c r="AQ618" s="873"/>
      <c r="AR618" s="873"/>
      <c r="AS618" s="873"/>
      <c r="AT618" s="873"/>
      <c r="AU618" s="26"/>
      <c r="AV618" s="26"/>
      <c r="AW618" s="26"/>
      <c r="AX618" s="26"/>
      <c r="AY618" s="26"/>
      <c r="AZ618" s="26"/>
      <c r="BA618" s="26"/>
      <c r="BB618" s="26"/>
      <c r="BC618" s="26"/>
      <c r="BD618" s="26"/>
      <c r="BE618" s="26"/>
      <c r="BF618" s="26"/>
      <c r="BG618" s="26"/>
      <c r="BH618" s="26"/>
      <c r="BI618" s="26"/>
      <c r="BJ618" s="26"/>
      <c r="BK618" s="26"/>
      <c r="BL618" s="26"/>
      <c r="BM618" s="26"/>
    </row>
    <row r="619" spans="3:65" ht="13.5" customHeight="1">
      <c r="C619" s="226"/>
      <c r="F619" s="226"/>
      <c r="G619" s="226"/>
      <c r="H619" s="226"/>
      <c r="I619" s="226"/>
      <c r="J619" s="379"/>
      <c r="K619" s="379"/>
      <c r="L619" s="379"/>
      <c r="M619" s="379"/>
      <c r="Q619" s="347"/>
      <c r="W619" s="367"/>
      <c r="Z619" s="368"/>
      <c r="AA619" s="368"/>
      <c r="AC619" s="368"/>
      <c r="AD619" s="368"/>
      <c r="AE619" s="368"/>
      <c r="AG619" s="368"/>
      <c r="AI619" s="368"/>
      <c r="AK619" s="368"/>
      <c r="AL619" s="368"/>
      <c r="AN619" s="226"/>
      <c r="AO619" s="226"/>
      <c r="AP619" s="226"/>
      <c r="AQ619" s="873"/>
      <c r="AR619" s="873"/>
      <c r="AS619" s="873"/>
      <c r="AT619" s="873"/>
      <c r="AU619" s="26"/>
      <c r="AV619" s="26"/>
      <c r="AW619" s="26"/>
      <c r="AX619" s="26"/>
      <c r="AY619" s="26"/>
      <c r="AZ619" s="26"/>
      <c r="BA619" s="26"/>
      <c r="BB619" s="26"/>
      <c r="BC619" s="26"/>
      <c r="BD619" s="26"/>
      <c r="BE619" s="26"/>
      <c r="BF619" s="26"/>
      <c r="BG619" s="26"/>
      <c r="BH619" s="26"/>
      <c r="BI619" s="26"/>
      <c r="BJ619" s="26"/>
      <c r="BK619" s="26"/>
      <c r="BL619" s="26"/>
      <c r="BM619" s="26"/>
    </row>
    <row r="620" spans="3:65" ht="13.5" customHeight="1">
      <c r="C620" s="226"/>
      <c r="F620" s="226"/>
      <c r="G620" s="226"/>
      <c r="H620" s="226"/>
      <c r="I620" s="226"/>
      <c r="J620" s="379"/>
      <c r="K620" s="379"/>
      <c r="L620" s="379"/>
      <c r="M620" s="379"/>
      <c r="Q620" s="347"/>
      <c r="W620" s="367"/>
      <c r="Z620" s="368"/>
      <c r="AA620" s="368"/>
      <c r="AC620" s="368"/>
      <c r="AD620" s="368"/>
      <c r="AE620" s="368"/>
      <c r="AG620" s="368"/>
      <c r="AI620" s="368"/>
      <c r="AK620" s="368"/>
      <c r="AL620" s="368"/>
      <c r="AN620" s="226"/>
      <c r="AO620" s="226"/>
      <c r="AP620" s="226"/>
      <c r="AQ620" s="873"/>
      <c r="AR620" s="873"/>
      <c r="AS620" s="873"/>
      <c r="AT620" s="873"/>
      <c r="AU620" s="26"/>
      <c r="AV620" s="26"/>
      <c r="AW620" s="26"/>
      <c r="AX620" s="26"/>
      <c r="AY620" s="26"/>
      <c r="AZ620" s="26"/>
      <c r="BA620" s="26"/>
      <c r="BB620" s="26"/>
      <c r="BC620" s="26"/>
      <c r="BD620" s="26"/>
      <c r="BE620" s="26"/>
      <c r="BF620" s="26"/>
      <c r="BG620" s="26"/>
      <c r="BH620" s="26"/>
      <c r="BI620" s="26"/>
      <c r="BJ620" s="26"/>
      <c r="BK620" s="26"/>
      <c r="BL620" s="26"/>
      <c r="BM620" s="26"/>
    </row>
    <row r="621" spans="3:65" ht="13.5" customHeight="1">
      <c r="C621" s="226"/>
      <c r="F621" s="226"/>
      <c r="G621" s="226"/>
      <c r="H621" s="226"/>
      <c r="I621" s="226"/>
      <c r="J621" s="379"/>
      <c r="K621" s="379"/>
      <c r="L621" s="379"/>
      <c r="M621" s="379"/>
      <c r="Q621" s="347"/>
      <c r="W621" s="367"/>
      <c r="Z621" s="368"/>
      <c r="AA621" s="368"/>
      <c r="AC621" s="368"/>
      <c r="AD621" s="368"/>
      <c r="AE621" s="368"/>
      <c r="AG621" s="368"/>
      <c r="AI621" s="368"/>
      <c r="AK621" s="368"/>
      <c r="AL621" s="368"/>
      <c r="AN621" s="226"/>
      <c r="AO621" s="226"/>
      <c r="AP621" s="226"/>
      <c r="AQ621" s="873"/>
      <c r="AR621" s="873"/>
      <c r="AS621" s="873"/>
      <c r="AT621" s="873"/>
      <c r="AU621" s="26"/>
      <c r="AV621" s="26"/>
      <c r="AW621" s="26"/>
      <c r="AX621" s="26"/>
      <c r="AY621" s="26"/>
      <c r="AZ621" s="26"/>
      <c r="BA621" s="26"/>
      <c r="BB621" s="26"/>
      <c r="BC621" s="26"/>
      <c r="BD621" s="26"/>
      <c r="BE621" s="26"/>
      <c r="BF621" s="26"/>
      <c r="BG621" s="26"/>
      <c r="BH621" s="26"/>
      <c r="BI621" s="26"/>
      <c r="BJ621" s="26"/>
      <c r="BK621" s="26"/>
      <c r="BL621" s="26"/>
      <c r="BM621" s="26"/>
    </row>
    <row r="622" spans="3:65" ht="13.5" customHeight="1">
      <c r="C622" s="226"/>
      <c r="F622" s="226"/>
      <c r="G622" s="226"/>
      <c r="H622" s="226"/>
      <c r="I622" s="226"/>
      <c r="J622" s="379"/>
      <c r="K622" s="379"/>
      <c r="L622" s="379"/>
      <c r="M622" s="379"/>
      <c r="Q622" s="347"/>
      <c r="W622" s="367"/>
      <c r="Z622" s="368"/>
      <c r="AA622" s="368"/>
      <c r="AC622" s="368"/>
      <c r="AD622" s="368"/>
      <c r="AE622" s="368"/>
      <c r="AG622" s="368"/>
      <c r="AI622" s="368"/>
      <c r="AK622" s="368"/>
      <c r="AL622" s="368"/>
      <c r="AN622" s="226"/>
      <c r="AO622" s="226"/>
      <c r="AP622" s="226"/>
      <c r="AQ622" s="873"/>
      <c r="AR622" s="873"/>
      <c r="AS622" s="873"/>
      <c r="AT622" s="873"/>
      <c r="AU622" s="26"/>
      <c r="AV622" s="26"/>
      <c r="AW622" s="26"/>
      <c r="AX622" s="26"/>
      <c r="AY622" s="26"/>
      <c r="AZ622" s="26"/>
      <c r="BA622" s="26"/>
      <c r="BB622" s="26"/>
      <c r="BC622" s="26"/>
      <c r="BD622" s="26"/>
      <c r="BE622" s="26"/>
      <c r="BF622" s="26"/>
      <c r="BG622" s="26"/>
      <c r="BH622" s="26"/>
      <c r="BI622" s="26"/>
      <c r="BJ622" s="26"/>
      <c r="BK622" s="26"/>
      <c r="BL622" s="26"/>
      <c r="BM622" s="26"/>
    </row>
    <row r="623" spans="3:65" ht="13.5" customHeight="1">
      <c r="C623" s="226"/>
      <c r="F623" s="226"/>
      <c r="G623" s="226"/>
      <c r="H623" s="226"/>
      <c r="I623" s="226"/>
      <c r="J623" s="379"/>
      <c r="K623" s="379"/>
      <c r="L623" s="379"/>
      <c r="M623" s="379"/>
      <c r="Q623" s="347"/>
      <c r="W623" s="367"/>
      <c r="Z623" s="368"/>
      <c r="AA623" s="368"/>
      <c r="AC623" s="368"/>
      <c r="AD623" s="368"/>
      <c r="AE623" s="368"/>
      <c r="AG623" s="368"/>
      <c r="AI623" s="368"/>
      <c r="AK623" s="368"/>
      <c r="AL623" s="368"/>
      <c r="AN623" s="226"/>
      <c r="AO623" s="226"/>
      <c r="AP623" s="226"/>
      <c r="AQ623" s="873"/>
      <c r="AR623" s="873"/>
      <c r="AS623" s="873"/>
      <c r="AT623" s="873"/>
      <c r="AU623" s="26"/>
      <c r="AV623" s="26"/>
      <c r="AW623" s="26"/>
      <c r="AX623" s="26"/>
      <c r="AY623" s="26"/>
      <c r="AZ623" s="26"/>
      <c r="BA623" s="26"/>
      <c r="BB623" s="26"/>
      <c r="BC623" s="26"/>
      <c r="BD623" s="26"/>
      <c r="BE623" s="26"/>
      <c r="BF623" s="26"/>
      <c r="BG623" s="26"/>
      <c r="BH623" s="26"/>
      <c r="BI623" s="26"/>
      <c r="BJ623" s="26"/>
      <c r="BK623" s="26"/>
      <c r="BL623" s="26"/>
      <c r="BM623" s="26"/>
    </row>
    <row r="624" spans="3:65" ht="13.5" customHeight="1">
      <c r="C624" s="226"/>
      <c r="F624" s="226"/>
      <c r="G624" s="226"/>
      <c r="H624" s="226"/>
      <c r="I624" s="226"/>
      <c r="J624" s="379"/>
      <c r="K624" s="379"/>
      <c r="L624" s="379"/>
      <c r="M624" s="379"/>
      <c r="Q624" s="347"/>
      <c r="W624" s="367"/>
      <c r="Z624" s="368"/>
      <c r="AA624" s="368"/>
      <c r="AC624" s="368"/>
      <c r="AD624" s="368"/>
      <c r="AE624" s="368"/>
      <c r="AG624" s="368"/>
      <c r="AI624" s="368"/>
      <c r="AK624" s="368"/>
      <c r="AL624" s="368"/>
      <c r="AN624" s="226"/>
      <c r="AO624" s="226"/>
      <c r="AP624" s="226"/>
      <c r="AQ624" s="873"/>
      <c r="AR624" s="873"/>
      <c r="AS624" s="873"/>
      <c r="AT624" s="873"/>
      <c r="AU624" s="26"/>
      <c r="AV624" s="26"/>
      <c r="AW624" s="26"/>
      <c r="AX624" s="26"/>
      <c r="AY624" s="26"/>
      <c r="AZ624" s="26"/>
      <c r="BA624" s="26"/>
      <c r="BB624" s="26"/>
      <c r="BC624" s="26"/>
      <c r="BD624" s="26"/>
      <c r="BE624" s="26"/>
      <c r="BF624" s="26"/>
      <c r="BG624" s="26"/>
      <c r="BH624" s="26"/>
      <c r="BI624" s="26"/>
      <c r="BJ624" s="26"/>
      <c r="BK624" s="26"/>
      <c r="BL624" s="26"/>
      <c r="BM624" s="26"/>
    </row>
    <row r="625" spans="3:65" ht="13.5" customHeight="1">
      <c r="C625" s="226"/>
      <c r="F625" s="226"/>
      <c r="G625" s="226"/>
      <c r="H625" s="226"/>
      <c r="I625" s="226"/>
      <c r="J625" s="379"/>
      <c r="K625" s="379"/>
      <c r="L625" s="379"/>
      <c r="M625" s="379"/>
      <c r="Q625" s="347"/>
      <c r="W625" s="367"/>
      <c r="Z625" s="368"/>
      <c r="AA625" s="368"/>
      <c r="AC625" s="368"/>
      <c r="AD625" s="368"/>
      <c r="AE625" s="368"/>
      <c r="AG625" s="368"/>
      <c r="AI625" s="368"/>
      <c r="AK625" s="368"/>
      <c r="AL625" s="368"/>
      <c r="AN625" s="226"/>
      <c r="AO625" s="226"/>
      <c r="AP625" s="226"/>
      <c r="AQ625" s="873"/>
      <c r="AR625" s="873"/>
      <c r="AS625" s="873"/>
      <c r="AT625" s="873"/>
      <c r="AU625" s="26"/>
      <c r="AV625" s="26"/>
      <c r="AW625" s="26"/>
      <c r="AX625" s="26"/>
      <c r="AY625" s="26"/>
      <c r="AZ625" s="26"/>
      <c r="BA625" s="26"/>
      <c r="BB625" s="26"/>
      <c r="BC625" s="26"/>
      <c r="BD625" s="26"/>
      <c r="BE625" s="26"/>
      <c r="BF625" s="26"/>
      <c r="BG625" s="26"/>
      <c r="BH625" s="26"/>
      <c r="BI625" s="26"/>
      <c r="BJ625" s="26"/>
      <c r="BK625" s="26"/>
      <c r="BL625" s="26"/>
      <c r="BM625" s="26"/>
    </row>
    <row r="626" spans="3:65" ht="13.5" customHeight="1">
      <c r="C626" s="226"/>
      <c r="F626" s="226"/>
      <c r="G626" s="226"/>
      <c r="H626" s="226"/>
      <c r="I626" s="226"/>
      <c r="J626" s="379"/>
      <c r="K626" s="379"/>
      <c r="L626" s="379"/>
      <c r="M626" s="379"/>
      <c r="Q626" s="347"/>
      <c r="W626" s="367"/>
      <c r="Z626" s="368"/>
      <c r="AA626" s="368"/>
      <c r="AC626" s="368"/>
      <c r="AD626" s="368"/>
      <c r="AE626" s="368"/>
      <c r="AG626" s="368"/>
      <c r="AI626" s="368"/>
      <c r="AK626" s="368"/>
      <c r="AL626" s="368"/>
      <c r="AN626" s="226"/>
      <c r="AO626" s="226"/>
      <c r="AP626" s="226"/>
      <c r="AQ626" s="873"/>
      <c r="AR626" s="873"/>
      <c r="AS626" s="873"/>
      <c r="AT626" s="873"/>
      <c r="AU626" s="26"/>
      <c r="AV626" s="26"/>
      <c r="AW626" s="26"/>
      <c r="AX626" s="26"/>
      <c r="AY626" s="26"/>
      <c r="AZ626" s="26"/>
      <c r="BA626" s="26"/>
      <c r="BB626" s="26"/>
      <c r="BC626" s="26"/>
      <c r="BD626" s="26"/>
      <c r="BE626" s="26"/>
      <c r="BF626" s="26"/>
      <c r="BG626" s="26"/>
      <c r="BH626" s="26"/>
      <c r="BI626" s="26"/>
      <c r="BJ626" s="26"/>
      <c r="BK626" s="26"/>
      <c r="BL626" s="26"/>
      <c r="BM626" s="26"/>
    </row>
    <row r="627" spans="3:65" ht="13.5" customHeight="1">
      <c r="C627" s="226"/>
      <c r="F627" s="226"/>
      <c r="G627" s="226"/>
      <c r="H627" s="226"/>
      <c r="I627" s="226"/>
      <c r="J627" s="379"/>
      <c r="K627" s="379"/>
      <c r="L627" s="379"/>
      <c r="M627" s="379"/>
      <c r="Q627" s="347"/>
      <c r="W627" s="367"/>
      <c r="Z627" s="368"/>
      <c r="AA627" s="368"/>
      <c r="AC627" s="368"/>
      <c r="AD627" s="368"/>
      <c r="AE627" s="368"/>
      <c r="AG627" s="368"/>
      <c r="AI627" s="368"/>
      <c r="AK627" s="368"/>
      <c r="AL627" s="368"/>
      <c r="AN627" s="226"/>
      <c r="AO627" s="226"/>
      <c r="AP627" s="226"/>
      <c r="AQ627" s="873"/>
      <c r="AR627" s="873"/>
      <c r="AS627" s="873"/>
      <c r="AT627" s="873"/>
      <c r="AU627" s="26"/>
      <c r="AV627" s="26"/>
      <c r="AW627" s="26"/>
      <c r="AX627" s="26"/>
      <c r="AY627" s="26"/>
      <c r="AZ627" s="26"/>
      <c r="BA627" s="26"/>
      <c r="BB627" s="26"/>
      <c r="BC627" s="26"/>
      <c r="BD627" s="26"/>
      <c r="BE627" s="26"/>
      <c r="BF627" s="26"/>
      <c r="BG627" s="26"/>
      <c r="BH627" s="26"/>
      <c r="BI627" s="26"/>
      <c r="BJ627" s="26"/>
      <c r="BK627" s="26"/>
      <c r="BL627" s="26"/>
      <c r="BM627" s="26"/>
    </row>
    <row r="628" spans="3:65" ht="13.5" customHeight="1">
      <c r="C628" s="226"/>
      <c r="F628" s="226"/>
      <c r="G628" s="226"/>
      <c r="H628" s="226"/>
      <c r="I628" s="226"/>
      <c r="J628" s="379"/>
      <c r="K628" s="379"/>
      <c r="L628" s="379"/>
      <c r="M628" s="379"/>
      <c r="Q628" s="347"/>
      <c r="W628" s="367"/>
      <c r="Z628" s="368"/>
      <c r="AA628" s="368"/>
      <c r="AC628" s="368"/>
      <c r="AD628" s="368"/>
      <c r="AE628" s="368"/>
      <c r="AG628" s="368"/>
      <c r="AI628" s="368"/>
      <c r="AK628" s="368"/>
      <c r="AL628" s="368"/>
      <c r="AN628" s="226"/>
      <c r="AO628" s="226"/>
      <c r="AP628" s="226"/>
      <c r="AQ628" s="873"/>
      <c r="AR628" s="873"/>
      <c r="AS628" s="873"/>
      <c r="AT628" s="873"/>
      <c r="AU628" s="26"/>
      <c r="AV628" s="26"/>
      <c r="AW628" s="26"/>
      <c r="AX628" s="26"/>
      <c r="AY628" s="26"/>
      <c r="AZ628" s="26"/>
      <c r="BA628" s="26"/>
      <c r="BB628" s="26"/>
      <c r="BC628" s="26"/>
      <c r="BD628" s="26"/>
      <c r="BE628" s="26"/>
      <c r="BF628" s="26"/>
      <c r="BG628" s="26"/>
      <c r="BH628" s="26"/>
      <c r="BI628" s="26"/>
      <c r="BJ628" s="26"/>
      <c r="BK628" s="26"/>
      <c r="BL628" s="26"/>
      <c r="BM628" s="26"/>
    </row>
    <row r="629" spans="3:65" ht="13.5" customHeight="1">
      <c r="C629" s="226"/>
      <c r="F629" s="226"/>
      <c r="G629" s="226"/>
      <c r="H629" s="226"/>
      <c r="I629" s="226"/>
      <c r="J629" s="379"/>
      <c r="K629" s="379"/>
      <c r="L629" s="379"/>
      <c r="M629" s="379"/>
      <c r="Q629" s="347"/>
      <c r="W629" s="367"/>
      <c r="Z629" s="368"/>
      <c r="AA629" s="368"/>
      <c r="AC629" s="368"/>
      <c r="AD629" s="368"/>
      <c r="AE629" s="368"/>
      <c r="AG629" s="368"/>
      <c r="AI629" s="368"/>
      <c r="AK629" s="368"/>
      <c r="AL629" s="368"/>
      <c r="AN629" s="226"/>
      <c r="AO629" s="226"/>
      <c r="AP629" s="226"/>
      <c r="AQ629" s="873"/>
      <c r="AR629" s="873"/>
      <c r="AS629" s="873"/>
      <c r="AT629" s="873"/>
      <c r="AU629" s="26"/>
      <c r="AV629" s="26"/>
      <c r="AW629" s="26"/>
      <c r="AX629" s="26"/>
      <c r="AY629" s="26"/>
      <c r="AZ629" s="26"/>
      <c r="BA629" s="26"/>
      <c r="BB629" s="26"/>
      <c r="BC629" s="26"/>
      <c r="BD629" s="26"/>
      <c r="BE629" s="26"/>
      <c r="BF629" s="26"/>
      <c r="BG629" s="26"/>
      <c r="BH629" s="26"/>
      <c r="BI629" s="26"/>
      <c r="BJ629" s="26"/>
      <c r="BK629" s="26"/>
      <c r="BL629" s="26"/>
      <c r="BM629" s="26"/>
    </row>
    <row r="630" spans="3:65" ht="13.5" customHeight="1">
      <c r="C630" s="226"/>
      <c r="F630" s="226"/>
      <c r="G630" s="226"/>
      <c r="H630" s="226"/>
      <c r="I630" s="226"/>
      <c r="J630" s="379"/>
      <c r="K630" s="379"/>
      <c r="L630" s="379"/>
      <c r="M630" s="379"/>
      <c r="Q630" s="347"/>
      <c r="W630" s="367"/>
      <c r="Z630" s="368"/>
      <c r="AA630" s="368"/>
      <c r="AC630" s="368"/>
      <c r="AD630" s="368"/>
      <c r="AE630" s="368"/>
      <c r="AG630" s="368"/>
      <c r="AI630" s="368"/>
      <c r="AK630" s="368"/>
      <c r="AL630" s="368"/>
      <c r="AN630" s="226"/>
      <c r="AO630" s="226"/>
      <c r="AP630" s="226"/>
      <c r="AQ630" s="873"/>
      <c r="AR630" s="873"/>
      <c r="AS630" s="873"/>
      <c r="AT630" s="873"/>
      <c r="AU630" s="26"/>
      <c r="AV630" s="26"/>
      <c r="AW630" s="26"/>
      <c r="AX630" s="26"/>
      <c r="AY630" s="26"/>
      <c r="AZ630" s="26"/>
      <c r="BA630" s="26"/>
      <c r="BB630" s="26"/>
      <c r="BC630" s="26"/>
      <c r="BD630" s="26"/>
      <c r="BE630" s="26"/>
      <c r="BF630" s="26"/>
      <c r="BG630" s="26"/>
      <c r="BH630" s="26"/>
      <c r="BI630" s="26"/>
      <c r="BJ630" s="26"/>
      <c r="BK630" s="26"/>
      <c r="BL630" s="26"/>
      <c r="BM630" s="26"/>
    </row>
    <row r="631" spans="3:65" ht="13.5" customHeight="1">
      <c r="C631" s="226"/>
      <c r="F631" s="226"/>
      <c r="G631" s="226"/>
      <c r="H631" s="226"/>
      <c r="I631" s="226"/>
      <c r="J631" s="379"/>
      <c r="K631" s="379"/>
      <c r="L631" s="379"/>
      <c r="M631" s="379"/>
      <c r="Q631" s="347"/>
      <c r="W631" s="367"/>
      <c r="Z631" s="368"/>
      <c r="AA631" s="368"/>
      <c r="AC631" s="368"/>
      <c r="AD631" s="368"/>
      <c r="AE631" s="368"/>
      <c r="AG631" s="368"/>
      <c r="AI631" s="368"/>
      <c r="AK631" s="368"/>
      <c r="AL631" s="368"/>
      <c r="AN631" s="226"/>
      <c r="AO631" s="226"/>
      <c r="AP631" s="226"/>
      <c r="AQ631" s="873"/>
      <c r="AR631" s="873"/>
      <c r="AS631" s="873"/>
      <c r="AT631" s="873"/>
      <c r="AU631" s="26"/>
      <c r="AV631" s="26"/>
      <c r="AW631" s="26"/>
      <c r="AX631" s="26"/>
      <c r="AY631" s="26"/>
      <c r="AZ631" s="26"/>
      <c r="BA631" s="26"/>
      <c r="BB631" s="26"/>
      <c r="BC631" s="26"/>
      <c r="BD631" s="26"/>
      <c r="BE631" s="26"/>
      <c r="BF631" s="26"/>
      <c r="BG631" s="26"/>
      <c r="BH631" s="26"/>
      <c r="BI631" s="26"/>
      <c r="BJ631" s="26"/>
      <c r="BK631" s="26"/>
      <c r="BL631" s="26"/>
      <c r="BM631" s="26"/>
    </row>
    <row r="632" spans="3:65" ht="13.5" customHeight="1">
      <c r="C632" s="226"/>
      <c r="F632" s="226"/>
      <c r="G632" s="226"/>
      <c r="H632" s="226"/>
      <c r="I632" s="226"/>
      <c r="J632" s="379"/>
      <c r="K632" s="379"/>
      <c r="L632" s="379"/>
      <c r="M632" s="379"/>
      <c r="Q632" s="347"/>
      <c r="W632" s="367"/>
      <c r="Z632" s="368"/>
      <c r="AA632" s="368"/>
      <c r="AC632" s="368"/>
      <c r="AD632" s="368"/>
      <c r="AE632" s="368"/>
      <c r="AG632" s="368"/>
      <c r="AI632" s="368"/>
      <c r="AK632" s="368"/>
      <c r="AL632" s="368"/>
      <c r="AN632" s="226"/>
      <c r="AO632" s="226"/>
      <c r="AP632" s="226"/>
      <c r="AQ632" s="873"/>
      <c r="AR632" s="873"/>
      <c r="AS632" s="873"/>
      <c r="AT632" s="873"/>
      <c r="AU632" s="26"/>
      <c r="AV632" s="26"/>
      <c r="AW632" s="26"/>
      <c r="AX632" s="26"/>
      <c r="AY632" s="26"/>
      <c r="AZ632" s="26"/>
      <c r="BA632" s="26"/>
      <c r="BB632" s="26"/>
      <c r="BC632" s="26"/>
      <c r="BD632" s="26"/>
      <c r="BE632" s="26"/>
      <c r="BF632" s="26"/>
      <c r="BG632" s="26"/>
      <c r="BH632" s="26"/>
      <c r="BI632" s="26"/>
      <c r="BJ632" s="26"/>
      <c r="BK632" s="26"/>
      <c r="BL632" s="26"/>
      <c r="BM632" s="26"/>
    </row>
    <row r="633" spans="3:65" ht="13.5" customHeight="1">
      <c r="C633" s="226"/>
      <c r="F633" s="226"/>
      <c r="G633" s="226"/>
      <c r="H633" s="226"/>
      <c r="I633" s="226"/>
      <c r="J633" s="379"/>
      <c r="K633" s="379"/>
      <c r="L633" s="379"/>
      <c r="M633" s="379"/>
      <c r="Q633" s="347"/>
      <c r="W633" s="367"/>
      <c r="Z633" s="368"/>
      <c r="AA633" s="368"/>
      <c r="AC633" s="368"/>
      <c r="AD633" s="368"/>
      <c r="AE633" s="368"/>
      <c r="AG633" s="368"/>
      <c r="AI633" s="368"/>
      <c r="AK633" s="368"/>
      <c r="AL633" s="368"/>
      <c r="AN633" s="226"/>
      <c r="AO633" s="226"/>
      <c r="AP633" s="226"/>
      <c r="AQ633" s="873"/>
      <c r="AR633" s="873"/>
      <c r="AS633" s="873"/>
      <c r="AT633" s="873"/>
      <c r="AU633" s="26"/>
      <c r="AV633" s="26"/>
      <c r="AW633" s="26"/>
      <c r="AX633" s="26"/>
      <c r="AY633" s="26"/>
      <c r="AZ633" s="26"/>
      <c r="BA633" s="26"/>
      <c r="BB633" s="26"/>
      <c r="BC633" s="26"/>
      <c r="BD633" s="26"/>
      <c r="BE633" s="26"/>
      <c r="BF633" s="26"/>
      <c r="BG633" s="26"/>
      <c r="BH633" s="26"/>
      <c r="BI633" s="26"/>
      <c r="BJ633" s="26"/>
      <c r="BK633" s="26"/>
      <c r="BL633" s="26"/>
      <c r="BM633" s="26"/>
    </row>
    <row r="634" spans="3:65" ht="13.5" customHeight="1">
      <c r="C634" s="226"/>
      <c r="F634" s="226"/>
      <c r="G634" s="226"/>
      <c r="H634" s="226"/>
      <c r="I634" s="226"/>
      <c r="J634" s="379"/>
      <c r="K634" s="379"/>
      <c r="L634" s="379"/>
      <c r="M634" s="379"/>
      <c r="Q634" s="347"/>
      <c r="W634" s="367"/>
      <c r="Z634" s="368"/>
      <c r="AA634" s="368"/>
      <c r="AC634" s="368"/>
      <c r="AD634" s="368"/>
      <c r="AE634" s="368"/>
      <c r="AG634" s="368"/>
      <c r="AI634" s="368"/>
      <c r="AK634" s="368"/>
      <c r="AL634" s="368"/>
      <c r="AN634" s="226"/>
      <c r="AO634" s="226"/>
      <c r="AP634" s="226"/>
      <c r="AQ634" s="873"/>
      <c r="AR634" s="873"/>
      <c r="AS634" s="873"/>
      <c r="AT634" s="873"/>
      <c r="AU634" s="26"/>
      <c r="AV634" s="26"/>
      <c r="AW634" s="26"/>
      <c r="AX634" s="26"/>
      <c r="AY634" s="26"/>
      <c r="AZ634" s="26"/>
      <c r="BA634" s="26"/>
      <c r="BB634" s="26"/>
      <c r="BC634" s="26"/>
      <c r="BD634" s="26"/>
      <c r="BE634" s="26"/>
      <c r="BF634" s="26"/>
      <c r="BG634" s="26"/>
      <c r="BH634" s="26"/>
      <c r="BI634" s="26"/>
      <c r="BJ634" s="26"/>
      <c r="BK634" s="26"/>
      <c r="BL634" s="26"/>
      <c r="BM634" s="26"/>
    </row>
    <row r="635" spans="3:65" ht="13.5" customHeight="1">
      <c r="C635" s="226"/>
      <c r="F635" s="226"/>
      <c r="G635" s="226"/>
      <c r="H635" s="226"/>
      <c r="I635" s="226"/>
      <c r="J635" s="379"/>
      <c r="K635" s="379"/>
      <c r="L635" s="379"/>
      <c r="M635" s="379"/>
      <c r="Q635" s="347"/>
      <c r="W635" s="367"/>
      <c r="Z635" s="368"/>
      <c r="AA635" s="368"/>
      <c r="AC635" s="368"/>
      <c r="AD635" s="368"/>
      <c r="AE635" s="368"/>
      <c r="AG635" s="368"/>
      <c r="AI635" s="368"/>
      <c r="AK635" s="368"/>
      <c r="AL635" s="368"/>
      <c r="AN635" s="226"/>
      <c r="AO635" s="226"/>
      <c r="AP635" s="226"/>
      <c r="AQ635" s="873"/>
      <c r="AR635" s="873"/>
      <c r="AS635" s="873"/>
      <c r="AT635" s="873"/>
      <c r="AU635" s="26"/>
      <c r="AV635" s="26"/>
      <c r="AW635" s="26"/>
      <c r="AX635" s="26"/>
      <c r="AY635" s="26"/>
      <c r="AZ635" s="26"/>
      <c r="BA635" s="26"/>
      <c r="BB635" s="26"/>
      <c r="BC635" s="26"/>
      <c r="BD635" s="26"/>
      <c r="BE635" s="26"/>
      <c r="BF635" s="26"/>
      <c r="BG635" s="26"/>
      <c r="BH635" s="26"/>
      <c r="BI635" s="26"/>
      <c r="BJ635" s="26"/>
      <c r="BK635" s="26"/>
      <c r="BL635" s="26"/>
      <c r="BM635" s="26"/>
    </row>
    <row r="636" spans="3:65" ht="13.5" customHeight="1">
      <c r="C636" s="226"/>
      <c r="F636" s="226"/>
      <c r="G636" s="226"/>
      <c r="H636" s="226"/>
      <c r="I636" s="226"/>
      <c r="J636" s="379"/>
      <c r="K636" s="379"/>
      <c r="L636" s="379"/>
      <c r="M636" s="379"/>
      <c r="Q636" s="347"/>
      <c r="W636" s="367"/>
      <c r="Z636" s="368"/>
      <c r="AA636" s="368"/>
      <c r="AC636" s="368"/>
      <c r="AD636" s="368"/>
      <c r="AE636" s="368"/>
      <c r="AG636" s="368"/>
      <c r="AI636" s="368"/>
      <c r="AK636" s="368"/>
      <c r="AL636" s="368"/>
      <c r="AN636" s="226"/>
      <c r="AO636" s="226"/>
      <c r="AP636" s="226"/>
      <c r="AQ636" s="873"/>
      <c r="AR636" s="873"/>
      <c r="AS636" s="873"/>
      <c r="AT636" s="873"/>
      <c r="AU636" s="26"/>
      <c r="AV636" s="26"/>
      <c r="AW636" s="26"/>
      <c r="AX636" s="26"/>
      <c r="AY636" s="26"/>
      <c r="AZ636" s="26"/>
      <c r="BA636" s="26"/>
      <c r="BB636" s="26"/>
      <c r="BC636" s="26"/>
      <c r="BD636" s="26"/>
      <c r="BE636" s="26"/>
      <c r="BF636" s="26"/>
      <c r="BG636" s="26"/>
      <c r="BH636" s="26"/>
      <c r="BI636" s="26"/>
      <c r="BJ636" s="26"/>
      <c r="BK636" s="26"/>
      <c r="BL636" s="26"/>
      <c r="BM636" s="26"/>
    </row>
    <row r="637" spans="3:65" ht="13.5" customHeight="1">
      <c r="C637" s="226"/>
      <c r="F637" s="226"/>
      <c r="G637" s="226"/>
      <c r="H637" s="226"/>
      <c r="I637" s="226"/>
      <c r="J637" s="379"/>
      <c r="K637" s="379"/>
      <c r="L637" s="379"/>
      <c r="M637" s="379"/>
      <c r="Q637" s="347"/>
      <c r="W637" s="367"/>
      <c r="Z637" s="368"/>
      <c r="AA637" s="368"/>
      <c r="AC637" s="368"/>
      <c r="AD637" s="368"/>
      <c r="AE637" s="368"/>
      <c r="AG637" s="368"/>
      <c r="AI637" s="368"/>
      <c r="AK637" s="368"/>
      <c r="AL637" s="368"/>
      <c r="AN637" s="226"/>
      <c r="AO637" s="226"/>
      <c r="AP637" s="226"/>
      <c r="AQ637" s="873"/>
      <c r="AR637" s="873"/>
      <c r="AS637" s="873"/>
      <c r="AT637" s="873"/>
      <c r="AU637" s="26"/>
      <c r="AV637" s="26"/>
      <c r="AW637" s="26"/>
      <c r="AX637" s="26"/>
      <c r="AY637" s="26"/>
      <c r="AZ637" s="26"/>
      <c r="BA637" s="26"/>
      <c r="BB637" s="26"/>
      <c r="BC637" s="26"/>
      <c r="BD637" s="26"/>
      <c r="BE637" s="26"/>
      <c r="BF637" s="26"/>
      <c r="BG637" s="26"/>
      <c r="BH637" s="26"/>
      <c r="BI637" s="26"/>
      <c r="BJ637" s="26"/>
      <c r="BK637" s="26"/>
      <c r="BL637" s="26"/>
      <c r="BM637" s="26"/>
    </row>
    <row r="638" spans="3:65" ht="13.5" customHeight="1">
      <c r="C638" s="226"/>
      <c r="F638" s="226"/>
      <c r="G638" s="226"/>
      <c r="H638" s="226"/>
      <c r="I638" s="226"/>
      <c r="J638" s="379"/>
      <c r="K638" s="379"/>
      <c r="L638" s="379"/>
      <c r="M638" s="379"/>
      <c r="Q638" s="347"/>
      <c r="W638" s="367"/>
      <c r="Z638" s="368"/>
      <c r="AA638" s="368"/>
      <c r="AC638" s="368"/>
      <c r="AD638" s="368"/>
      <c r="AE638" s="368"/>
      <c r="AG638" s="368"/>
      <c r="AI638" s="368"/>
      <c r="AK638" s="368"/>
      <c r="AL638" s="368"/>
      <c r="AN638" s="226"/>
      <c r="AO638" s="226"/>
      <c r="AP638" s="226"/>
      <c r="AQ638" s="873"/>
      <c r="AR638" s="873"/>
      <c r="AS638" s="873"/>
      <c r="AT638" s="873"/>
      <c r="AU638" s="26"/>
      <c r="AV638" s="26"/>
      <c r="AW638" s="26"/>
      <c r="AX638" s="26"/>
      <c r="AY638" s="26"/>
      <c r="AZ638" s="26"/>
      <c r="BA638" s="26"/>
      <c r="BB638" s="26"/>
      <c r="BC638" s="26"/>
      <c r="BD638" s="26"/>
      <c r="BE638" s="26"/>
      <c r="BF638" s="26"/>
      <c r="BG638" s="26"/>
      <c r="BH638" s="26"/>
      <c r="BI638" s="26"/>
      <c r="BJ638" s="26"/>
      <c r="BK638" s="26"/>
      <c r="BL638" s="26"/>
      <c r="BM638" s="26"/>
    </row>
    <row r="639" spans="3:65" ht="13.5" customHeight="1">
      <c r="C639" s="226"/>
      <c r="F639" s="226"/>
      <c r="G639" s="226"/>
      <c r="H639" s="226"/>
      <c r="I639" s="226"/>
      <c r="J639" s="379"/>
      <c r="K639" s="379"/>
      <c r="L639" s="379"/>
      <c r="M639" s="379"/>
      <c r="Q639" s="347"/>
      <c r="W639" s="367"/>
      <c r="Z639" s="368"/>
      <c r="AA639" s="368"/>
      <c r="AC639" s="368"/>
      <c r="AD639" s="368"/>
      <c r="AE639" s="368"/>
      <c r="AG639" s="368"/>
      <c r="AI639" s="368"/>
      <c r="AK639" s="368"/>
      <c r="AL639" s="368"/>
      <c r="AN639" s="226"/>
      <c r="AO639" s="226"/>
      <c r="AP639" s="226"/>
      <c r="AQ639" s="873"/>
      <c r="AR639" s="873"/>
      <c r="AS639" s="873"/>
      <c r="AT639" s="873"/>
      <c r="AU639" s="26"/>
      <c r="AV639" s="26"/>
      <c r="AW639" s="26"/>
      <c r="AX639" s="26"/>
      <c r="AY639" s="26"/>
      <c r="AZ639" s="26"/>
      <c r="BA639" s="26"/>
      <c r="BB639" s="26"/>
      <c r="BC639" s="26"/>
      <c r="BD639" s="26"/>
      <c r="BE639" s="26"/>
      <c r="BF639" s="26"/>
      <c r="BG639" s="26"/>
      <c r="BH639" s="26"/>
      <c r="BI639" s="26"/>
      <c r="BJ639" s="26"/>
      <c r="BK639" s="26"/>
      <c r="BL639" s="26"/>
      <c r="BM639" s="26"/>
    </row>
    <row r="640" spans="3:65" ht="13.5" customHeight="1">
      <c r="C640" s="226"/>
      <c r="F640" s="226"/>
      <c r="G640" s="226"/>
      <c r="H640" s="226"/>
      <c r="I640" s="226"/>
      <c r="J640" s="379"/>
      <c r="K640" s="379"/>
      <c r="L640" s="379"/>
      <c r="M640" s="379"/>
      <c r="Q640" s="347"/>
      <c r="W640" s="367"/>
      <c r="Z640" s="368"/>
      <c r="AA640" s="368"/>
      <c r="AC640" s="368"/>
      <c r="AD640" s="368"/>
      <c r="AE640" s="368"/>
      <c r="AG640" s="368"/>
      <c r="AI640" s="368"/>
      <c r="AK640" s="368"/>
      <c r="AL640" s="368"/>
      <c r="AN640" s="226"/>
      <c r="AO640" s="226"/>
      <c r="AP640" s="226"/>
      <c r="AQ640" s="873"/>
      <c r="AR640" s="873"/>
      <c r="AS640" s="873"/>
      <c r="AT640" s="873"/>
      <c r="AU640" s="26"/>
      <c r="AV640" s="26"/>
      <c r="AW640" s="26"/>
      <c r="AX640" s="26"/>
      <c r="AY640" s="26"/>
      <c r="AZ640" s="26"/>
      <c r="BA640" s="26"/>
      <c r="BB640" s="26"/>
      <c r="BC640" s="26"/>
      <c r="BD640" s="26"/>
      <c r="BE640" s="26"/>
      <c r="BF640" s="26"/>
      <c r="BG640" s="26"/>
      <c r="BH640" s="26"/>
      <c r="BI640" s="26"/>
      <c r="BJ640" s="26"/>
      <c r="BK640" s="26"/>
      <c r="BL640" s="26"/>
      <c r="BM640" s="26"/>
    </row>
    <row r="641" spans="3:65" ht="13.5" customHeight="1">
      <c r="C641" s="226"/>
      <c r="F641" s="226"/>
      <c r="G641" s="226"/>
      <c r="H641" s="226"/>
      <c r="I641" s="226"/>
      <c r="J641" s="379"/>
      <c r="K641" s="379"/>
      <c r="L641" s="379"/>
      <c r="M641" s="379"/>
      <c r="Q641" s="347"/>
      <c r="W641" s="367"/>
      <c r="Z641" s="368"/>
      <c r="AA641" s="368"/>
      <c r="AC641" s="368"/>
      <c r="AD641" s="368"/>
      <c r="AE641" s="368"/>
      <c r="AG641" s="368"/>
      <c r="AI641" s="368"/>
      <c r="AK641" s="368"/>
      <c r="AL641" s="368"/>
      <c r="AN641" s="226"/>
      <c r="AO641" s="226"/>
      <c r="AP641" s="226"/>
      <c r="AQ641" s="873"/>
      <c r="AR641" s="873"/>
      <c r="AS641" s="873"/>
      <c r="AT641" s="873"/>
      <c r="AU641" s="26"/>
      <c r="AV641" s="26"/>
      <c r="AW641" s="26"/>
      <c r="AX641" s="26"/>
      <c r="AY641" s="26"/>
      <c r="AZ641" s="26"/>
      <c r="BA641" s="26"/>
      <c r="BB641" s="26"/>
      <c r="BC641" s="26"/>
      <c r="BD641" s="26"/>
      <c r="BE641" s="26"/>
      <c r="BF641" s="26"/>
      <c r="BG641" s="26"/>
      <c r="BH641" s="26"/>
      <c r="BI641" s="26"/>
      <c r="BJ641" s="26"/>
      <c r="BK641" s="26"/>
      <c r="BL641" s="26"/>
      <c r="BM641" s="26"/>
    </row>
    <row r="642" spans="3:65" ht="13.5" customHeight="1">
      <c r="C642" s="226"/>
      <c r="F642" s="226"/>
      <c r="G642" s="226"/>
      <c r="H642" s="226"/>
      <c r="I642" s="226"/>
      <c r="J642" s="379"/>
      <c r="K642" s="379"/>
      <c r="L642" s="379"/>
      <c r="M642" s="379"/>
      <c r="Q642" s="347"/>
      <c r="W642" s="367"/>
      <c r="Z642" s="368"/>
      <c r="AA642" s="368"/>
      <c r="AC642" s="368"/>
      <c r="AD642" s="368"/>
      <c r="AE642" s="368"/>
      <c r="AG642" s="368"/>
      <c r="AI642" s="368"/>
      <c r="AK642" s="368"/>
      <c r="AL642" s="368"/>
      <c r="AN642" s="226"/>
      <c r="AO642" s="226"/>
      <c r="AP642" s="226"/>
      <c r="AQ642" s="873"/>
      <c r="AR642" s="873"/>
      <c r="AS642" s="873"/>
      <c r="AT642" s="873"/>
      <c r="AU642" s="26"/>
      <c r="AV642" s="26"/>
      <c r="AW642" s="26"/>
      <c r="AX642" s="26"/>
      <c r="AY642" s="26"/>
      <c r="AZ642" s="26"/>
      <c r="BA642" s="26"/>
      <c r="BB642" s="26"/>
      <c r="BC642" s="26"/>
      <c r="BD642" s="26"/>
      <c r="BE642" s="26"/>
      <c r="BF642" s="26"/>
      <c r="BG642" s="26"/>
      <c r="BH642" s="26"/>
      <c r="BI642" s="26"/>
      <c r="BJ642" s="26"/>
      <c r="BK642" s="26"/>
      <c r="BL642" s="26"/>
      <c r="BM642" s="26"/>
    </row>
    <row r="643" spans="3:65" ht="13.5" customHeight="1">
      <c r="C643" s="226"/>
      <c r="F643" s="226"/>
      <c r="G643" s="226"/>
      <c r="H643" s="226"/>
      <c r="I643" s="226"/>
      <c r="J643" s="379"/>
      <c r="K643" s="379"/>
      <c r="L643" s="379"/>
      <c r="M643" s="379"/>
      <c r="Q643" s="347"/>
      <c r="W643" s="367"/>
      <c r="Z643" s="368"/>
      <c r="AA643" s="368"/>
      <c r="AC643" s="368"/>
      <c r="AD643" s="368"/>
      <c r="AE643" s="368"/>
      <c r="AG643" s="368"/>
      <c r="AI643" s="368"/>
      <c r="AK643" s="368"/>
      <c r="AL643" s="368"/>
      <c r="AN643" s="226"/>
      <c r="AO643" s="226"/>
      <c r="AP643" s="226"/>
      <c r="AQ643" s="873"/>
      <c r="AR643" s="873"/>
      <c r="AS643" s="873"/>
      <c r="AT643" s="873"/>
      <c r="AU643" s="26"/>
      <c r="AV643" s="26"/>
      <c r="AW643" s="26"/>
      <c r="AX643" s="26"/>
      <c r="AY643" s="26"/>
      <c r="AZ643" s="26"/>
      <c r="BA643" s="26"/>
      <c r="BB643" s="26"/>
      <c r="BC643" s="26"/>
      <c r="BD643" s="26"/>
      <c r="BE643" s="26"/>
      <c r="BF643" s="26"/>
      <c r="BG643" s="26"/>
      <c r="BH643" s="26"/>
      <c r="BI643" s="26"/>
      <c r="BJ643" s="26"/>
      <c r="BK643" s="26"/>
      <c r="BL643" s="26"/>
      <c r="BM643" s="26"/>
    </row>
    <row r="644" spans="3:65" ht="13.5" customHeight="1">
      <c r="C644" s="226"/>
      <c r="F644" s="226"/>
      <c r="G644" s="226"/>
      <c r="H644" s="226"/>
      <c r="I644" s="226"/>
      <c r="J644" s="379"/>
      <c r="K644" s="379"/>
      <c r="L644" s="379"/>
      <c r="M644" s="379"/>
      <c r="Q644" s="347"/>
      <c r="W644" s="367"/>
      <c r="Z644" s="368"/>
      <c r="AA644" s="368"/>
      <c r="AC644" s="368"/>
      <c r="AD644" s="368"/>
      <c r="AE644" s="368"/>
      <c r="AG644" s="368"/>
      <c r="AI644" s="368"/>
      <c r="AK644" s="368"/>
      <c r="AL644" s="368"/>
      <c r="AN644" s="226"/>
      <c r="AO644" s="226"/>
      <c r="AP644" s="226"/>
      <c r="AQ644" s="873"/>
      <c r="AR644" s="873"/>
      <c r="AS644" s="873"/>
      <c r="AT644" s="873"/>
      <c r="AU644" s="26"/>
      <c r="AV644" s="26"/>
      <c r="AW644" s="26"/>
      <c r="AX644" s="26"/>
      <c r="AY644" s="26"/>
      <c r="AZ644" s="26"/>
      <c r="BA644" s="26"/>
      <c r="BB644" s="26"/>
      <c r="BC644" s="26"/>
      <c r="BD644" s="26"/>
      <c r="BE644" s="26"/>
      <c r="BF644" s="26"/>
      <c r="BG644" s="26"/>
      <c r="BH644" s="26"/>
      <c r="BI644" s="26"/>
      <c r="BJ644" s="26"/>
      <c r="BK644" s="26"/>
      <c r="BL644" s="26"/>
      <c r="BM644" s="26"/>
    </row>
    <row r="645" spans="3:65" ht="13.5" customHeight="1">
      <c r="C645" s="226"/>
      <c r="F645" s="226"/>
      <c r="G645" s="226"/>
      <c r="H645" s="226"/>
      <c r="I645" s="226"/>
      <c r="J645" s="379"/>
      <c r="K645" s="379"/>
      <c r="L645" s="379"/>
      <c r="M645" s="379"/>
      <c r="Q645" s="347"/>
      <c r="W645" s="367"/>
      <c r="Z645" s="368"/>
      <c r="AA645" s="368"/>
      <c r="AC645" s="368"/>
      <c r="AD645" s="368"/>
      <c r="AE645" s="368"/>
      <c r="AG645" s="368"/>
      <c r="AI645" s="368"/>
      <c r="AK645" s="368"/>
      <c r="AL645" s="368"/>
      <c r="AN645" s="226"/>
      <c r="AO645" s="226"/>
      <c r="AP645" s="226"/>
      <c r="AQ645" s="873"/>
      <c r="AR645" s="873"/>
      <c r="AS645" s="873"/>
      <c r="AT645" s="873"/>
      <c r="AU645" s="26"/>
      <c r="AV645" s="26"/>
      <c r="AW645" s="26"/>
      <c r="AX645" s="26"/>
      <c r="AY645" s="26"/>
      <c r="AZ645" s="26"/>
      <c r="BA645" s="26"/>
      <c r="BB645" s="26"/>
      <c r="BC645" s="26"/>
      <c r="BD645" s="26"/>
      <c r="BE645" s="26"/>
      <c r="BF645" s="26"/>
      <c r="BG645" s="26"/>
      <c r="BH645" s="26"/>
      <c r="BI645" s="26"/>
      <c r="BJ645" s="26"/>
      <c r="BK645" s="26"/>
      <c r="BL645" s="26"/>
      <c r="BM645" s="26"/>
    </row>
    <row r="646" spans="3:65" ht="13.5" customHeight="1">
      <c r="C646" s="226"/>
      <c r="F646" s="226"/>
      <c r="G646" s="226"/>
      <c r="H646" s="226"/>
      <c r="I646" s="226"/>
      <c r="J646" s="379"/>
      <c r="K646" s="379"/>
      <c r="L646" s="379"/>
      <c r="M646" s="379"/>
      <c r="Q646" s="347"/>
      <c r="W646" s="367"/>
      <c r="Z646" s="368"/>
      <c r="AA646" s="368"/>
      <c r="AC646" s="368"/>
      <c r="AD646" s="368"/>
      <c r="AE646" s="368"/>
      <c r="AG646" s="368"/>
      <c r="AI646" s="368"/>
      <c r="AK646" s="368"/>
      <c r="AL646" s="368"/>
      <c r="AN646" s="226"/>
      <c r="AO646" s="226"/>
      <c r="AP646" s="226"/>
      <c r="AQ646" s="873"/>
      <c r="AR646" s="873"/>
      <c r="AS646" s="873"/>
      <c r="AT646" s="873"/>
      <c r="AU646" s="26"/>
      <c r="AV646" s="26"/>
      <c r="AW646" s="26"/>
      <c r="AX646" s="26"/>
      <c r="AY646" s="26"/>
      <c r="AZ646" s="26"/>
      <c r="BA646" s="26"/>
      <c r="BB646" s="26"/>
      <c r="BC646" s="26"/>
      <c r="BD646" s="26"/>
      <c r="BE646" s="26"/>
      <c r="BF646" s="26"/>
      <c r="BG646" s="26"/>
      <c r="BH646" s="26"/>
      <c r="BI646" s="26"/>
      <c r="BJ646" s="26"/>
      <c r="BK646" s="26"/>
      <c r="BL646" s="26"/>
      <c r="BM646" s="26"/>
    </row>
    <row r="647" spans="3:65" ht="13.5" customHeight="1">
      <c r="C647" s="226"/>
      <c r="F647" s="226"/>
      <c r="G647" s="226"/>
      <c r="H647" s="226"/>
      <c r="I647" s="226"/>
      <c r="J647" s="379"/>
      <c r="K647" s="379"/>
      <c r="L647" s="379"/>
      <c r="M647" s="379"/>
      <c r="Q647" s="347"/>
      <c r="W647" s="367"/>
      <c r="Z647" s="368"/>
      <c r="AA647" s="368"/>
      <c r="AC647" s="368"/>
      <c r="AD647" s="368"/>
      <c r="AE647" s="368"/>
      <c r="AG647" s="368"/>
      <c r="AI647" s="368"/>
      <c r="AK647" s="368"/>
      <c r="AL647" s="368"/>
      <c r="AN647" s="226"/>
      <c r="AO647" s="226"/>
      <c r="AP647" s="226"/>
      <c r="AQ647" s="873"/>
      <c r="AR647" s="873"/>
      <c r="AS647" s="873"/>
      <c r="AT647" s="873"/>
      <c r="AU647" s="26"/>
      <c r="AV647" s="26"/>
      <c r="AW647" s="26"/>
      <c r="AX647" s="26"/>
      <c r="AY647" s="26"/>
      <c r="AZ647" s="26"/>
      <c r="BA647" s="26"/>
      <c r="BB647" s="26"/>
      <c r="BC647" s="26"/>
      <c r="BD647" s="26"/>
      <c r="BE647" s="26"/>
      <c r="BF647" s="26"/>
      <c r="BG647" s="26"/>
      <c r="BH647" s="26"/>
      <c r="BI647" s="26"/>
      <c r="BJ647" s="26"/>
      <c r="BK647" s="26"/>
      <c r="BL647" s="26"/>
      <c r="BM647" s="26"/>
    </row>
    <row r="648" spans="3:65" ht="13.5" customHeight="1">
      <c r="C648" s="226"/>
      <c r="F648" s="226"/>
      <c r="G648" s="226"/>
      <c r="H648" s="226"/>
      <c r="I648" s="226"/>
      <c r="J648" s="379"/>
      <c r="K648" s="379"/>
      <c r="L648" s="379"/>
      <c r="M648" s="379"/>
      <c r="Q648" s="347"/>
      <c r="W648" s="367"/>
      <c r="Z648" s="368"/>
      <c r="AA648" s="368"/>
      <c r="AC648" s="368"/>
      <c r="AD648" s="368"/>
      <c r="AE648" s="368"/>
      <c r="AG648" s="368"/>
      <c r="AI648" s="368"/>
      <c r="AK648" s="368"/>
      <c r="AL648" s="368"/>
      <c r="AN648" s="226"/>
      <c r="AO648" s="226"/>
      <c r="AP648" s="226"/>
      <c r="AQ648" s="873"/>
      <c r="AR648" s="873"/>
      <c r="AS648" s="873"/>
      <c r="AT648" s="873"/>
      <c r="AU648" s="26"/>
      <c r="AV648" s="26"/>
      <c r="AW648" s="26"/>
      <c r="AX648" s="26"/>
      <c r="AY648" s="26"/>
      <c r="AZ648" s="26"/>
      <c r="BA648" s="26"/>
      <c r="BB648" s="26"/>
      <c r="BC648" s="26"/>
      <c r="BD648" s="26"/>
      <c r="BE648" s="26"/>
      <c r="BF648" s="26"/>
      <c r="BG648" s="26"/>
      <c r="BH648" s="26"/>
      <c r="BI648" s="26"/>
      <c r="BJ648" s="26"/>
      <c r="BK648" s="26"/>
      <c r="BL648" s="26"/>
      <c r="BM648" s="26"/>
    </row>
    <row r="649" spans="3:65" ht="13.5" customHeight="1">
      <c r="C649" s="226"/>
      <c r="F649" s="226"/>
      <c r="G649" s="226"/>
      <c r="H649" s="226"/>
      <c r="I649" s="226"/>
      <c r="J649" s="379"/>
      <c r="K649" s="379"/>
      <c r="L649" s="379"/>
      <c r="M649" s="379"/>
      <c r="Q649" s="347"/>
      <c r="W649" s="367"/>
      <c r="Z649" s="368"/>
      <c r="AA649" s="368"/>
      <c r="AC649" s="368"/>
      <c r="AD649" s="368"/>
      <c r="AE649" s="368"/>
      <c r="AG649" s="368"/>
      <c r="AI649" s="368"/>
      <c r="AK649" s="368"/>
      <c r="AL649" s="368"/>
      <c r="AN649" s="226"/>
      <c r="AO649" s="226"/>
      <c r="AP649" s="226"/>
      <c r="AQ649" s="873"/>
      <c r="AR649" s="873"/>
      <c r="AS649" s="873"/>
      <c r="AT649" s="873"/>
      <c r="AU649" s="26"/>
      <c r="AV649" s="26"/>
      <c r="AW649" s="26"/>
      <c r="AX649" s="26"/>
      <c r="AY649" s="26"/>
      <c r="AZ649" s="26"/>
      <c r="BA649" s="26"/>
      <c r="BB649" s="26"/>
      <c r="BC649" s="26"/>
      <c r="BD649" s="26"/>
      <c r="BE649" s="26"/>
      <c r="BF649" s="26"/>
      <c r="BG649" s="26"/>
      <c r="BH649" s="26"/>
      <c r="BI649" s="26"/>
      <c r="BJ649" s="26"/>
      <c r="BK649" s="26"/>
      <c r="BL649" s="26"/>
      <c r="BM649" s="26"/>
    </row>
    <row r="650" spans="3:65" ht="13.5" customHeight="1">
      <c r="C650" s="226"/>
      <c r="F650" s="226"/>
      <c r="G650" s="226"/>
      <c r="H650" s="226"/>
      <c r="I650" s="226"/>
      <c r="J650" s="379"/>
      <c r="K650" s="379"/>
      <c r="L650" s="379"/>
      <c r="M650" s="379"/>
      <c r="Q650" s="347"/>
      <c r="W650" s="367"/>
      <c r="Z650" s="368"/>
      <c r="AA650" s="368"/>
      <c r="AC650" s="368"/>
      <c r="AD650" s="368"/>
      <c r="AE650" s="368"/>
      <c r="AG650" s="368"/>
      <c r="AI650" s="368"/>
      <c r="AK650" s="368"/>
      <c r="AL650" s="368"/>
      <c r="AN650" s="226"/>
      <c r="AO650" s="226"/>
      <c r="AP650" s="226"/>
      <c r="AQ650" s="873"/>
      <c r="AR650" s="873"/>
      <c r="AS650" s="873"/>
      <c r="AT650" s="873"/>
      <c r="AU650" s="26"/>
      <c r="AV650" s="26"/>
      <c r="AW650" s="26"/>
      <c r="AX650" s="26"/>
      <c r="AY650" s="26"/>
      <c r="AZ650" s="26"/>
      <c r="BA650" s="26"/>
      <c r="BB650" s="26"/>
      <c r="BC650" s="26"/>
      <c r="BD650" s="26"/>
      <c r="BE650" s="26"/>
      <c r="BF650" s="26"/>
      <c r="BG650" s="26"/>
      <c r="BH650" s="26"/>
      <c r="BI650" s="26"/>
      <c r="BJ650" s="26"/>
      <c r="BK650" s="26"/>
      <c r="BL650" s="26"/>
      <c r="BM650" s="26"/>
    </row>
    <row r="651" spans="3:65" ht="13.5" customHeight="1">
      <c r="C651" s="226"/>
      <c r="F651" s="226"/>
      <c r="G651" s="226"/>
      <c r="H651" s="226"/>
      <c r="I651" s="226"/>
      <c r="J651" s="379"/>
      <c r="K651" s="379"/>
      <c r="L651" s="379"/>
      <c r="M651" s="379"/>
      <c r="Q651" s="347"/>
      <c r="W651" s="367"/>
      <c r="Z651" s="368"/>
      <c r="AA651" s="368"/>
      <c r="AC651" s="368"/>
      <c r="AD651" s="368"/>
      <c r="AE651" s="368"/>
      <c r="AG651" s="368"/>
      <c r="AI651" s="368"/>
      <c r="AK651" s="368"/>
      <c r="AL651" s="368"/>
      <c r="AN651" s="226"/>
      <c r="AO651" s="226"/>
      <c r="AP651" s="226"/>
      <c r="AQ651" s="873"/>
      <c r="AR651" s="873"/>
      <c r="AS651" s="873"/>
      <c r="AT651" s="873"/>
      <c r="AU651" s="26"/>
      <c r="AV651" s="26"/>
      <c r="AW651" s="26"/>
      <c r="AX651" s="26"/>
      <c r="AY651" s="26"/>
      <c r="AZ651" s="26"/>
      <c r="BA651" s="26"/>
      <c r="BB651" s="26"/>
      <c r="BC651" s="26"/>
      <c r="BD651" s="26"/>
      <c r="BE651" s="26"/>
      <c r="BF651" s="26"/>
      <c r="BG651" s="26"/>
      <c r="BH651" s="26"/>
      <c r="BI651" s="26"/>
      <c r="BJ651" s="26"/>
      <c r="BK651" s="26"/>
      <c r="BL651" s="26"/>
      <c r="BM651" s="26"/>
    </row>
    <row r="652" spans="3:65" ht="13.5" customHeight="1">
      <c r="C652" s="226"/>
      <c r="F652" s="226"/>
      <c r="G652" s="226"/>
      <c r="H652" s="226"/>
      <c r="I652" s="226"/>
      <c r="J652" s="379"/>
      <c r="K652" s="379"/>
      <c r="L652" s="379"/>
      <c r="M652" s="379"/>
      <c r="Q652" s="347"/>
      <c r="W652" s="367"/>
      <c r="Z652" s="368"/>
      <c r="AA652" s="368"/>
      <c r="AC652" s="368"/>
      <c r="AD652" s="368"/>
      <c r="AE652" s="368"/>
      <c r="AG652" s="368"/>
      <c r="AI652" s="368"/>
      <c r="AK652" s="368"/>
      <c r="AL652" s="368"/>
      <c r="AN652" s="226"/>
      <c r="AO652" s="226"/>
      <c r="AP652" s="226"/>
      <c r="AQ652" s="873"/>
      <c r="AR652" s="873"/>
      <c r="AS652" s="873"/>
      <c r="AT652" s="873"/>
      <c r="AU652" s="26"/>
      <c r="AV652" s="26"/>
      <c r="AW652" s="26"/>
      <c r="AX652" s="26"/>
      <c r="AY652" s="26"/>
      <c r="AZ652" s="26"/>
      <c r="BA652" s="26"/>
      <c r="BB652" s="26"/>
      <c r="BC652" s="26"/>
      <c r="BD652" s="26"/>
      <c r="BE652" s="26"/>
      <c r="BF652" s="26"/>
      <c r="BG652" s="26"/>
      <c r="BH652" s="26"/>
      <c r="BI652" s="26"/>
      <c r="BJ652" s="26"/>
      <c r="BK652" s="26"/>
      <c r="BL652" s="26"/>
      <c r="BM652" s="26"/>
    </row>
    <row r="653" spans="3:65" ht="13.5" customHeight="1">
      <c r="C653" s="226"/>
      <c r="F653" s="226"/>
      <c r="G653" s="226"/>
      <c r="H653" s="226"/>
      <c r="I653" s="226"/>
      <c r="J653" s="379"/>
      <c r="K653" s="379"/>
      <c r="L653" s="379"/>
      <c r="M653" s="379"/>
      <c r="Q653" s="347"/>
      <c r="W653" s="367"/>
      <c r="Z653" s="368"/>
      <c r="AA653" s="368"/>
      <c r="AC653" s="368"/>
      <c r="AD653" s="368"/>
      <c r="AE653" s="368"/>
      <c r="AG653" s="368"/>
      <c r="AI653" s="368"/>
      <c r="AK653" s="368"/>
      <c r="AL653" s="368"/>
      <c r="AN653" s="226"/>
      <c r="AO653" s="226"/>
      <c r="AP653" s="226"/>
      <c r="AQ653" s="873"/>
      <c r="AR653" s="873"/>
      <c r="AS653" s="873"/>
      <c r="AT653" s="873"/>
      <c r="AU653" s="26"/>
      <c r="AV653" s="26"/>
      <c r="AW653" s="26"/>
      <c r="AX653" s="26"/>
      <c r="AY653" s="26"/>
      <c r="AZ653" s="26"/>
      <c r="BA653" s="26"/>
      <c r="BB653" s="26"/>
      <c r="BC653" s="26"/>
      <c r="BD653" s="26"/>
      <c r="BE653" s="26"/>
      <c r="BF653" s="26"/>
      <c r="BG653" s="26"/>
      <c r="BH653" s="26"/>
      <c r="BI653" s="26"/>
      <c r="BJ653" s="26"/>
      <c r="BK653" s="26"/>
      <c r="BL653" s="26"/>
      <c r="BM653" s="26"/>
    </row>
    <row r="654" spans="3:65" ht="13.5" customHeight="1">
      <c r="C654" s="226"/>
      <c r="F654" s="226"/>
      <c r="G654" s="226"/>
      <c r="H654" s="226"/>
      <c r="I654" s="226"/>
      <c r="J654" s="379"/>
      <c r="K654" s="379"/>
      <c r="L654" s="379"/>
      <c r="M654" s="379"/>
      <c r="Q654" s="347"/>
      <c r="W654" s="367"/>
      <c r="Z654" s="368"/>
      <c r="AA654" s="368"/>
      <c r="AC654" s="368"/>
      <c r="AD654" s="368"/>
      <c r="AE654" s="368"/>
      <c r="AG654" s="368"/>
      <c r="AI654" s="368"/>
      <c r="AK654" s="368"/>
      <c r="AL654" s="368"/>
      <c r="AN654" s="226"/>
      <c r="AO654" s="226"/>
      <c r="AP654" s="226"/>
      <c r="AQ654" s="873"/>
      <c r="AR654" s="873"/>
      <c r="AS654" s="873"/>
      <c r="AT654" s="873"/>
      <c r="AU654" s="26"/>
      <c r="AV654" s="26"/>
      <c r="AW654" s="26"/>
      <c r="AX654" s="26"/>
      <c r="AY654" s="26"/>
      <c r="AZ654" s="26"/>
      <c r="BA654" s="26"/>
      <c r="BB654" s="26"/>
      <c r="BC654" s="26"/>
      <c r="BD654" s="26"/>
      <c r="BE654" s="26"/>
      <c r="BF654" s="26"/>
      <c r="BG654" s="26"/>
      <c r="BH654" s="26"/>
      <c r="BI654" s="26"/>
      <c r="BJ654" s="26"/>
      <c r="BK654" s="26"/>
      <c r="BL654" s="26"/>
      <c r="BM654" s="26"/>
    </row>
    <row r="655" spans="3:65" ht="13.5" customHeight="1">
      <c r="C655" s="226"/>
      <c r="F655" s="226"/>
      <c r="G655" s="226"/>
      <c r="H655" s="226"/>
      <c r="I655" s="226"/>
      <c r="J655" s="379"/>
      <c r="K655" s="379"/>
      <c r="L655" s="379"/>
      <c r="M655" s="379"/>
      <c r="Q655" s="347"/>
      <c r="W655" s="367"/>
      <c r="Z655" s="368"/>
      <c r="AA655" s="368"/>
      <c r="AC655" s="368"/>
      <c r="AD655" s="368"/>
      <c r="AE655" s="368"/>
      <c r="AG655" s="368"/>
      <c r="AI655" s="368"/>
      <c r="AK655" s="368"/>
      <c r="AL655" s="368"/>
      <c r="AN655" s="226"/>
      <c r="AO655" s="226"/>
      <c r="AP655" s="226"/>
      <c r="AQ655" s="873"/>
      <c r="AR655" s="873"/>
      <c r="AS655" s="873"/>
      <c r="AT655" s="873"/>
      <c r="AU655" s="26"/>
      <c r="AV655" s="26"/>
      <c r="AW655" s="26"/>
      <c r="AX655" s="26"/>
      <c r="AY655" s="26"/>
      <c r="AZ655" s="26"/>
      <c r="BA655" s="26"/>
      <c r="BB655" s="26"/>
      <c r="BC655" s="26"/>
      <c r="BD655" s="26"/>
      <c r="BE655" s="26"/>
      <c r="BF655" s="26"/>
      <c r="BG655" s="26"/>
      <c r="BH655" s="26"/>
      <c r="BI655" s="26"/>
      <c r="BJ655" s="26"/>
      <c r="BK655" s="26"/>
      <c r="BL655" s="26"/>
      <c r="BM655" s="26"/>
    </row>
    <row r="656" spans="3:65" ht="13.5" customHeight="1">
      <c r="C656" s="226"/>
      <c r="F656" s="226"/>
      <c r="G656" s="226"/>
      <c r="H656" s="226"/>
      <c r="I656" s="226"/>
      <c r="J656" s="379"/>
      <c r="K656" s="379"/>
      <c r="L656" s="379"/>
      <c r="M656" s="379"/>
      <c r="Q656" s="347"/>
      <c r="W656" s="367"/>
      <c r="Z656" s="368"/>
      <c r="AA656" s="368"/>
      <c r="AC656" s="368"/>
      <c r="AD656" s="368"/>
      <c r="AE656" s="368"/>
      <c r="AG656" s="368"/>
      <c r="AI656" s="368"/>
      <c r="AK656" s="368"/>
      <c r="AL656" s="368"/>
      <c r="AN656" s="226"/>
      <c r="AO656" s="226"/>
      <c r="AP656" s="226"/>
      <c r="AQ656" s="873"/>
      <c r="AR656" s="873"/>
      <c r="AS656" s="873"/>
      <c r="AT656" s="873"/>
      <c r="AU656" s="26"/>
      <c r="AV656" s="26"/>
      <c r="AW656" s="26"/>
      <c r="AX656" s="26"/>
      <c r="AY656" s="26"/>
      <c r="AZ656" s="26"/>
      <c r="BA656" s="26"/>
      <c r="BB656" s="26"/>
      <c r="BC656" s="26"/>
      <c r="BD656" s="26"/>
      <c r="BE656" s="26"/>
      <c r="BF656" s="26"/>
      <c r="BG656" s="26"/>
      <c r="BH656" s="26"/>
      <c r="BI656" s="26"/>
      <c r="BJ656" s="26"/>
      <c r="BK656" s="26"/>
      <c r="BL656" s="26"/>
      <c r="BM656" s="26"/>
    </row>
    <row r="657" spans="3:65" ht="13.5" customHeight="1">
      <c r="C657" s="226"/>
      <c r="F657" s="226"/>
      <c r="G657" s="226"/>
      <c r="H657" s="226"/>
      <c r="I657" s="226"/>
      <c r="J657" s="379"/>
      <c r="K657" s="379"/>
      <c r="L657" s="379"/>
      <c r="M657" s="379"/>
      <c r="Q657" s="347"/>
      <c r="W657" s="367"/>
      <c r="Z657" s="368"/>
      <c r="AA657" s="368"/>
      <c r="AC657" s="368"/>
      <c r="AD657" s="368"/>
      <c r="AE657" s="368"/>
      <c r="AG657" s="368"/>
      <c r="AI657" s="368"/>
      <c r="AK657" s="368"/>
      <c r="AL657" s="368"/>
      <c r="AN657" s="226"/>
      <c r="AO657" s="226"/>
      <c r="AP657" s="226"/>
      <c r="AQ657" s="873"/>
      <c r="AR657" s="873"/>
      <c r="AS657" s="873"/>
      <c r="AT657" s="873"/>
      <c r="AU657" s="26"/>
      <c r="AV657" s="26"/>
      <c r="AW657" s="26"/>
      <c r="AX657" s="26"/>
      <c r="AY657" s="26"/>
      <c r="AZ657" s="26"/>
      <c r="BA657" s="26"/>
      <c r="BB657" s="26"/>
      <c r="BC657" s="26"/>
      <c r="BD657" s="26"/>
      <c r="BE657" s="26"/>
      <c r="BF657" s="26"/>
      <c r="BG657" s="26"/>
      <c r="BH657" s="26"/>
      <c r="BI657" s="26"/>
      <c r="BJ657" s="26"/>
      <c r="BK657" s="26"/>
      <c r="BL657" s="26"/>
      <c r="BM657" s="26"/>
    </row>
    <row r="658" spans="3:65" ht="13.5" customHeight="1">
      <c r="C658" s="226"/>
      <c r="F658" s="226"/>
      <c r="G658" s="226"/>
      <c r="H658" s="226"/>
      <c r="I658" s="226"/>
      <c r="J658" s="379"/>
      <c r="K658" s="379"/>
      <c r="L658" s="379"/>
      <c r="M658" s="379"/>
      <c r="Q658" s="347"/>
      <c r="W658" s="367"/>
      <c r="Z658" s="368"/>
      <c r="AA658" s="368"/>
      <c r="AC658" s="368"/>
      <c r="AD658" s="368"/>
      <c r="AE658" s="368"/>
      <c r="AG658" s="368"/>
      <c r="AI658" s="368"/>
      <c r="AK658" s="368"/>
      <c r="AL658" s="368"/>
      <c r="AN658" s="226"/>
      <c r="AO658" s="226"/>
      <c r="AP658" s="226"/>
      <c r="AQ658" s="873"/>
      <c r="AR658" s="873"/>
      <c r="AS658" s="873"/>
      <c r="AT658" s="873"/>
      <c r="AU658" s="26"/>
      <c r="AV658" s="26"/>
      <c r="AW658" s="26"/>
      <c r="AX658" s="26"/>
      <c r="AY658" s="26"/>
      <c r="AZ658" s="26"/>
      <c r="BA658" s="26"/>
      <c r="BB658" s="26"/>
      <c r="BC658" s="26"/>
      <c r="BD658" s="26"/>
      <c r="BE658" s="26"/>
      <c r="BF658" s="26"/>
      <c r="BG658" s="26"/>
      <c r="BH658" s="26"/>
      <c r="BI658" s="26"/>
      <c r="BJ658" s="26"/>
      <c r="BK658" s="26"/>
      <c r="BL658" s="26"/>
      <c r="BM658" s="26"/>
    </row>
    <row r="659" spans="3:65" ht="13.5" customHeight="1">
      <c r="C659" s="226"/>
      <c r="F659" s="226"/>
      <c r="G659" s="226"/>
      <c r="H659" s="226"/>
      <c r="I659" s="226"/>
      <c r="J659" s="379"/>
      <c r="K659" s="379"/>
      <c r="L659" s="379"/>
      <c r="M659" s="379"/>
      <c r="Q659" s="347"/>
      <c r="W659" s="367"/>
      <c r="Z659" s="368"/>
      <c r="AA659" s="368"/>
      <c r="AC659" s="368"/>
      <c r="AD659" s="368"/>
      <c r="AE659" s="368"/>
      <c r="AG659" s="368"/>
      <c r="AI659" s="368"/>
      <c r="AK659" s="368"/>
      <c r="AL659" s="368"/>
      <c r="AN659" s="226"/>
      <c r="AO659" s="226"/>
      <c r="AP659" s="226"/>
      <c r="AQ659" s="873"/>
      <c r="AR659" s="873"/>
      <c r="AS659" s="873"/>
      <c r="AT659" s="873"/>
      <c r="AU659" s="26"/>
      <c r="AV659" s="26"/>
      <c r="AW659" s="26"/>
      <c r="AX659" s="26"/>
      <c r="AY659" s="26"/>
      <c r="AZ659" s="26"/>
      <c r="BA659" s="26"/>
      <c r="BB659" s="26"/>
      <c r="BC659" s="26"/>
      <c r="BD659" s="26"/>
      <c r="BE659" s="26"/>
      <c r="BF659" s="26"/>
      <c r="BG659" s="26"/>
      <c r="BH659" s="26"/>
      <c r="BI659" s="26"/>
      <c r="BJ659" s="26"/>
      <c r="BK659" s="26"/>
      <c r="BL659" s="26"/>
      <c r="BM659" s="26"/>
    </row>
    <row r="660" spans="3:65" ht="13.5" customHeight="1">
      <c r="C660" s="226"/>
      <c r="F660" s="226"/>
      <c r="G660" s="226"/>
      <c r="H660" s="226"/>
      <c r="I660" s="226"/>
      <c r="J660" s="379"/>
      <c r="K660" s="379"/>
      <c r="L660" s="379"/>
      <c r="M660" s="379"/>
      <c r="Q660" s="347"/>
      <c r="W660" s="367"/>
      <c r="Z660" s="368"/>
      <c r="AA660" s="368"/>
      <c r="AC660" s="368"/>
      <c r="AD660" s="368"/>
      <c r="AE660" s="368"/>
      <c r="AG660" s="368"/>
      <c r="AI660" s="368"/>
      <c r="AK660" s="368"/>
      <c r="AL660" s="368"/>
      <c r="AN660" s="226"/>
      <c r="AO660" s="226"/>
      <c r="AP660" s="226"/>
      <c r="AQ660" s="873"/>
      <c r="AR660" s="873"/>
      <c r="AS660" s="873"/>
      <c r="AT660" s="873"/>
      <c r="AU660" s="26"/>
      <c r="AV660" s="26"/>
      <c r="AW660" s="26"/>
      <c r="AX660" s="26"/>
      <c r="AY660" s="26"/>
      <c r="AZ660" s="26"/>
      <c r="BA660" s="26"/>
      <c r="BB660" s="26"/>
      <c r="BC660" s="26"/>
      <c r="BD660" s="26"/>
      <c r="BE660" s="26"/>
      <c r="BF660" s="26"/>
      <c r="BG660" s="26"/>
      <c r="BH660" s="26"/>
      <c r="BI660" s="26"/>
      <c r="BJ660" s="26"/>
      <c r="BK660" s="26"/>
      <c r="BL660" s="26"/>
      <c r="BM660" s="26"/>
    </row>
    <row r="661" spans="3:65" ht="13.5" customHeight="1">
      <c r="C661" s="226"/>
      <c r="F661" s="226"/>
      <c r="G661" s="226"/>
      <c r="H661" s="226"/>
      <c r="I661" s="226"/>
      <c r="J661" s="379"/>
      <c r="K661" s="379"/>
      <c r="L661" s="379"/>
      <c r="M661" s="379"/>
      <c r="Q661" s="347"/>
      <c r="W661" s="367"/>
      <c r="Z661" s="368"/>
      <c r="AA661" s="368"/>
      <c r="AC661" s="368"/>
      <c r="AD661" s="368"/>
      <c r="AE661" s="368"/>
      <c r="AG661" s="368"/>
      <c r="AI661" s="368"/>
      <c r="AK661" s="368"/>
      <c r="AL661" s="368"/>
      <c r="AN661" s="226"/>
      <c r="AO661" s="226"/>
      <c r="AP661" s="226"/>
      <c r="AQ661" s="873"/>
      <c r="AR661" s="873"/>
      <c r="AS661" s="873"/>
      <c r="AT661" s="873"/>
      <c r="AU661" s="26"/>
      <c r="AV661" s="26"/>
      <c r="AW661" s="26"/>
      <c r="AX661" s="26"/>
      <c r="AY661" s="26"/>
      <c r="AZ661" s="26"/>
      <c r="BA661" s="26"/>
      <c r="BB661" s="26"/>
      <c r="BC661" s="26"/>
      <c r="BD661" s="26"/>
      <c r="BE661" s="26"/>
      <c r="BF661" s="26"/>
      <c r="BG661" s="26"/>
      <c r="BH661" s="26"/>
      <c r="BI661" s="26"/>
      <c r="BJ661" s="26"/>
      <c r="BK661" s="26"/>
      <c r="BL661" s="26"/>
      <c r="BM661" s="26"/>
    </row>
    <row r="662" spans="3:65" ht="13.5" customHeight="1">
      <c r="C662" s="226"/>
      <c r="F662" s="226"/>
      <c r="G662" s="226"/>
      <c r="H662" s="226"/>
      <c r="I662" s="226"/>
      <c r="J662" s="379"/>
      <c r="K662" s="379"/>
      <c r="L662" s="379"/>
      <c r="M662" s="379"/>
      <c r="Q662" s="347"/>
      <c r="W662" s="367"/>
      <c r="Z662" s="368"/>
      <c r="AA662" s="368"/>
      <c r="AC662" s="368"/>
      <c r="AD662" s="368"/>
      <c r="AE662" s="368"/>
      <c r="AG662" s="368"/>
      <c r="AI662" s="368"/>
      <c r="AK662" s="368"/>
      <c r="AL662" s="368"/>
      <c r="AN662" s="226"/>
      <c r="AO662" s="226"/>
      <c r="AP662" s="226"/>
      <c r="AQ662" s="873"/>
      <c r="AR662" s="873"/>
      <c r="AS662" s="873"/>
      <c r="AT662" s="873"/>
      <c r="AU662" s="26"/>
      <c r="AV662" s="26"/>
      <c r="AW662" s="26"/>
      <c r="AX662" s="26"/>
      <c r="AY662" s="26"/>
      <c r="AZ662" s="26"/>
      <c r="BA662" s="26"/>
      <c r="BB662" s="26"/>
      <c r="BC662" s="26"/>
      <c r="BD662" s="26"/>
      <c r="BE662" s="26"/>
      <c r="BF662" s="26"/>
      <c r="BG662" s="26"/>
      <c r="BH662" s="26"/>
      <c r="BI662" s="26"/>
      <c r="BJ662" s="26"/>
      <c r="BK662" s="26"/>
      <c r="BL662" s="26"/>
      <c r="BM662" s="26"/>
    </row>
    <row r="663" spans="3:65" ht="13.5" customHeight="1">
      <c r="C663" s="226"/>
      <c r="F663" s="226"/>
      <c r="G663" s="226"/>
      <c r="H663" s="226"/>
      <c r="I663" s="226"/>
      <c r="J663" s="379"/>
      <c r="K663" s="379"/>
      <c r="L663" s="379"/>
      <c r="M663" s="379"/>
      <c r="Q663" s="347"/>
      <c r="W663" s="367"/>
      <c r="Z663" s="368"/>
      <c r="AA663" s="368"/>
      <c r="AC663" s="368"/>
      <c r="AD663" s="368"/>
      <c r="AE663" s="368"/>
      <c r="AG663" s="368"/>
      <c r="AI663" s="368"/>
      <c r="AK663" s="368"/>
      <c r="AL663" s="368"/>
      <c r="AN663" s="226"/>
      <c r="AO663" s="226"/>
      <c r="AP663" s="226"/>
      <c r="AQ663" s="873"/>
      <c r="AR663" s="873"/>
      <c r="AS663" s="873"/>
      <c r="AT663" s="873"/>
      <c r="AU663" s="26"/>
      <c r="AV663" s="26"/>
      <c r="AW663" s="26"/>
      <c r="AX663" s="26"/>
      <c r="AY663" s="26"/>
      <c r="AZ663" s="26"/>
      <c r="BA663" s="26"/>
      <c r="BB663" s="26"/>
      <c r="BC663" s="26"/>
      <c r="BD663" s="26"/>
      <c r="BE663" s="26"/>
      <c r="BF663" s="26"/>
      <c r="BG663" s="26"/>
      <c r="BH663" s="26"/>
      <c r="BI663" s="26"/>
      <c r="BJ663" s="26"/>
      <c r="BK663" s="26"/>
      <c r="BL663" s="26"/>
      <c r="BM663" s="26"/>
    </row>
    <row r="664" spans="3:65" ht="13.5" customHeight="1">
      <c r="C664" s="226"/>
      <c r="F664" s="226"/>
      <c r="G664" s="226"/>
      <c r="H664" s="226"/>
      <c r="I664" s="226"/>
      <c r="J664" s="379"/>
      <c r="K664" s="379"/>
      <c r="L664" s="379"/>
      <c r="M664" s="379"/>
      <c r="Q664" s="347"/>
      <c r="W664" s="367"/>
      <c r="Z664" s="368"/>
      <c r="AA664" s="368"/>
      <c r="AC664" s="368"/>
      <c r="AD664" s="368"/>
      <c r="AE664" s="368"/>
      <c r="AG664" s="368"/>
      <c r="AI664" s="368"/>
      <c r="AK664" s="368"/>
      <c r="AL664" s="368"/>
      <c r="AN664" s="226"/>
      <c r="AO664" s="226"/>
      <c r="AP664" s="226"/>
      <c r="AQ664" s="873"/>
      <c r="AR664" s="873"/>
      <c r="AS664" s="873"/>
      <c r="AT664" s="873"/>
      <c r="AU664" s="26"/>
      <c r="AV664" s="26"/>
      <c r="AW664" s="26"/>
      <c r="AX664" s="26"/>
      <c r="AY664" s="26"/>
      <c r="AZ664" s="26"/>
      <c r="BA664" s="26"/>
      <c r="BB664" s="26"/>
      <c r="BC664" s="26"/>
      <c r="BD664" s="26"/>
      <c r="BE664" s="26"/>
      <c r="BF664" s="26"/>
      <c r="BG664" s="26"/>
      <c r="BH664" s="26"/>
      <c r="BI664" s="26"/>
      <c r="BJ664" s="26"/>
      <c r="BK664" s="26"/>
      <c r="BL664" s="26"/>
      <c r="BM664" s="26"/>
    </row>
    <row r="665" spans="3:65" ht="13.5" customHeight="1">
      <c r="C665" s="226"/>
      <c r="F665" s="226"/>
      <c r="G665" s="226"/>
      <c r="H665" s="226"/>
      <c r="I665" s="226"/>
      <c r="J665" s="379"/>
      <c r="K665" s="379"/>
      <c r="L665" s="379"/>
      <c r="M665" s="379"/>
      <c r="Q665" s="347"/>
      <c r="W665" s="367"/>
      <c r="Z665" s="368"/>
      <c r="AA665" s="368"/>
      <c r="AC665" s="368"/>
      <c r="AD665" s="368"/>
      <c r="AE665" s="368"/>
      <c r="AG665" s="368"/>
      <c r="AI665" s="368"/>
      <c r="AK665" s="368"/>
      <c r="AL665" s="368"/>
      <c r="AN665" s="226"/>
      <c r="AO665" s="226"/>
      <c r="AP665" s="226"/>
      <c r="AQ665" s="873"/>
      <c r="AR665" s="873"/>
      <c r="AS665" s="873"/>
      <c r="AT665" s="873"/>
      <c r="AU665" s="26"/>
      <c r="AV665" s="26"/>
      <c r="AW665" s="26"/>
      <c r="AX665" s="26"/>
      <c r="AY665" s="26"/>
      <c r="AZ665" s="26"/>
      <c r="BA665" s="26"/>
      <c r="BB665" s="26"/>
      <c r="BC665" s="26"/>
      <c r="BD665" s="26"/>
      <c r="BE665" s="26"/>
      <c r="BF665" s="26"/>
      <c r="BG665" s="26"/>
      <c r="BH665" s="26"/>
      <c r="BI665" s="26"/>
      <c r="BJ665" s="26"/>
      <c r="BK665" s="26"/>
      <c r="BL665" s="26"/>
      <c r="BM665" s="26"/>
    </row>
    <row r="666" spans="3:65" ht="13.5" customHeight="1">
      <c r="C666" s="226"/>
      <c r="F666" s="226"/>
      <c r="G666" s="226"/>
      <c r="H666" s="226"/>
      <c r="I666" s="226"/>
      <c r="J666" s="379"/>
      <c r="K666" s="379"/>
      <c r="L666" s="379"/>
      <c r="M666" s="379"/>
      <c r="Q666" s="347"/>
      <c r="W666" s="367"/>
      <c r="Z666" s="368"/>
      <c r="AA666" s="368"/>
      <c r="AC666" s="368"/>
      <c r="AD666" s="368"/>
      <c r="AE666" s="368"/>
      <c r="AG666" s="368"/>
      <c r="AI666" s="368"/>
      <c r="AK666" s="368"/>
      <c r="AL666" s="368"/>
      <c r="AN666" s="226"/>
      <c r="AO666" s="226"/>
      <c r="AP666" s="226"/>
      <c r="AQ666" s="873"/>
      <c r="AR666" s="873"/>
      <c r="AS666" s="873"/>
      <c r="AT666" s="873"/>
      <c r="AU666" s="26"/>
      <c r="AV666" s="26"/>
      <c r="AW666" s="26"/>
      <c r="AX666" s="26"/>
      <c r="AY666" s="26"/>
      <c r="AZ666" s="26"/>
      <c r="BA666" s="26"/>
      <c r="BB666" s="26"/>
      <c r="BC666" s="26"/>
      <c r="BD666" s="26"/>
      <c r="BE666" s="26"/>
      <c r="BF666" s="26"/>
      <c r="BG666" s="26"/>
      <c r="BH666" s="26"/>
      <c r="BI666" s="26"/>
      <c r="BJ666" s="26"/>
      <c r="BK666" s="26"/>
      <c r="BL666" s="26"/>
      <c r="BM666" s="26"/>
    </row>
    <row r="667" spans="3:65" ht="13.5" customHeight="1">
      <c r="C667" s="226"/>
      <c r="F667" s="226"/>
      <c r="G667" s="226"/>
      <c r="H667" s="226"/>
      <c r="I667" s="226"/>
      <c r="J667" s="379"/>
      <c r="K667" s="379"/>
      <c r="L667" s="379"/>
      <c r="M667" s="379"/>
      <c r="Q667" s="347"/>
      <c r="W667" s="367"/>
      <c r="Z667" s="368"/>
      <c r="AA667" s="368"/>
      <c r="AC667" s="368"/>
      <c r="AD667" s="368"/>
      <c r="AE667" s="368"/>
      <c r="AG667" s="368"/>
      <c r="AI667" s="368"/>
      <c r="AK667" s="368"/>
      <c r="AL667" s="368"/>
      <c r="AN667" s="226"/>
      <c r="AO667" s="226"/>
      <c r="AP667" s="226"/>
      <c r="AQ667" s="873"/>
      <c r="AR667" s="873"/>
      <c r="AS667" s="873"/>
      <c r="AT667" s="873"/>
      <c r="AU667" s="26"/>
      <c r="AV667" s="26"/>
      <c r="AW667" s="26"/>
      <c r="AX667" s="26"/>
      <c r="AY667" s="26"/>
      <c r="AZ667" s="26"/>
      <c r="BA667" s="26"/>
      <c r="BB667" s="26"/>
      <c r="BC667" s="26"/>
      <c r="BD667" s="26"/>
      <c r="BE667" s="26"/>
      <c r="BF667" s="26"/>
      <c r="BG667" s="26"/>
      <c r="BH667" s="26"/>
      <c r="BI667" s="26"/>
      <c r="BJ667" s="26"/>
      <c r="BK667" s="26"/>
      <c r="BL667" s="26"/>
      <c r="BM667" s="26"/>
    </row>
    <row r="668" spans="3:65" ht="13.5" customHeight="1">
      <c r="C668" s="226"/>
      <c r="F668" s="226"/>
      <c r="G668" s="226"/>
      <c r="H668" s="226"/>
      <c r="I668" s="226"/>
      <c r="J668" s="379"/>
      <c r="K668" s="379"/>
      <c r="L668" s="379"/>
      <c r="M668" s="379"/>
      <c r="Q668" s="347"/>
      <c r="W668" s="367"/>
      <c r="Z668" s="368"/>
      <c r="AA668" s="368"/>
      <c r="AC668" s="368"/>
      <c r="AD668" s="368"/>
      <c r="AE668" s="368"/>
      <c r="AG668" s="368"/>
      <c r="AI668" s="368"/>
      <c r="AK668" s="368"/>
      <c r="AL668" s="368"/>
      <c r="AN668" s="226"/>
      <c r="AO668" s="226"/>
      <c r="AP668" s="226"/>
      <c r="AQ668" s="873"/>
      <c r="AR668" s="873"/>
      <c r="AS668" s="873"/>
      <c r="AT668" s="873"/>
      <c r="AU668" s="26"/>
      <c r="AV668" s="26"/>
      <c r="AW668" s="26"/>
      <c r="AX668" s="26"/>
      <c r="AY668" s="26"/>
      <c r="AZ668" s="26"/>
      <c r="BA668" s="26"/>
      <c r="BB668" s="26"/>
      <c r="BC668" s="26"/>
      <c r="BD668" s="26"/>
      <c r="BE668" s="26"/>
      <c r="BF668" s="26"/>
      <c r="BG668" s="26"/>
      <c r="BH668" s="26"/>
      <c r="BI668" s="26"/>
      <c r="BJ668" s="26"/>
      <c r="BK668" s="26"/>
      <c r="BL668" s="26"/>
      <c r="BM668" s="26"/>
    </row>
    <row r="669" spans="3:65" ht="13.5" customHeight="1">
      <c r="C669" s="226"/>
      <c r="F669" s="226"/>
      <c r="G669" s="226"/>
      <c r="H669" s="226"/>
      <c r="I669" s="226"/>
      <c r="J669" s="379"/>
      <c r="K669" s="379"/>
      <c r="L669" s="379"/>
      <c r="M669" s="379"/>
      <c r="Q669" s="347"/>
      <c r="W669" s="367"/>
      <c r="Z669" s="368"/>
      <c r="AA669" s="368"/>
      <c r="AC669" s="368"/>
      <c r="AD669" s="368"/>
      <c r="AE669" s="368"/>
      <c r="AG669" s="368"/>
      <c r="AI669" s="368"/>
      <c r="AK669" s="368"/>
      <c r="AL669" s="368"/>
      <c r="AN669" s="226"/>
      <c r="AO669" s="226"/>
      <c r="AP669" s="226"/>
      <c r="AQ669" s="873"/>
      <c r="AR669" s="873"/>
      <c r="AS669" s="873"/>
      <c r="AT669" s="873"/>
      <c r="AU669" s="26"/>
      <c r="AV669" s="26"/>
      <c r="AW669" s="26"/>
      <c r="AX669" s="26"/>
      <c r="AY669" s="26"/>
      <c r="AZ669" s="26"/>
      <c r="BA669" s="26"/>
      <c r="BB669" s="26"/>
      <c r="BC669" s="26"/>
      <c r="BD669" s="26"/>
      <c r="BE669" s="26"/>
      <c r="BF669" s="26"/>
      <c r="BG669" s="26"/>
      <c r="BH669" s="26"/>
      <c r="BI669" s="26"/>
      <c r="BJ669" s="26"/>
      <c r="BK669" s="26"/>
      <c r="BL669" s="26"/>
      <c r="BM669" s="26"/>
    </row>
    <row r="670" spans="3:65" ht="13.5" customHeight="1">
      <c r="C670" s="226"/>
      <c r="F670" s="226"/>
      <c r="G670" s="226"/>
      <c r="H670" s="226"/>
      <c r="I670" s="226"/>
      <c r="J670" s="379"/>
      <c r="K670" s="379"/>
      <c r="L670" s="379"/>
      <c r="M670" s="379"/>
      <c r="Q670" s="347"/>
      <c r="W670" s="367"/>
      <c r="Z670" s="368"/>
      <c r="AA670" s="368"/>
      <c r="AC670" s="368"/>
      <c r="AD670" s="368"/>
      <c r="AE670" s="368"/>
      <c r="AG670" s="368"/>
      <c r="AI670" s="368"/>
      <c r="AK670" s="368"/>
      <c r="AL670" s="368"/>
      <c r="AN670" s="226"/>
      <c r="AO670" s="226"/>
      <c r="AP670" s="226"/>
      <c r="AQ670" s="873"/>
      <c r="AR670" s="873"/>
      <c r="AS670" s="873"/>
      <c r="AT670" s="873"/>
      <c r="AU670" s="26"/>
      <c r="AV670" s="26"/>
      <c r="AW670" s="26"/>
      <c r="AX670" s="26"/>
      <c r="AY670" s="26"/>
      <c r="AZ670" s="26"/>
      <c r="BA670" s="26"/>
      <c r="BB670" s="26"/>
      <c r="BC670" s="26"/>
      <c r="BD670" s="26"/>
      <c r="BE670" s="26"/>
      <c r="BF670" s="26"/>
      <c r="BG670" s="26"/>
      <c r="BH670" s="26"/>
      <c r="BI670" s="26"/>
      <c r="BJ670" s="26"/>
      <c r="BK670" s="26"/>
      <c r="BL670" s="26"/>
      <c r="BM670" s="26"/>
    </row>
    <row r="671" spans="3:65" ht="13.5" customHeight="1">
      <c r="C671" s="226"/>
      <c r="F671" s="226"/>
      <c r="G671" s="226"/>
      <c r="H671" s="226"/>
      <c r="I671" s="226"/>
      <c r="J671" s="379"/>
      <c r="K671" s="379"/>
      <c r="L671" s="379"/>
      <c r="M671" s="379"/>
      <c r="Q671" s="347"/>
      <c r="W671" s="367"/>
      <c r="Z671" s="368"/>
      <c r="AA671" s="368"/>
      <c r="AC671" s="368"/>
      <c r="AD671" s="368"/>
      <c r="AE671" s="368"/>
      <c r="AG671" s="368"/>
      <c r="AI671" s="368"/>
      <c r="AK671" s="368"/>
      <c r="AL671" s="368"/>
      <c r="AN671" s="226"/>
      <c r="AO671" s="226"/>
      <c r="AP671" s="226"/>
      <c r="AQ671" s="873"/>
      <c r="AR671" s="873"/>
      <c r="AS671" s="873"/>
      <c r="AT671" s="873"/>
      <c r="AU671" s="26"/>
      <c r="AV671" s="26"/>
      <c r="AW671" s="26"/>
      <c r="AX671" s="26"/>
      <c r="AY671" s="26"/>
      <c r="AZ671" s="26"/>
      <c r="BA671" s="26"/>
      <c r="BB671" s="26"/>
      <c r="BC671" s="26"/>
      <c r="BD671" s="26"/>
      <c r="BE671" s="26"/>
      <c r="BF671" s="26"/>
      <c r="BG671" s="26"/>
      <c r="BH671" s="26"/>
      <c r="BI671" s="26"/>
      <c r="BJ671" s="26"/>
      <c r="BK671" s="26"/>
      <c r="BL671" s="26"/>
      <c r="BM671" s="26"/>
    </row>
    <row r="672" spans="3:65" ht="13.5" customHeight="1">
      <c r="C672" s="226"/>
      <c r="F672" s="226"/>
      <c r="G672" s="226"/>
      <c r="H672" s="226"/>
      <c r="I672" s="226"/>
      <c r="J672" s="379"/>
      <c r="K672" s="379"/>
      <c r="L672" s="379"/>
      <c r="M672" s="379"/>
      <c r="Q672" s="347"/>
      <c r="W672" s="367"/>
      <c r="Z672" s="368"/>
      <c r="AA672" s="368"/>
      <c r="AC672" s="368"/>
      <c r="AD672" s="368"/>
      <c r="AE672" s="368"/>
      <c r="AG672" s="368"/>
      <c r="AI672" s="368"/>
      <c r="AK672" s="368"/>
      <c r="AL672" s="368"/>
      <c r="AN672" s="226"/>
      <c r="AO672" s="226"/>
      <c r="AP672" s="226"/>
      <c r="AQ672" s="873"/>
      <c r="AR672" s="873"/>
      <c r="AS672" s="873"/>
      <c r="AT672" s="873"/>
      <c r="AU672" s="26"/>
      <c r="AV672" s="26"/>
      <c r="AW672" s="26"/>
      <c r="AX672" s="26"/>
      <c r="AY672" s="26"/>
      <c r="AZ672" s="26"/>
      <c r="BA672" s="26"/>
      <c r="BB672" s="26"/>
      <c r="BC672" s="26"/>
      <c r="BD672" s="26"/>
      <c r="BE672" s="26"/>
      <c r="BF672" s="26"/>
      <c r="BG672" s="26"/>
      <c r="BH672" s="26"/>
      <c r="BI672" s="26"/>
      <c r="BJ672" s="26"/>
      <c r="BK672" s="26"/>
      <c r="BL672" s="26"/>
      <c r="BM672" s="26"/>
    </row>
    <row r="673" spans="3:65" ht="13.5" customHeight="1">
      <c r="C673" s="226"/>
      <c r="F673" s="226"/>
      <c r="G673" s="226"/>
      <c r="H673" s="226"/>
      <c r="I673" s="226"/>
      <c r="J673" s="379"/>
      <c r="K673" s="379"/>
      <c r="L673" s="379"/>
      <c r="M673" s="379"/>
      <c r="Q673" s="347"/>
      <c r="W673" s="367"/>
      <c r="Z673" s="368"/>
      <c r="AA673" s="368"/>
      <c r="AC673" s="368"/>
      <c r="AD673" s="368"/>
      <c r="AE673" s="368"/>
      <c r="AG673" s="368"/>
      <c r="AI673" s="368"/>
      <c r="AK673" s="368"/>
      <c r="AL673" s="368"/>
      <c r="AN673" s="226"/>
      <c r="AO673" s="226"/>
      <c r="AP673" s="226"/>
      <c r="AQ673" s="873"/>
      <c r="AR673" s="873"/>
      <c r="AS673" s="873"/>
      <c r="AT673" s="873"/>
      <c r="AU673" s="26"/>
      <c r="AV673" s="26"/>
      <c r="AW673" s="26"/>
      <c r="AX673" s="26"/>
      <c r="AY673" s="26"/>
      <c r="AZ673" s="26"/>
      <c r="BA673" s="26"/>
      <c r="BB673" s="26"/>
      <c r="BC673" s="26"/>
      <c r="BD673" s="26"/>
      <c r="BE673" s="26"/>
      <c r="BF673" s="26"/>
      <c r="BG673" s="26"/>
      <c r="BH673" s="26"/>
      <c r="BI673" s="26"/>
      <c r="BJ673" s="26"/>
      <c r="BK673" s="26"/>
      <c r="BL673" s="26"/>
      <c r="BM673" s="26"/>
    </row>
    <row r="674" spans="3:65" ht="13.5" customHeight="1">
      <c r="C674" s="226"/>
      <c r="F674" s="226"/>
      <c r="G674" s="226"/>
      <c r="H674" s="226"/>
      <c r="I674" s="226"/>
      <c r="J674" s="379"/>
      <c r="K674" s="379"/>
      <c r="L674" s="379"/>
      <c r="M674" s="379"/>
      <c r="Q674" s="347"/>
      <c r="W674" s="367"/>
      <c r="Z674" s="368"/>
      <c r="AA674" s="368"/>
      <c r="AC674" s="368"/>
      <c r="AD674" s="368"/>
      <c r="AE674" s="368"/>
      <c r="AG674" s="368"/>
      <c r="AI674" s="368"/>
      <c r="AK674" s="368"/>
      <c r="AL674" s="368"/>
      <c r="AN674" s="226"/>
      <c r="AO674" s="226"/>
      <c r="AP674" s="226"/>
      <c r="AQ674" s="873"/>
      <c r="AR674" s="873"/>
      <c r="AS674" s="873"/>
      <c r="AT674" s="873"/>
      <c r="AU674" s="26"/>
      <c r="AV674" s="26"/>
      <c r="AW674" s="26"/>
      <c r="AX674" s="26"/>
      <c r="AY674" s="26"/>
      <c r="AZ674" s="26"/>
      <c r="BA674" s="26"/>
      <c r="BB674" s="26"/>
      <c r="BC674" s="26"/>
      <c r="BD674" s="26"/>
      <c r="BE674" s="26"/>
      <c r="BF674" s="26"/>
      <c r="BG674" s="26"/>
      <c r="BH674" s="26"/>
      <c r="BI674" s="26"/>
      <c r="BJ674" s="26"/>
      <c r="BK674" s="26"/>
      <c r="BL674" s="26"/>
      <c r="BM674" s="26"/>
    </row>
    <row r="675" spans="3:65" ht="13.5" customHeight="1">
      <c r="C675" s="226"/>
      <c r="F675" s="226"/>
      <c r="G675" s="226"/>
      <c r="H675" s="226"/>
      <c r="I675" s="226"/>
      <c r="J675" s="379"/>
      <c r="K675" s="379"/>
      <c r="L675" s="379"/>
      <c r="M675" s="379"/>
      <c r="Q675" s="347"/>
      <c r="W675" s="367"/>
      <c r="Z675" s="368"/>
      <c r="AA675" s="368"/>
      <c r="AC675" s="368"/>
      <c r="AD675" s="368"/>
      <c r="AE675" s="368"/>
      <c r="AG675" s="368"/>
      <c r="AI675" s="368"/>
      <c r="AK675" s="368"/>
      <c r="AL675" s="368"/>
      <c r="AN675" s="226"/>
      <c r="AO675" s="226"/>
      <c r="AP675" s="226"/>
      <c r="AQ675" s="873"/>
      <c r="AR675" s="873"/>
      <c r="AS675" s="873"/>
      <c r="AT675" s="873"/>
      <c r="AU675" s="26"/>
      <c r="AV675" s="26"/>
      <c r="AW675" s="26"/>
      <c r="AX675" s="26"/>
      <c r="AY675" s="26"/>
      <c r="AZ675" s="26"/>
      <c r="BA675" s="26"/>
      <c r="BB675" s="26"/>
      <c r="BC675" s="26"/>
      <c r="BD675" s="26"/>
      <c r="BE675" s="26"/>
      <c r="BF675" s="26"/>
      <c r="BG675" s="26"/>
      <c r="BH675" s="26"/>
      <c r="BI675" s="26"/>
      <c r="BJ675" s="26"/>
      <c r="BK675" s="26"/>
      <c r="BL675" s="26"/>
      <c r="BM675" s="26"/>
    </row>
    <row r="676" spans="3:65" ht="13.5" customHeight="1">
      <c r="C676" s="226"/>
      <c r="F676" s="226"/>
      <c r="G676" s="226"/>
      <c r="H676" s="226"/>
      <c r="I676" s="226"/>
      <c r="J676" s="379"/>
      <c r="K676" s="379"/>
      <c r="L676" s="379"/>
      <c r="M676" s="379"/>
      <c r="Q676" s="347"/>
      <c r="W676" s="367"/>
      <c r="Z676" s="368"/>
      <c r="AA676" s="368"/>
      <c r="AC676" s="368"/>
      <c r="AD676" s="368"/>
      <c r="AE676" s="368"/>
      <c r="AG676" s="368"/>
      <c r="AI676" s="368"/>
      <c r="AK676" s="368"/>
      <c r="AL676" s="368"/>
      <c r="AN676" s="226"/>
      <c r="AO676" s="226"/>
      <c r="AP676" s="226"/>
      <c r="AQ676" s="873"/>
      <c r="AR676" s="873"/>
      <c r="AS676" s="873"/>
      <c r="AT676" s="873"/>
      <c r="AU676" s="26"/>
      <c r="AV676" s="26"/>
      <c r="AW676" s="26"/>
      <c r="AX676" s="26"/>
      <c r="AY676" s="26"/>
      <c r="AZ676" s="26"/>
      <c r="BA676" s="26"/>
      <c r="BB676" s="26"/>
      <c r="BC676" s="26"/>
      <c r="BD676" s="26"/>
      <c r="BE676" s="26"/>
      <c r="BF676" s="26"/>
      <c r="BG676" s="26"/>
      <c r="BH676" s="26"/>
      <c r="BI676" s="26"/>
      <c r="BJ676" s="26"/>
      <c r="BK676" s="26"/>
      <c r="BL676" s="26"/>
      <c r="BM676" s="26"/>
    </row>
    <row r="677" spans="3:65" ht="13.5" customHeight="1">
      <c r="C677" s="226"/>
      <c r="F677" s="226"/>
      <c r="G677" s="226"/>
      <c r="H677" s="226"/>
      <c r="I677" s="226"/>
      <c r="J677" s="379"/>
      <c r="K677" s="379"/>
      <c r="L677" s="379"/>
      <c r="M677" s="379"/>
      <c r="Q677" s="347"/>
      <c r="W677" s="367"/>
      <c r="Z677" s="368"/>
      <c r="AA677" s="368"/>
      <c r="AC677" s="368"/>
      <c r="AD677" s="368"/>
      <c r="AE677" s="368"/>
      <c r="AG677" s="368"/>
      <c r="AI677" s="368"/>
      <c r="AK677" s="368"/>
      <c r="AL677" s="368"/>
      <c r="AN677" s="226"/>
      <c r="AO677" s="226"/>
      <c r="AP677" s="226"/>
      <c r="AQ677" s="873"/>
      <c r="AR677" s="873"/>
      <c r="AS677" s="873"/>
      <c r="AT677" s="873"/>
      <c r="AU677" s="26"/>
      <c r="AV677" s="26"/>
      <c r="AW677" s="26"/>
      <c r="AX677" s="26"/>
      <c r="AY677" s="26"/>
      <c r="AZ677" s="26"/>
      <c r="BA677" s="26"/>
      <c r="BB677" s="26"/>
      <c r="BC677" s="26"/>
      <c r="BD677" s="26"/>
      <c r="BE677" s="26"/>
      <c r="BF677" s="26"/>
      <c r="BG677" s="26"/>
      <c r="BH677" s="26"/>
      <c r="BI677" s="26"/>
      <c r="BJ677" s="26"/>
      <c r="BK677" s="26"/>
      <c r="BL677" s="26"/>
      <c r="BM677" s="26"/>
    </row>
    <row r="678" spans="3:65" ht="13.5" customHeight="1">
      <c r="C678" s="226"/>
      <c r="F678" s="226"/>
      <c r="G678" s="226"/>
      <c r="H678" s="226"/>
      <c r="I678" s="226"/>
      <c r="J678" s="379"/>
      <c r="K678" s="379"/>
      <c r="L678" s="379"/>
      <c r="M678" s="379"/>
      <c r="Q678" s="347"/>
      <c r="W678" s="367"/>
      <c r="Z678" s="368"/>
      <c r="AA678" s="368"/>
      <c r="AC678" s="368"/>
      <c r="AD678" s="368"/>
      <c r="AE678" s="368"/>
      <c r="AG678" s="368"/>
      <c r="AI678" s="368"/>
      <c r="AK678" s="368"/>
      <c r="AL678" s="368"/>
      <c r="AN678" s="226"/>
      <c r="AO678" s="226"/>
      <c r="AP678" s="226"/>
      <c r="AQ678" s="873"/>
      <c r="AR678" s="873"/>
      <c r="AS678" s="873"/>
      <c r="AT678" s="873"/>
      <c r="AU678" s="26"/>
      <c r="AV678" s="26"/>
      <c r="AW678" s="26"/>
      <c r="AX678" s="26"/>
      <c r="AY678" s="26"/>
      <c r="AZ678" s="26"/>
      <c r="BA678" s="26"/>
      <c r="BB678" s="26"/>
      <c r="BC678" s="26"/>
      <c r="BD678" s="26"/>
      <c r="BE678" s="26"/>
      <c r="BF678" s="26"/>
      <c r="BG678" s="26"/>
      <c r="BH678" s="26"/>
      <c r="BI678" s="26"/>
      <c r="BJ678" s="26"/>
      <c r="BK678" s="26"/>
      <c r="BL678" s="26"/>
      <c r="BM678" s="26"/>
    </row>
    <row r="679" spans="3:65" ht="13.5" customHeight="1">
      <c r="C679" s="226"/>
      <c r="F679" s="226"/>
      <c r="G679" s="226"/>
      <c r="H679" s="226"/>
      <c r="I679" s="226"/>
      <c r="J679" s="379"/>
      <c r="K679" s="379"/>
      <c r="L679" s="379"/>
      <c r="M679" s="379"/>
      <c r="Q679" s="347"/>
      <c r="W679" s="367"/>
      <c r="Z679" s="368"/>
      <c r="AA679" s="368"/>
      <c r="AC679" s="368"/>
      <c r="AD679" s="368"/>
      <c r="AE679" s="368"/>
      <c r="AG679" s="368"/>
      <c r="AI679" s="368"/>
      <c r="AK679" s="368"/>
      <c r="AL679" s="368"/>
      <c r="AN679" s="226"/>
      <c r="AO679" s="226"/>
      <c r="AP679" s="226"/>
      <c r="AQ679" s="873"/>
      <c r="AR679" s="873"/>
      <c r="AS679" s="873"/>
      <c r="AT679" s="873"/>
      <c r="AU679" s="26"/>
      <c r="AV679" s="26"/>
      <c r="AW679" s="26"/>
      <c r="AX679" s="26"/>
      <c r="AY679" s="26"/>
      <c r="AZ679" s="26"/>
      <c r="BA679" s="26"/>
      <c r="BB679" s="26"/>
      <c r="BC679" s="26"/>
      <c r="BD679" s="26"/>
      <c r="BE679" s="26"/>
      <c r="BF679" s="26"/>
      <c r="BG679" s="26"/>
      <c r="BH679" s="26"/>
      <c r="BI679" s="26"/>
      <c r="BJ679" s="26"/>
      <c r="BK679" s="26"/>
      <c r="BL679" s="26"/>
      <c r="BM679" s="26"/>
    </row>
    <row r="680" spans="3:65" ht="13.5" customHeight="1">
      <c r="C680" s="226"/>
      <c r="F680" s="226"/>
      <c r="G680" s="226"/>
      <c r="H680" s="226"/>
      <c r="I680" s="226"/>
      <c r="J680" s="379"/>
      <c r="K680" s="379"/>
      <c r="L680" s="379"/>
      <c r="M680" s="379"/>
      <c r="Q680" s="347"/>
      <c r="W680" s="367"/>
      <c r="Z680" s="368"/>
      <c r="AA680" s="368"/>
      <c r="AC680" s="368"/>
      <c r="AD680" s="368"/>
      <c r="AE680" s="368"/>
      <c r="AG680" s="368"/>
      <c r="AI680" s="368"/>
      <c r="AK680" s="368"/>
      <c r="AL680" s="368"/>
      <c r="AN680" s="226"/>
      <c r="AO680" s="226"/>
      <c r="AP680" s="226"/>
      <c r="AQ680" s="873"/>
      <c r="AR680" s="873"/>
      <c r="AS680" s="873"/>
      <c r="AT680" s="873"/>
      <c r="AU680" s="26"/>
      <c r="AV680" s="26"/>
      <c r="AW680" s="26"/>
      <c r="AX680" s="26"/>
      <c r="AY680" s="26"/>
      <c r="AZ680" s="26"/>
      <c r="BA680" s="26"/>
      <c r="BB680" s="26"/>
      <c r="BC680" s="26"/>
      <c r="BD680" s="26"/>
      <c r="BE680" s="26"/>
      <c r="BF680" s="26"/>
      <c r="BG680" s="26"/>
      <c r="BH680" s="26"/>
      <c r="BI680" s="26"/>
      <c r="BJ680" s="26"/>
      <c r="BK680" s="26"/>
      <c r="BL680" s="26"/>
      <c r="BM680" s="26"/>
    </row>
    <row r="681" spans="3:65" ht="13.5" customHeight="1">
      <c r="C681" s="226"/>
      <c r="F681" s="226"/>
      <c r="G681" s="226"/>
      <c r="H681" s="226"/>
      <c r="I681" s="226"/>
      <c r="J681" s="379"/>
      <c r="K681" s="379"/>
      <c r="L681" s="379"/>
      <c r="M681" s="379"/>
      <c r="Q681" s="347"/>
      <c r="W681" s="367"/>
      <c r="Z681" s="368"/>
      <c r="AA681" s="368"/>
      <c r="AC681" s="368"/>
      <c r="AD681" s="368"/>
      <c r="AE681" s="368"/>
      <c r="AG681" s="368"/>
      <c r="AI681" s="368"/>
      <c r="AK681" s="368"/>
      <c r="AL681" s="368"/>
      <c r="AN681" s="226"/>
      <c r="AO681" s="226"/>
      <c r="AP681" s="226"/>
      <c r="AQ681" s="873"/>
      <c r="AR681" s="873"/>
      <c r="AS681" s="873"/>
      <c r="AT681" s="873"/>
      <c r="AU681" s="26"/>
      <c r="AV681" s="26"/>
      <c r="AW681" s="26"/>
      <c r="AX681" s="26"/>
      <c r="AY681" s="26"/>
      <c r="AZ681" s="26"/>
      <c r="BA681" s="26"/>
      <c r="BB681" s="26"/>
      <c r="BC681" s="26"/>
      <c r="BD681" s="26"/>
      <c r="BE681" s="26"/>
      <c r="BF681" s="26"/>
      <c r="BG681" s="26"/>
      <c r="BH681" s="26"/>
      <c r="BI681" s="26"/>
      <c r="BJ681" s="26"/>
      <c r="BK681" s="26"/>
      <c r="BL681" s="26"/>
      <c r="BM681" s="26"/>
    </row>
    <row r="682" spans="3:65" ht="13.5" customHeight="1">
      <c r="C682" s="226"/>
      <c r="F682" s="226"/>
      <c r="G682" s="226"/>
      <c r="H682" s="226"/>
      <c r="I682" s="226"/>
      <c r="J682" s="379"/>
      <c r="K682" s="379"/>
      <c r="L682" s="379"/>
      <c r="M682" s="379"/>
      <c r="Q682" s="347"/>
      <c r="W682" s="367"/>
      <c r="Z682" s="368"/>
      <c r="AA682" s="368"/>
      <c r="AC682" s="368"/>
      <c r="AD682" s="368"/>
      <c r="AE682" s="368"/>
      <c r="AG682" s="368"/>
      <c r="AI682" s="368"/>
      <c r="AK682" s="368"/>
      <c r="AL682" s="368"/>
      <c r="AN682" s="226"/>
      <c r="AO682" s="226"/>
      <c r="AP682" s="226"/>
      <c r="AQ682" s="873"/>
      <c r="AR682" s="873"/>
      <c r="AS682" s="873"/>
      <c r="AT682" s="873"/>
      <c r="AU682" s="26"/>
      <c r="AV682" s="26"/>
      <c r="AW682" s="26"/>
      <c r="AX682" s="26"/>
      <c r="AY682" s="26"/>
      <c r="AZ682" s="26"/>
      <c r="BA682" s="26"/>
      <c r="BB682" s="26"/>
      <c r="BC682" s="26"/>
      <c r="BD682" s="26"/>
      <c r="BE682" s="26"/>
      <c r="BF682" s="26"/>
      <c r="BG682" s="26"/>
      <c r="BH682" s="26"/>
      <c r="BI682" s="26"/>
      <c r="BJ682" s="26"/>
      <c r="BK682" s="26"/>
      <c r="BL682" s="26"/>
      <c r="BM682" s="26"/>
    </row>
    <row r="683" spans="3:65" ht="13.5" customHeight="1">
      <c r="C683" s="226"/>
      <c r="F683" s="226"/>
      <c r="G683" s="226"/>
      <c r="H683" s="226"/>
      <c r="I683" s="226"/>
      <c r="J683" s="379"/>
      <c r="K683" s="379"/>
      <c r="L683" s="379"/>
      <c r="M683" s="379"/>
      <c r="Q683" s="347"/>
      <c r="W683" s="367"/>
      <c r="Z683" s="368"/>
      <c r="AA683" s="368"/>
      <c r="AC683" s="368"/>
      <c r="AD683" s="368"/>
      <c r="AE683" s="368"/>
      <c r="AG683" s="368"/>
      <c r="AI683" s="368"/>
      <c r="AK683" s="368"/>
      <c r="AL683" s="368"/>
      <c r="AN683" s="226"/>
      <c r="AO683" s="226"/>
      <c r="AP683" s="226"/>
      <c r="AQ683" s="873"/>
      <c r="AR683" s="873"/>
      <c r="AS683" s="873"/>
      <c r="AT683" s="873"/>
      <c r="AU683" s="26"/>
      <c r="AV683" s="26"/>
      <c r="AW683" s="26"/>
      <c r="AX683" s="26"/>
      <c r="AY683" s="26"/>
      <c r="AZ683" s="26"/>
      <c r="BA683" s="26"/>
      <c r="BB683" s="26"/>
      <c r="BC683" s="26"/>
      <c r="BD683" s="26"/>
      <c r="BE683" s="26"/>
      <c r="BF683" s="26"/>
      <c r="BG683" s="26"/>
      <c r="BH683" s="26"/>
      <c r="BI683" s="26"/>
      <c r="BJ683" s="26"/>
      <c r="BK683" s="26"/>
      <c r="BL683" s="26"/>
      <c r="BM683" s="26"/>
    </row>
    <row r="684" spans="3:65" ht="13.5" customHeight="1">
      <c r="C684" s="226"/>
      <c r="F684" s="226"/>
      <c r="G684" s="226"/>
      <c r="H684" s="226"/>
      <c r="I684" s="226"/>
      <c r="J684" s="379"/>
      <c r="K684" s="379"/>
      <c r="L684" s="379"/>
      <c r="M684" s="379"/>
      <c r="Q684" s="347"/>
      <c r="W684" s="367"/>
      <c r="Z684" s="368"/>
      <c r="AA684" s="368"/>
      <c r="AC684" s="368"/>
      <c r="AD684" s="368"/>
      <c r="AE684" s="368"/>
      <c r="AG684" s="368"/>
      <c r="AI684" s="368"/>
      <c r="AK684" s="368"/>
      <c r="AL684" s="368"/>
      <c r="AN684" s="226"/>
      <c r="AO684" s="226"/>
      <c r="AP684" s="226"/>
      <c r="AQ684" s="873"/>
      <c r="AR684" s="873"/>
      <c r="AS684" s="873"/>
      <c r="AT684" s="873"/>
      <c r="AU684" s="26"/>
      <c r="AV684" s="26"/>
      <c r="AW684" s="26"/>
      <c r="AX684" s="26"/>
      <c r="AY684" s="26"/>
      <c r="AZ684" s="26"/>
      <c r="BA684" s="26"/>
      <c r="BB684" s="26"/>
      <c r="BC684" s="26"/>
      <c r="BD684" s="26"/>
      <c r="BE684" s="26"/>
      <c r="BF684" s="26"/>
      <c r="BG684" s="26"/>
      <c r="BH684" s="26"/>
      <c r="BI684" s="26"/>
      <c r="BJ684" s="26"/>
      <c r="BK684" s="26"/>
      <c r="BL684" s="26"/>
      <c r="BM684" s="26"/>
    </row>
    <row r="685" spans="3:65" ht="13.5" customHeight="1">
      <c r="C685" s="226"/>
      <c r="F685" s="226"/>
      <c r="G685" s="226"/>
      <c r="H685" s="226"/>
      <c r="I685" s="226"/>
      <c r="J685" s="379"/>
      <c r="K685" s="379"/>
      <c r="L685" s="379"/>
      <c r="M685" s="379"/>
      <c r="Q685" s="347"/>
      <c r="W685" s="367"/>
      <c r="Z685" s="368"/>
      <c r="AA685" s="368"/>
      <c r="AC685" s="368"/>
      <c r="AD685" s="368"/>
      <c r="AE685" s="368"/>
      <c r="AG685" s="368"/>
      <c r="AI685" s="368"/>
      <c r="AK685" s="368"/>
      <c r="AL685" s="368"/>
      <c r="AN685" s="226"/>
      <c r="AO685" s="226"/>
      <c r="AP685" s="226"/>
      <c r="AQ685" s="873"/>
      <c r="AR685" s="873"/>
      <c r="AS685" s="873"/>
      <c r="AT685" s="873"/>
      <c r="AU685" s="26"/>
      <c r="AV685" s="26"/>
      <c r="AW685" s="26"/>
      <c r="AX685" s="26"/>
      <c r="AY685" s="26"/>
      <c r="AZ685" s="26"/>
      <c r="BA685" s="26"/>
      <c r="BB685" s="26"/>
      <c r="BC685" s="26"/>
      <c r="BD685" s="26"/>
      <c r="BE685" s="26"/>
      <c r="BF685" s="26"/>
      <c r="BG685" s="26"/>
      <c r="BH685" s="26"/>
      <c r="BI685" s="26"/>
      <c r="BJ685" s="26"/>
      <c r="BK685" s="26"/>
      <c r="BL685" s="26"/>
      <c r="BM685" s="26"/>
    </row>
    <row r="686" spans="3:65" ht="13.5" customHeight="1">
      <c r="C686" s="226"/>
      <c r="F686" s="226"/>
      <c r="G686" s="226"/>
      <c r="H686" s="226"/>
      <c r="I686" s="226"/>
      <c r="J686" s="379"/>
      <c r="K686" s="379"/>
      <c r="L686" s="379"/>
      <c r="M686" s="379"/>
      <c r="Q686" s="347"/>
      <c r="W686" s="367"/>
      <c r="Z686" s="368"/>
      <c r="AA686" s="368"/>
      <c r="AC686" s="368"/>
      <c r="AD686" s="368"/>
      <c r="AE686" s="368"/>
      <c r="AG686" s="368"/>
      <c r="AI686" s="368"/>
      <c r="AK686" s="368"/>
      <c r="AL686" s="368"/>
      <c r="AN686" s="226"/>
      <c r="AO686" s="226"/>
      <c r="AP686" s="226"/>
      <c r="AQ686" s="873"/>
      <c r="AR686" s="873"/>
      <c r="AS686" s="873"/>
      <c r="AT686" s="873"/>
      <c r="AU686" s="26"/>
      <c r="AV686" s="26"/>
      <c r="AW686" s="26"/>
      <c r="AX686" s="26"/>
      <c r="AY686" s="26"/>
      <c r="AZ686" s="26"/>
      <c r="BA686" s="26"/>
      <c r="BB686" s="26"/>
      <c r="BC686" s="26"/>
      <c r="BD686" s="26"/>
      <c r="BE686" s="26"/>
      <c r="BF686" s="26"/>
      <c r="BG686" s="26"/>
      <c r="BH686" s="26"/>
      <c r="BI686" s="26"/>
      <c r="BJ686" s="26"/>
      <c r="BK686" s="26"/>
      <c r="BL686" s="26"/>
      <c r="BM686" s="26"/>
    </row>
    <row r="687" spans="3:65" ht="13.5" customHeight="1">
      <c r="C687" s="226"/>
      <c r="F687" s="226"/>
      <c r="G687" s="226"/>
      <c r="H687" s="226"/>
      <c r="I687" s="226"/>
      <c r="J687" s="379"/>
      <c r="K687" s="379"/>
      <c r="L687" s="379"/>
      <c r="M687" s="379"/>
      <c r="Q687" s="347"/>
      <c r="W687" s="367"/>
      <c r="Z687" s="368"/>
      <c r="AA687" s="368"/>
      <c r="AC687" s="368"/>
      <c r="AD687" s="368"/>
      <c r="AE687" s="368"/>
      <c r="AG687" s="368"/>
      <c r="AI687" s="368"/>
      <c r="AK687" s="368"/>
      <c r="AL687" s="368"/>
      <c r="AN687" s="226"/>
      <c r="AO687" s="226"/>
      <c r="AP687" s="226"/>
      <c r="AQ687" s="873"/>
      <c r="AR687" s="873"/>
      <c r="AS687" s="873"/>
      <c r="AT687" s="873"/>
      <c r="AU687" s="26"/>
      <c r="AV687" s="26"/>
      <c r="AW687" s="26"/>
      <c r="AX687" s="26"/>
      <c r="AY687" s="26"/>
      <c r="AZ687" s="26"/>
      <c r="BA687" s="26"/>
      <c r="BB687" s="26"/>
      <c r="BC687" s="26"/>
      <c r="BD687" s="26"/>
      <c r="BE687" s="26"/>
      <c r="BF687" s="26"/>
      <c r="BG687" s="26"/>
      <c r="BH687" s="26"/>
      <c r="BI687" s="26"/>
      <c r="BJ687" s="26"/>
      <c r="BK687" s="26"/>
      <c r="BL687" s="26"/>
      <c r="BM687" s="26"/>
    </row>
    <row r="688" spans="3:65" ht="13.5" customHeight="1">
      <c r="C688" s="226"/>
      <c r="F688" s="226"/>
      <c r="G688" s="226"/>
      <c r="H688" s="226"/>
      <c r="I688" s="226"/>
      <c r="J688" s="379"/>
      <c r="K688" s="379"/>
      <c r="L688" s="379"/>
      <c r="M688" s="379"/>
      <c r="Q688" s="347"/>
      <c r="W688" s="367"/>
      <c r="Z688" s="368"/>
      <c r="AA688" s="368"/>
      <c r="AC688" s="368"/>
      <c r="AD688" s="368"/>
      <c r="AE688" s="368"/>
      <c r="AG688" s="368"/>
      <c r="AI688" s="368"/>
      <c r="AK688" s="368"/>
      <c r="AL688" s="368"/>
      <c r="AN688" s="226"/>
      <c r="AO688" s="226"/>
      <c r="AP688" s="226"/>
      <c r="AQ688" s="873"/>
      <c r="AR688" s="873"/>
      <c r="AS688" s="873"/>
      <c r="AT688" s="873"/>
      <c r="AU688" s="26"/>
      <c r="AV688" s="26"/>
      <c r="AW688" s="26"/>
      <c r="AX688" s="26"/>
      <c r="AY688" s="26"/>
      <c r="AZ688" s="26"/>
      <c r="BA688" s="26"/>
      <c r="BB688" s="26"/>
      <c r="BC688" s="26"/>
      <c r="BD688" s="26"/>
      <c r="BE688" s="26"/>
      <c r="BF688" s="26"/>
      <c r="BG688" s="26"/>
      <c r="BH688" s="26"/>
      <c r="BI688" s="26"/>
      <c r="BJ688" s="26"/>
      <c r="BK688" s="26"/>
      <c r="BL688" s="26"/>
      <c r="BM688" s="26"/>
    </row>
    <row r="689" spans="3:65" ht="13.5" customHeight="1">
      <c r="C689" s="226"/>
      <c r="F689" s="226"/>
      <c r="G689" s="226"/>
      <c r="H689" s="226"/>
      <c r="I689" s="226"/>
      <c r="J689" s="379"/>
      <c r="K689" s="379"/>
      <c r="L689" s="379"/>
      <c r="M689" s="379"/>
      <c r="Q689" s="347"/>
      <c r="W689" s="367"/>
      <c r="Z689" s="368"/>
      <c r="AA689" s="368"/>
      <c r="AC689" s="368"/>
      <c r="AD689" s="368"/>
      <c r="AE689" s="368"/>
      <c r="AG689" s="368"/>
      <c r="AI689" s="368"/>
      <c r="AK689" s="368"/>
      <c r="AL689" s="368"/>
      <c r="AN689" s="226"/>
      <c r="AO689" s="226"/>
      <c r="AP689" s="226"/>
      <c r="AQ689" s="873"/>
      <c r="AR689" s="873"/>
      <c r="AS689" s="873"/>
      <c r="AT689" s="873"/>
      <c r="AU689" s="26"/>
      <c r="AV689" s="26"/>
      <c r="AW689" s="26"/>
      <c r="AX689" s="26"/>
      <c r="AY689" s="26"/>
      <c r="AZ689" s="26"/>
      <c r="BA689" s="26"/>
      <c r="BB689" s="26"/>
      <c r="BC689" s="26"/>
      <c r="BD689" s="26"/>
      <c r="BE689" s="26"/>
      <c r="BF689" s="26"/>
      <c r="BG689" s="26"/>
      <c r="BH689" s="26"/>
      <c r="BI689" s="26"/>
      <c r="BJ689" s="26"/>
      <c r="BK689" s="26"/>
      <c r="BL689" s="26"/>
      <c r="BM689" s="26"/>
    </row>
    <row r="690" spans="3:65" ht="13.5" customHeight="1">
      <c r="C690" s="226"/>
      <c r="F690" s="226"/>
      <c r="G690" s="226"/>
      <c r="H690" s="226"/>
      <c r="I690" s="226"/>
      <c r="J690" s="379"/>
      <c r="K690" s="379"/>
      <c r="L690" s="379"/>
      <c r="M690" s="379"/>
      <c r="Q690" s="347"/>
      <c r="W690" s="367"/>
      <c r="Z690" s="368"/>
      <c r="AA690" s="368"/>
      <c r="AC690" s="368"/>
      <c r="AD690" s="368"/>
      <c r="AE690" s="368"/>
      <c r="AG690" s="368"/>
      <c r="AI690" s="368"/>
      <c r="AK690" s="368"/>
      <c r="AL690" s="368"/>
      <c r="AN690" s="226"/>
      <c r="AO690" s="226"/>
      <c r="AP690" s="226"/>
      <c r="AQ690" s="873"/>
      <c r="AR690" s="873"/>
      <c r="AS690" s="873"/>
      <c r="AT690" s="873"/>
      <c r="AU690" s="26"/>
      <c r="AV690" s="26"/>
      <c r="AW690" s="26"/>
      <c r="AX690" s="26"/>
      <c r="AY690" s="26"/>
      <c r="AZ690" s="26"/>
      <c r="BA690" s="26"/>
      <c r="BB690" s="26"/>
      <c r="BC690" s="26"/>
      <c r="BD690" s="26"/>
      <c r="BE690" s="26"/>
      <c r="BF690" s="26"/>
      <c r="BG690" s="26"/>
      <c r="BH690" s="26"/>
      <c r="BI690" s="26"/>
      <c r="BJ690" s="26"/>
      <c r="BK690" s="26"/>
      <c r="BL690" s="26"/>
      <c r="BM690" s="26"/>
    </row>
    <row r="691" spans="3:65" ht="13.5" customHeight="1">
      <c r="C691" s="226"/>
      <c r="F691" s="226"/>
      <c r="G691" s="226"/>
      <c r="H691" s="226"/>
      <c r="I691" s="226"/>
      <c r="J691" s="379"/>
      <c r="K691" s="379"/>
      <c r="L691" s="379"/>
      <c r="M691" s="379"/>
      <c r="Q691" s="347"/>
      <c r="W691" s="367"/>
      <c r="Z691" s="368"/>
      <c r="AA691" s="368"/>
      <c r="AC691" s="368"/>
      <c r="AD691" s="368"/>
      <c r="AE691" s="368"/>
      <c r="AG691" s="368"/>
      <c r="AI691" s="368"/>
      <c r="AK691" s="368"/>
      <c r="AL691" s="368"/>
      <c r="AN691" s="226"/>
      <c r="AO691" s="226"/>
      <c r="AP691" s="226"/>
      <c r="AQ691" s="873"/>
      <c r="AR691" s="873"/>
      <c r="AS691" s="873"/>
      <c r="AT691" s="873"/>
      <c r="AU691" s="26"/>
      <c r="AV691" s="26"/>
      <c r="AW691" s="26"/>
      <c r="AX691" s="26"/>
      <c r="AY691" s="26"/>
      <c r="AZ691" s="26"/>
      <c r="BA691" s="26"/>
      <c r="BB691" s="26"/>
      <c r="BC691" s="26"/>
      <c r="BD691" s="26"/>
      <c r="BE691" s="26"/>
      <c r="BF691" s="26"/>
      <c r="BG691" s="26"/>
      <c r="BH691" s="26"/>
      <c r="BI691" s="26"/>
      <c r="BJ691" s="26"/>
      <c r="BK691" s="26"/>
      <c r="BL691" s="26"/>
      <c r="BM691" s="26"/>
    </row>
    <row r="692" spans="3:65" ht="13.5" customHeight="1">
      <c r="C692" s="226"/>
      <c r="F692" s="226"/>
      <c r="G692" s="226"/>
      <c r="H692" s="226"/>
      <c r="I692" s="226"/>
      <c r="J692" s="379"/>
      <c r="K692" s="379"/>
      <c r="L692" s="379"/>
      <c r="M692" s="379"/>
      <c r="Q692" s="347"/>
      <c r="W692" s="367"/>
      <c r="Z692" s="368"/>
      <c r="AA692" s="368"/>
      <c r="AC692" s="368"/>
      <c r="AD692" s="368"/>
      <c r="AE692" s="368"/>
      <c r="AG692" s="368"/>
      <c r="AI692" s="368"/>
      <c r="AK692" s="368"/>
      <c r="AL692" s="368"/>
      <c r="AN692" s="226"/>
      <c r="AO692" s="226"/>
      <c r="AP692" s="226"/>
      <c r="AQ692" s="873"/>
      <c r="AR692" s="873"/>
      <c r="AS692" s="873"/>
      <c r="AT692" s="873"/>
      <c r="AU692" s="26"/>
      <c r="AV692" s="26"/>
      <c r="AW692" s="26"/>
      <c r="AX692" s="26"/>
      <c r="AY692" s="26"/>
      <c r="AZ692" s="26"/>
      <c r="BA692" s="26"/>
      <c r="BB692" s="26"/>
      <c r="BC692" s="26"/>
      <c r="BD692" s="26"/>
      <c r="BE692" s="26"/>
      <c r="BF692" s="26"/>
      <c r="BG692" s="26"/>
      <c r="BH692" s="26"/>
      <c r="BI692" s="26"/>
      <c r="BJ692" s="26"/>
      <c r="BK692" s="26"/>
      <c r="BL692" s="26"/>
      <c r="BM692" s="26"/>
    </row>
    <row r="693" spans="3:65" ht="13.5" customHeight="1">
      <c r="C693" s="226"/>
      <c r="F693" s="226"/>
      <c r="G693" s="226"/>
      <c r="H693" s="226"/>
      <c r="I693" s="226"/>
      <c r="J693" s="379"/>
      <c r="K693" s="379"/>
      <c r="L693" s="379"/>
      <c r="M693" s="379"/>
      <c r="Q693" s="347"/>
      <c r="W693" s="367"/>
      <c r="Z693" s="368"/>
      <c r="AA693" s="368"/>
      <c r="AC693" s="368"/>
      <c r="AD693" s="368"/>
      <c r="AE693" s="368"/>
      <c r="AG693" s="368"/>
      <c r="AI693" s="368"/>
      <c r="AK693" s="368"/>
      <c r="AL693" s="368"/>
      <c r="AN693" s="226"/>
      <c r="AO693" s="226"/>
      <c r="AP693" s="226"/>
      <c r="AQ693" s="873"/>
      <c r="AR693" s="873"/>
      <c r="AS693" s="873"/>
      <c r="AT693" s="873"/>
      <c r="AU693" s="26"/>
      <c r="AV693" s="26"/>
      <c r="AW693" s="26"/>
      <c r="AX693" s="26"/>
      <c r="AY693" s="26"/>
      <c r="AZ693" s="26"/>
      <c r="BA693" s="26"/>
      <c r="BB693" s="26"/>
      <c r="BC693" s="26"/>
      <c r="BD693" s="26"/>
      <c r="BE693" s="26"/>
      <c r="BF693" s="26"/>
      <c r="BG693" s="26"/>
      <c r="BH693" s="26"/>
      <c r="BI693" s="26"/>
      <c r="BJ693" s="26"/>
      <c r="BK693" s="26"/>
      <c r="BL693" s="26"/>
      <c r="BM693" s="26"/>
    </row>
    <row r="694" spans="3:65" ht="13.5" customHeight="1">
      <c r="C694" s="226"/>
      <c r="F694" s="226"/>
      <c r="G694" s="226"/>
      <c r="H694" s="226"/>
      <c r="I694" s="226"/>
      <c r="J694" s="379"/>
      <c r="K694" s="379"/>
      <c r="L694" s="379"/>
      <c r="M694" s="379"/>
      <c r="Q694" s="347"/>
      <c r="W694" s="367"/>
      <c r="Z694" s="368"/>
      <c r="AA694" s="368"/>
      <c r="AC694" s="368"/>
      <c r="AD694" s="368"/>
      <c r="AE694" s="368"/>
      <c r="AG694" s="368"/>
      <c r="AI694" s="368"/>
      <c r="AK694" s="368"/>
      <c r="AL694" s="368"/>
      <c r="AN694" s="226"/>
      <c r="AO694" s="226"/>
      <c r="AP694" s="226"/>
      <c r="AQ694" s="873"/>
      <c r="AR694" s="873"/>
      <c r="AS694" s="873"/>
      <c r="AT694" s="873"/>
      <c r="AU694" s="26"/>
      <c r="AV694" s="26"/>
      <c r="AW694" s="26"/>
      <c r="AX694" s="26"/>
      <c r="AY694" s="26"/>
      <c r="AZ694" s="26"/>
      <c r="BA694" s="26"/>
      <c r="BB694" s="26"/>
      <c r="BC694" s="26"/>
      <c r="BD694" s="26"/>
      <c r="BE694" s="26"/>
      <c r="BF694" s="26"/>
      <c r="BG694" s="26"/>
      <c r="BH694" s="26"/>
      <c r="BI694" s="26"/>
      <c r="BJ694" s="26"/>
      <c r="BK694" s="26"/>
      <c r="BL694" s="26"/>
      <c r="BM694" s="26"/>
    </row>
    <row r="695" spans="3:65" ht="13.5" customHeight="1">
      <c r="C695" s="226"/>
      <c r="F695" s="226"/>
      <c r="G695" s="226"/>
      <c r="H695" s="226"/>
      <c r="I695" s="226"/>
      <c r="J695" s="379"/>
      <c r="K695" s="379"/>
      <c r="L695" s="379"/>
      <c r="M695" s="379"/>
      <c r="Q695" s="347"/>
      <c r="W695" s="367"/>
      <c r="Z695" s="368"/>
      <c r="AA695" s="368"/>
      <c r="AC695" s="368"/>
      <c r="AD695" s="368"/>
      <c r="AE695" s="368"/>
      <c r="AG695" s="368"/>
      <c r="AI695" s="368"/>
      <c r="AK695" s="368"/>
      <c r="AL695" s="368"/>
      <c r="AN695" s="226"/>
      <c r="AO695" s="226"/>
      <c r="AP695" s="226"/>
      <c r="AQ695" s="873"/>
      <c r="AR695" s="873"/>
      <c r="AS695" s="873"/>
      <c r="AT695" s="873"/>
      <c r="AU695" s="26"/>
      <c r="AV695" s="26"/>
      <c r="AW695" s="26"/>
      <c r="AX695" s="26"/>
      <c r="AY695" s="26"/>
      <c r="AZ695" s="26"/>
      <c r="BA695" s="26"/>
      <c r="BB695" s="26"/>
      <c r="BC695" s="26"/>
      <c r="BD695" s="26"/>
      <c r="BE695" s="26"/>
      <c r="BF695" s="26"/>
      <c r="BG695" s="26"/>
      <c r="BH695" s="26"/>
      <c r="BI695" s="26"/>
      <c r="BJ695" s="26"/>
      <c r="BK695" s="26"/>
      <c r="BL695" s="26"/>
      <c r="BM695" s="26"/>
    </row>
    <row r="696" spans="3:65" ht="13.5" customHeight="1">
      <c r="C696" s="226"/>
      <c r="F696" s="226"/>
      <c r="G696" s="226"/>
      <c r="H696" s="226"/>
      <c r="I696" s="226"/>
      <c r="J696" s="379"/>
      <c r="K696" s="379"/>
      <c r="L696" s="379"/>
      <c r="M696" s="379"/>
      <c r="Q696" s="347"/>
      <c r="W696" s="367"/>
      <c r="Z696" s="368"/>
      <c r="AA696" s="368"/>
      <c r="AC696" s="368"/>
      <c r="AD696" s="368"/>
      <c r="AE696" s="368"/>
      <c r="AG696" s="368"/>
      <c r="AI696" s="368"/>
      <c r="AK696" s="368"/>
      <c r="AL696" s="368"/>
      <c r="AN696" s="226"/>
      <c r="AO696" s="226"/>
      <c r="AP696" s="226"/>
      <c r="AQ696" s="873"/>
      <c r="AR696" s="873"/>
      <c r="AS696" s="873"/>
      <c r="AT696" s="873"/>
      <c r="AU696" s="26"/>
      <c r="AV696" s="26"/>
      <c r="AW696" s="26"/>
      <c r="AX696" s="26"/>
      <c r="AY696" s="26"/>
      <c r="AZ696" s="26"/>
      <c r="BA696" s="26"/>
      <c r="BB696" s="26"/>
      <c r="BC696" s="26"/>
      <c r="BD696" s="26"/>
      <c r="BE696" s="26"/>
      <c r="BF696" s="26"/>
      <c r="BG696" s="26"/>
      <c r="BH696" s="26"/>
      <c r="BI696" s="26"/>
      <c r="BJ696" s="26"/>
      <c r="BK696" s="26"/>
      <c r="BL696" s="26"/>
      <c r="BM696" s="26"/>
    </row>
    <row r="697" spans="3:65" ht="13.5" customHeight="1">
      <c r="C697" s="226"/>
      <c r="F697" s="226"/>
      <c r="G697" s="226"/>
      <c r="H697" s="226"/>
      <c r="I697" s="226"/>
      <c r="J697" s="379"/>
      <c r="K697" s="379"/>
      <c r="L697" s="379"/>
      <c r="M697" s="379"/>
      <c r="Q697" s="347"/>
      <c r="W697" s="367"/>
      <c r="Z697" s="368"/>
      <c r="AA697" s="368"/>
      <c r="AC697" s="368"/>
      <c r="AD697" s="368"/>
      <c r="AE697" s="368"/>
      <c r="AG697" s="368"/>
      <c r="AI697" s="368"/>
      <c r="AK697" s="368"/>
      <c r="AL697" s="368"/>
      <c r="AN697" s="226"/>
      <c r="AO697" s="226"/>
      <c r="AP697" s="226"/>
      <c r="AQ697" s="873"/>
      <c r="AR697" s="873"/>
      <c r="AS697" s="873"/>
      <c r="AT697" s="873"/>
      <c r="AU697" s="26"/>
      <c r="AV697" s="26"/>
      <c r="AW697" s="26"/>
      <c r="AX697" s="26"/>
      <c r="AY697" s="26"/>
      <c r="AZ697" s="26"/>
      <c r="BA697" s="26"/>
      <c r="BB697" s="26"/>
      <c r="BC697" s="26"/>
      <c r="BD697" s="26"/>
      <c r="BE697" s="26"/>
      <c r="BF697" s="26"/>
      <c r="BG697" s="26"/>
      <c r="BH697" s="26"/>
      <c r="BI697" s="26"/>
      <c r="BJ697" s="26"/>
      <c r="BK697" s="26"/>
      <c r="BL697" s="26"/>
      <c r="BM697" s="26"/>
    </row>
    <row r="698" spans="3:65" ht="13.5" customHeight="1">
      <c r="C698" s="226"/>
      <c r="F698" s="226"/>
      <c r="G698" s="226"/>
      <c r="H698" s="226"/>
      <c r="I698" s="226"/>
      <c r="J698" s="379"/>
      <c r="K698" s="379"/>
      <c r="L698" s="379"/>
      <c r="M698" s="379"/>
      <c r="Q698" s="347"/>
      <c r="W698" s="367"/>
      <c r="Z698" s="368"/>
      <c r="AA698" s="368"/>
      <c r="AC698" s="368"/>
      <c r="AD698" s="368"/>
      <c r="AE698" s="368"/>
      <c r="AG698" s="368"/>
      <c r="AI698" s="368"/>
      <c r="AK698" s="368"/>
      <c r="AL698" s="368"/>
      <c r="AN698" s="226"/>
      <c r="AO698" s="226"/>
      <c r="AP698" s="226"/>
      <c r="AQ698" s="873"/>
      <c r="AR698" s="873"/>
      <c r="AS698" s="873"/>
      <c r="AT698" s="873"/>
      <c r="AU698" s="26"/>
      <c r="AV698" s="26"/>
      <c r="AW698" s="26"/>
      <c r="AX698" s="26"/>
      <c r="AY698" s="26"/>
      <c r="AZ698" s="26"/>
      <c r="BA698" s="26"/>
      <c r="BB698" s="26"/>
      <c r="BC698" s="26"/>
      <c r="BD698" s="26"/>
      <c r="BE698" s="26"/>
      <c r="BF698" s="26"/>
      <c r="BG698" s="26"/>
      <c r="BH698" s="26"/>
      <c r="BI698" s="26"/>
      <c r="BJ698" s="26"/>
      <c r="BK698" s="26"/>
      <c r="BL698" s="26"/>
      <c r="BM698" s="26"/>
    </row>
    <row r="699" spans="3:65" ht="13.5" customHeight="1">
      <c r="C699" s="226"/>
      <c r="F699" s="226"/>
      <c r="G699" s="226"/>
      <c r="H699" s="226"/>
      <c r="I699" s="226"/>
      <c r="J699" s="379"/>
      <c r="K699" s="379"/>
      <c r="L699" s="379"/>
      <c r="M699" s="379"/>
      <c r="Q699" s="347"/>
      <c r="W699" s="367"/>
      <c r="Z699" s="368"/>
      <c r="AA699" s="368"/>
      <c r="AC699" s="368"/>
      <c r="AD699" s="368"/>
      <c r="AE699" s="368"/>
      <c r="AG699" s="368"/>
      <c r="AI699" s="368"/>
      <c r="AK699" s="368"/>
      <c r="AL699" s="368"/>
      <c r="AN699" s="226"/>
      <c r="AO699" s="226"/>
      <c r="AP699" s="226"/>
      <c r="AQ699" s="873"/>
      <c r="AR699" s="873"/>
      <c r="AS699" s="873"/>
      <c r="AT699" s="873"/>
      <c r="AU699" s="26"/>
      <c r="AV699" s="26"/>
      <c r="AW699" s="26"/>
      <c r="AX699" s="26"/>
      <c r="AY699" s="26"/>
      <c r="AZ699" s="26"/>
      <c r="BA699" s="26"/>
      <c r="BB699" s="26"/>
      <c r="BC699" s="26"/>
      <c r="BD699" s="26"/>
      <c r="BE699" s="26"/>
      <c r="BF699" s="26"/>
      <c r="BG699" s="26"/>
      <c r="BH699" s="26"/>
      <c r="BI699" s="26"/>
      <c r="BJ699" s="26"/>
      <c r="BK699" s="26"/>
      <c r="BL699" s="26"/>
      <c r="BM699" s="26"/>
    </row>
    <row r="700" spans="3:65" ht="13.5" customHeight="1">
      <c r="C700" s="226"/>
      <c r="F700" s="226"/>
      <c r="G700" s="226"/>
      <c r="H700" s="226"/>
      <c r="I700" s="226"/>
      <c r="J700" s="379"/>
      <c r="K700" s="379"/>
      <c r="L700" s="379"/>
      <c r="M700" s="379"/>
      <c r="Q700" s="347"/>
      <c r="W700" s="367"/>
      <c r="Z700" s="368"/>
      <c r="AA700" s="368"/>
      <c r="AC700" s="368"/>
      <c r="AD700" s="368"/>
      <c r="AE700" s="368"/>
      <c r="AG700" s="368"/>
      <c r="AI700" s="368"/>
      <c r="AK700" s="368"/>
      <c r="AL700" s="368"/>
      <c r="AN700" s="226"/>
      <c r="AO700" s="226"/>
      <c r="AP700" s="226"/>
      <c r="AQ700" s="873"/>
      <c r="AR700" s="873"/>
      <c r="AS700" s="873"/>
      <c r="AT700" s="873"/>
      <c r="AU700" s="26"/>
      <c r="AV700" s="26"/>
      <c r="AW700" s="26"/>
      <c r="AX700" s="26"/>
      <c r="AY700" s="26"/>
      <c r="AZ700" s="26"/>
      <c r="BA700" s="26"/>
      <c r="BB700" s="26"/>
      <c r="BC700" s="26"/>
      <c r="BD700" s="26"/>
      <c r="BE700" s="26"/>
      <c r="BF700" s="26"/>
      <c r="BG700" s="26"/>
      <c r="BH700" s="26"/>
      <c r="BI700" s="26"/>
      <c r="BJ700" s="26"/>
      <c r="BK700" s="26"/>
      <c r="BL700" s="26"/>
      <c r="BM700" s="26"/>
    </row>
    <row r="701" spans="3:65" ht="13.5" customHeight="1">
      <c r="C701" s="226"/>
      <c r="F701" s="226"/>
      <c r="G701" s="226"/>
      <c r="H701" s="226"/>
      <c r="I701" s="226"/>
      <c r="J701" s="379"/>
      <c r="K701" s="379"/>
      <c r="L701" s="379"/>
      <c r="M701" s="379"/>
      <c r="Q701" s="347"/>
      <c r="W701" s="367"/>
      <c r="Z701" s="368"/>
      <c r="AA701" s="368"/>
      <c r="AC701" s="368"/>
      <c r="AD701" s="368"/>
      <c r="AE701" s="368"/>
      <c r="AG701" s="368"/>
      <c r="AI701" s="368"/>
      <c r="AK701" s="368"/>
      <c r="AL701" s="368"/>
      <c r="AN701" s="226"/>
      <c r="AO701" s="226"/>
      <c r="AP701" s="226"/>
      <c r="AQ701" s="873"/>
      <c r="AR701" s="873"/>
      <c r="AS701" s="873"/>
      <c r="AT701" s="873"/>
      <c r="AU701" s="26"/>
      <c r="AV701" s="26"/>
      <c r="AW701" s="26"/>
      <c r="AX701" s="26"/>
      <c r="AY701" s="26"/>
      <c r="AZ701" s="26"/>
      <c r="BA701" s="26"/>
      <c r="BB701" s="26"/>
      <c r="BC701" s="26"/>
      <c r="BD701" s="26"/>
      <c r="BE701" s="26"/>
      <c r="BF701" s="26"/>
      <c r="BG701" s="26"/>
      <c r="BH701" s="26"/>
      <c r="BI701" s="26"/>
      <c r="BJ701" s="26"/>
      <c r="BK701" s="26"/>
      <c r="BL701" s="26"/>
      <c r="BM701" s="26"/>
    </row>
    <row r="702" spans="3:65" ht="13.5" customHeight="1">
      <c r="C702" s="226"/>
      <c r="F702" s="226"/>
      <c r="G702" s="226"/>
      <c r="H702" s="226"/>
      <c r="I702" s="226"/>
      <c r="J702" s="379"/>
      <c r="K702" s="379"/>
      <c r="L702" s="379"/>
      <c r="M702" s="379"/>
      <c r="Q702" s="347"/>
      <c r="W702" s="367"/>
      <c r="Z702" s="368"/>
      <c r="AA702" s="368"/>
      <c r="AC702" s="368"/>
      <c r="AD702" s="368"/>
      <c r="AE702" s="368"/>
      <c r="AG702" s="368"/>
      <c r="AI702" s="368"/>
      <c r="AK702" s="368"/>
      <c r="AL702" s="368"/>
      <c r="AN702" s="226"/>
      <c r="AO702" s="226"/>
      <c r="AP702" s="226"/>
      <c r="AQ702" s="873"/>
      <c r="AR702" s="873"/>
      <c r="AS702" s="873"/>
      <c r="AT702" s="873"/>
      <c r="AU702" s="26"/>
      <c r="AV702" s="26"/>
      <c r="AW702" s="26"/>
      <c r="AX702" s="26"/>
      <c r="AY702" s="26"/>
      <c r="AZ702" s="26"/>
      <c r="BA702" s="26"/>
      <c r="BB702" s="26"/>
      <c r="BC702" s="26"/>
      <c r="BD702" s="26"/>
      <c r="BE702" s="26"/>
      <c r="BF702" s="26"/>
      <c r="BG702" s="26"/>
      <c r="BH702" s="26"/>
      <c r="BI702" s="26"/>
      <c r="BJ702" s="26"/>
      <c r="BK702" s="26"/>
      <c r="BL702" s="26"/>
      <c r="BM702" s="26"/>
    </row>
    <row r="703" spans="3:65" ht="13.5" customHeight="1">
      <c r="C703" s="226"/>
      <c r="F703" s="226"/>
      <c r="G703" s="226"/>
      <c r="H703" s="226"/>
      <c r="I703" s="226"/>
      <c r="J703" s="379"/>
      <c r="K703" s="379"/>
      <c r="L703" s="379"/>
      <c r="M703" s="379"/>
      <c r="Q703" s="347"/>
      <c r="W703" s="367"/>
      <c r="Z703" s="368"/>
      <c r="AA703" s="368"/>
      <c r="AC703" s="368"/>
      <c r="AD703" s="368"/>
      <c r="AE703" s="368"/>
      <c r="AG703" s="368"/>
      <c r="AI703" s="368"/>
      <c r="AK703" s="368"/>
      <c r="AL703" s="368"/>
      <c r="AN703" s="226"/>
      <c r="AO703" s="226"/>
      <c r="AP703" s="226"/>
      <c r="AQ703" s="873"/>
      <c r="AR703" s="873"/>
      <c r="AS703" s="873"/>
      <c r="AT703" s="873"/>
      <c r="AU703" s="26"/>
      <c r="AV703" s="26"/>
      <c r="AW703" s="26"/>
      <c r="AX703" s="26"/>
      <c r="AY703" s="26"/>
      <c r="AZ703" s="26"/>
      <c r="BA703" s="26"/>
      <c r="BB703" s="26"/>
      <c r="BC703" s="26"/>
      <c r="BD703" s="26"/>
      <c r="BE703" s="26"/>
      <c r="BF703" s="26"/>
      <c r="BG703" s="26"/>
      <c r="BH703" s="26"/>
      <c r="BI703" s="26"/>
      <c r="BJ703" s="26"/>
      <c r="BK703" s="26"/>
      <c r="BL703" s="26"/>
      <c r="BM703" s="26"/>
    </row>
    <row r="704" spans="3:65" ht="13.5" customHeight="1">
      <c r="C704" s="226"/>
      <c r="F704" s="226"/>
      <c r="G704" s="226"/>
      <c r="H704" s="226"/>
      <c r="I704" s="226"/>
      <c r="J704" s="379"/>
      <c r="K704" s="379"/>
      <c r="L704" s="379"/>
      <c r="M704" s="379"/>
      <c r="Q704" s="347"/>
      <c r="W704" s="367"/>
      <c r="Z704" s="368"/>
      <c r="AA704" s="368"/>
      <c r="AC704" s="368"/>
      <c r="AD704" s="368"/>
      <c r="AE704" s="368"/>
      <c r="AG704" s="368"/>
      <c r="AI704" s="368"/>
      <c r="AK704" s="368"/>
      <c r="AL704" s="368"/>
      <c r="AN704" s="226"/>
      <c r="AO704" s="226"/>
      <c r="AP704" s="226"/>
      <c r="AQ704" s="873"/>
      <c r="AR704" s="873"/>
      <c r="AS704" s="873"/>
      <c r="AT704" s="873"/>
      <c r="AU704" s="26"/>
      <c r="AV704" s="26"/>
      <c r="AW704" s="26"/>
      <c r="AX704" s="26"/>
      <c r="AY704" s="26"/>
      <c r="AZ704" s="26"/>
      <c r="BA704" s="26"/>
      <c r="BB704" s="26"/>
      <c r="BC704" s="26"/>
      <c r="BD704" s="26"/>
      <c r="BE704" s="26"/>
      <c r="BF704" s="26"/>
      <c r="BG704" s="26"/>
      <c r="BH704" s="26"/>
      <c r="BI704" s="26"/>
      <c r="BJ704" s="26"/>
      <c r="BK704" s="26"/>
      <c r="BL704" s="26"/>
      <c r="BM704" s="26"/>
    </row>
    <row r="705" spans="3:65" ht="13.5" customHeight="1">
      <c r="C705" s="226"/>
      <c r="F705" s="226"/>
      <c r="G705" s="226"/>
      <c r="H705" s="226"/>
      <c r="I705" s="226"/>
      <c r="J705" s="379"/>
      <c r="K705" s="379"/>
      <c r="L705" s="379"/>
      <c r="M705" s="379"/>
      <c r="Q705" s="347"/>
      <c r="W705" s="367"/>
      <c r="Z705" s="368"/>
      <c r="AA705" s="368"/>
      <c r="AC705" s="368"/>
      <c r="AD705" s="368"/>
      <c r="AE705" s="368"/>
      <c r="AG705" s="368"/>
      <c r="AI705" s="368"/>
      <c r="AK705" s="368"/>
      <c r="AL705" s="368"/>
      <c r="AN705" s="226"/>
      <c r="AO705" s="226"/>
      <c r="AP705" s="226"/>
      <c r="AQ705" s="873"/>
      <c r="AR705" s="873"/>
      <c r="AS705" s="873"/>
      <c r="AT705" s="873"/>
      <c r="AU705" s="26"/>
      <c r="AV705" s="26"/>
      <c r="AW705" s="26"/>
      <c r="AX705" s="26"/>
      <c r="AY705" s="26"/>
      <c r="AZ705" s="26"/>
      <c r="BA705" s="26"/>
      <c r="BB705" s="26"/>
      <c r="BC705" s="26"/>
      <c r="BD705" s="26"/>
      <c r="BE705" s="26"/>
      <c r="BF705" s="26"/>
      <c r="BG705" s="26"/>
      <c r="BH705" s="26"/>
      <c r="BI705" s="26"/>
      <c r="BJ705" s="26"/>
      <c r="BK705" s="26"/>
      <c r="BL705" s="26"/>
      <c r="BM705" s="26"/>
    </row>
    <row r="706" spans="3:65" ht="13.5" customHeight="1">
      <c r="C706" s="226"/>
      <c r="F706" s="226"/>
      <c r="G706" s="226"/>
      <c r="H706" s="226"/>
      <c r="I706" s="226"/>
      <c r="J706" s="379"/>
      <c r="K706" s="379"/>
      <c r="L706" s="379"/>
      <c r="M706" s="379"/>
      <c r="Q706" s="347"/>
      <c r="W706" s="367"/>
      <c r="Z706" s="368"/>
      <c r="AA706" s="368"/>
      <c r="AC706" s="368"/>
      <c r="AD706" s="368"/>
      <c r="AE706" s="368"/>
      <c r="AG706" s="368"/>
      <c r="AI706" s="368"/>
      <c r="AK706" s="368"/>
      <c r="AL706" s="368"/>
      <c r="AN706" s="226"/>
      <c r="AO706" s="226"/>
      <c r="AP706" s="226"/>
      <c r="AQ706" s="873"/>
      <c r="AR706" s="873"/>
      <c r="AS706" s="873"/>
      <c r="AT706" s="873"/>
      <c r="AU706" s="26"/>
      <c r="AV706" s="26"/>
      <c r="AW706" s="26"/>
      <c r="AX706" s="26"/>
      <c r="AY706" s="26"/>
      <c r="AZ706" s="26"/>
      <c r="BA706" s="26"/>
      <c r="BB706" s="26"/>
      <c r="BC706" s="26"/>
      <c r="BD706" s="26"/>
      <c r="BE706" s="26"/>
      <c r="BF706" s="26"/>
      <c r="BG706" s="26"/>
      <c r="BH706" s="26"/>
      <c r="BI706" s="26"/>
      <c r="BJ706" s="26"/>
      <c r="BK706" s="26"/>
      <c r="BL706" s="26"/>
      <c r="BM706" s="26"/>
    </row>
    <row r="707" spans="3:65" ht="13.5" customHeight="1">
      <c r="C707" s="226"/>
      <c r="F707" s="226"/>
      <c r="G707" s="226"/>
      <c r="H707" s="226"/>
      <c r="I707" s="226"/>
      <c r="J707" s="379"/>
      <c r="K707" s="379"/>
      <c r="L707" s="379"/>
      <c r="M707" s="379"/>
      <c r="Q707" s="347"/>
      <c r="W707" s="367"/>
      <c r="Z707" s="368"/>
      <c r="AA707" s="368"/>
      <c r="AC707" s="368"/>
      <c r="AD707" s="368"/>
      <c r="AE707" s="368"/>
      <c r="AG707" s="368"/>
      <c r="AI707" s="368"/>
      <c r="AK707" s="368"/>
      <c r="AL707" s="368"/>
      <c r="AN707" s="226"/>
      <c r="AO707" s="226"/>
      <c r="AP707" s="226"/>
      <c r="AQ707" s="873"/>
      <c r="AR707" s="873"/>
      <c r="AS707" s="873"/>
      <c r="AT707" s="873"/>
      <c r="AU707" s="26"/>
      <c r="AV707" s="26"/>
      <c r="AW707" s="26"/>
      <c r="AX707" s="26"/>
      <c r="AY707" s="26"/>
      <c r="AZ707" s="26"/>
      <c r="BA707" s="26"/>
      <c r="BB707" s="26"/>
      <c r="BC707" s="26"/>
      <c r="BD707" s="26"/>
      <c r="BE707" s="26"/>
      <c r="BF707" s="26"/>
      <c r="BG707" s="26"/>
      <c r="BH707" s="26"/>
      <c r="BI707" s="26"/>
      <c r="BJ707" s="26"/>
      <c r="BK707" s="26"/>
      <c r="BL707" s="26"/>
      <c r="BM707" s="26"/>
    </row>
    <row r="708" spans="3:65" ht="13.5" customHeight="1">
      <c r="C708" s="226"/>
      <c r="F708" s="226"/>
      <c r="G708" s="226"/>
      <c r="H708" s="226"/>
      <c r="I708" s="226"/>
      <c r="J708" s="379"/>
      <c r="K708" s="379"/>
      <c r="L708" s="379"/>
      <c r="M708" s="379"/>
      <c r="Q708" s="347"/>
      <c r="W708" s="367"/>
      <c r="Z708" s="368"/>
      <c r="AA708" s="368"/>
      <c r="AC708" s="368"/>
      <c r="AD708" s="368"/>
      <c r="AE708" s="368"/>
      <c r="AG708" s="368"/>
      <c r="AI708" s="368"/>
      <c r="AK708" s="368"/>
      <c r="AL708" s="368"/>
      <c r="AN708" s="226"/>
      <c r="AO708" s="226"/>
      <c r="AP708" s="226"/>
      <c r="AQ708" s="873"/>
      <c r="AR708" s="873"/>
      <c r="AS708" s="873"/>
      <c r="AT708" s="873"/>
      <c r="AU708" s="26"/>
      <c r="AV708" s="26"/>
      <c r="AW708" s="26"/>
      <c r="AX708" s="26"/>
      <c r="AY708" s="26"/>
      <c r="AZ708" s="26"/>
      <c r="BA708" s="26"/>
      <c r="BB708" s="26"/>
      <c r="BC708" s="26"/>
      <c r="BD708" s="26"/>
      <c r="BE708" s="26"/>
      <c r="BF708" s="26"/>
      <c r="BG708" s="26"/>
      <c r="BH708" s="26"/>
      <c r="BI708" s="26"/>
      <c r="BJ708" s="26"/>
      <c r="BK708" s="26"/>
      <c r="BL708" s="26"/>
      <c r="BM708" s="26"/>
    </row>
    <row r="709" spans="3:65" ht="13.5" customHeight="1">
      <c r="C709" s="226"/>
      <c r="F709" s="226"/>
      <c r="G709" s="226"/>
      <c r="H709" s="226"/>
      <c r="I709" s="226"/>
      <c r="J709" s="379"/>
      <c r="K709" s="379"/>
      <c r="L709" s="379"/>
      <c r="M709" s="379"/>
      <c r="Q709" s="347"/>
      <c r="W709" s="367"/>
      <c r="Z709" s="368"/>
      <c r="AA709" s="368"/>
      <c r="AC709" s="368"/>
      <c r="AD709" s="368"/>
      <c r="AE709" s="368"/>
      <c r="AG709" s="368"/>
      <c r="AI709" s="368"/>
      <c r="AK709" s="368"/>
      <c r="AL709" s="368"/>
      <c r="AN709" s="226"/>
      <c r="AO709" s="226"/>
      <c r="AP709" s="226"/>
      <c r="AQ709" s="873"/>
      <c r="AR709" s="873"/>
      <c r="AS709" s="873"/>
      <c r="AT709" s="873"/>
      <c r="AU709" s="26"/>
      <c r="AV709" s="26"/>
      <c r="AW709" s="26"/>
      <c r="AX709" s="26"/>
      <c r="AY709" s="26"/>
      <c r="AZ709" s="26"/>
      <c r="BA709" s="26"/>
      <c r="BB709" s="26"/>
      <c r="BC709" s="26"/>
      <c r="BD709" s="26"/>
      <c r="BE709" s="26"/>
      <c r="BF709" s="26"/>
      <c r="BG709" s="26"/>
      <c r="BH709" s="26"/>
      <c r="BI709" s="26"/>
      <c r="BJ709" s="26"/>
      <c r="BK709" s="26"/>
      <c r="BL709" s="26"/>
      <c r="BM709" s="26"/>
    </row>
    <row r="710" spans="3:65" ht="13.5" customHeight="1">
      <c r="C710" s="226"/>
      <c r="F710" s="226"/>
      <c r="G710" s="226"/>
      <c r="H710" s="226"/>
      <c r="I710" s="226"/>
      <c r="J710" s="379"/>
      <c r="K710" s="379"/>
      <c r="L710" s="379"/>
      <c r="M710" s="379"/>
      <c r="Q710" s="347"/>
      <c r="W710" s="367"/>
      <c r="Z710" s="368"/>
      <c r="AA710" s="368"/>
      <c r="AC710" s="368"/>
      <c r="AD710" s="368"/>
      <c r="AE710" s="368"/>
      <c r="AG710" s="368"/>
      <c r="AI710" s="368"/>
      <c r="AK710" s="368"/>
      <c r="AL710" s="368"/>
      <c r="AN710" s="226"/>
      <c r="AO710" s="226"/>
      <c r="AP710" s="226"/>
      <c r="AQ710" s="873"/>
      <c r="AR710" s="873"/>
      <c r="AS710" s="873"/>
      <c r="AT710" s="873"/>
      <c r="AU710" s="26"/>
      <c r="AV710" s="26"/>
      <c r="AW710" s="26"/>
      <c r="AX710" s="26"/>
      <c r="AY710" s="26"/>
      <c r="AZ710" s="26"/>
      <c r="BA710" s="26"/>
      <c r="BB710" s="26"/>
      <c r="BC710" s="26"/>
      <c r="BD710" s="26"/>
      <c r="BE710" s="26"/>
      <c r="BF710" s="26"/>
      <c r="BG710" s="26"/>
      <c r="BH710" s="26"/>
      <c r="BI710" s="26"/>
      <c r="BJ710" s="26"/>
      <c r="BK710" s="26"/>
      <c r="BL710" s="26"/>
      <c r="BM710" s="26"/>
    </row>
    <row r="711" spans="3:65" ht="13.5" customHeight="1">
      <c r="C711" s="226"/>
      <c r="F711" s="226"/>
      <c r="G711" s="226"/>
      <c r="H711" s="226"/>
      <c r="I711" s="226"/>
      <c r="J711" s="379"/>
      <c r="K711" s="379"/>
      <c r="L711" s="379"/>
      <c r="M711" s="379"/>
      <c r="Q711" s="347"/>
      <c r="W711" s="367"/>
      <c r="Z711" s="368"/>
      <c r="AA711" s="368"/>
      <c r="AC711" s="368"/>
      <c r="AD711" s="368"/>
      <c r="AE711" s="368"/>
      <c r="AG711" s="368"/>
      <c r="AI711" s="368"/>
      <c r="AK711" s="368"/>
      <c r="AL711" s="368"/>
      <c r="AN711" s="226"/>
      <c r="AO711" s="226"/>
      <c r="AP711" s="226"/>
      <c r="AQ711" s="873"/>
      <c r="AR711" s="873"/>
      <c r="AS711" s="873"/>
      <c r="AT711" s="873"/>
      <c r="AU711" s="26"/>
      <c r="AV711" s="26"/>
      <c r="AW711" s="26"/>
      <c r="AX711" s="26"/>
      <c r="AY711" s="26"/>
      <c r="AZ711" s="26"/>
      <c r="BA711" s="26"/>
      <c r="BB711" s="26"/>
      <c r="BC711" s="26"/>
      <c r="BD711" s="26"/>
      <c r="BE711" s="26"/>
      <c r="BF711" s="26"/>
      <c r="BG711" s="26"/>
      <c r="BH711" s="26"/>
      <c r="BI711" s="26"/>
      <c r="BJ711" s="26"/>
      <c r="BK711" s="26"/>
      <c r="BL711" s="26"/>
      <c r="BM711" s="26"/>
    </row>
    <row r="712" spans="3:65" ht="13.5" customHeight="1">
      <c r="C712" s="226"/>
      <c r="F712" s="226"/>
      <c r="G712" s="226"/>
      <c r="H712" s="226"/>
      <c r="I712" s="226"/>
      <c r="J712" s="379"/>
      <c r="K712" s="379"/>
      <c r="L712" s="379"/>
      <c r="M712" s="379"/>
      <c r="Q712" s="347"/>
      <c r="W712" s="367"/>
      <c r="Z712" s="368"/>
      <c r="AA712" s="368"/>
      <c r="AC712" s="368"/>
      <c r="AD712" s="368"/>
      <c r="AE712" s="368"/>
      <c r="AG712" s="368"/>
      <c r="AI712" s="368"/>
      <c r="AK712" s="368"/>
      <c r="AL712" s="368"/>
      <c r="AN712" s="226"/>
      <c r="AO712" s="226"/>
      <c r="AP712" s="226"/>
      <c r="AQ712" s="873"/>
      <c r="AR712" s="873"/>
      <c r="AS712" s="873"/>
      <c r="AT712" s="873"/>
      <c r="AU712" s="26"/>
      <c r="AV712" s="26"/>
      <c r="AW712" s="26"/>
      <c r="AX712" s="26"/>
      <c r="AY712" s="26"/>
      <c r="AZ712" s="26"/>
      <c r="BA712" s="26"/>
      <c r="BB712" s="26"/>
      <c r="BC712" s="26"/>
      <c r="BD712" s="26"/>
      <c r="BE712" s="26"/>
      <c r="BF712" s="26"/>
      <c r="BG712" s="26"/>
      <c r="BH712" s="26"/>
      <c r="BI712" s="26"/>
      <c r="BJ712" s="26"/>
      <c r="BK712" s="26"/>
      <c r="BL712" s="26"/>
      <c r="BM712" s="26"/>
    </row>
    <row r="713" spans="3:65" ht="13.5" customHeight="1">
      <c r="C713" s="226"/>
      <c r="F713" s="226"/>
      <c r="G713" s="226"/>
      <c r="H713" s="226"/>
      <c r="I713" s="226"/>
      <c r="J713" s="379"/>
      <c r="K713" s="379"/>
      <c r="L713" s="379"/>
      <c r="M713" s="379"/>
      <c r="Q713" s="347"/>
      <c r="W713" s="367"/>
      <c r="Z713" s="368"/>
      <c r="AA713" s="368"/>
      <c r="AC713" s="368"/>
      <c r="AD713" s="368"/>
      <c r="AE713" s="368"/>
      <c r="AG713" s="368"/>
      <c r="AI713" s="368"/>
      <c r="AK713" s="368"/>
      <c r="AL713" s="368"/>
      <c r="AN713" s="226"/>
      <c r="AO713" s="226"/>
      <c r="AP713" s="226"/>
      <c r="AQ713" s="873"/>
      <c r="AR713" s="873"/>
      <c r="AS713" s="873"/>
      <c r="AT713" s="873"/>
      <c r="AU713" s="26"/>
      <c r="AV713" s="26"/>
      <c r="AW713" s="26"/>
      <c r="AX713" s="26"/>
      <c r="AY713" s="26"/>
      <c r="AZ713" s="26"/>
      <c r="BA713" s="26"/>
      <c r="BB713" s="26"/>
      <c r="BC713" s="26"/>
      <c r="BD713" s="26"/>
      <c r="BE713" s="26"/>
      <c r="BF713" s="26"/>
      <c r="BG713" s="26"/>
      <c r="BH713" s="26"/>
      <c r="BI713" s="26"/>
      <c r="BJ713" s="26"/>
      <c r="BK713" s="26"/>
      <c r="BL713" s="26"/>
      <c r="BM713" s="26"/>
    </row>
    <row r="714" spans="3:65" ht="13.5" customHeight="1">
      <c r="C714" s="226"/>
      <c r="F714" s="226"/>
      <c r="G714" s="226"/>
      <c r="H714" s="226"/>
      <c r="I714" s="226"/>
      <c r="J714" s="379"/>
      <c r="K714" s="379"/>
      <c r="L714" s="379"/>
      <c r="M714" s="379"/>
      <c r="Q714" s="347"/>
      <c r="W714" s="367"/>
      <c r="Z714" s="368"/>
      <c r="AA714" s="368"/>
      <c r="AC714" s="368"/>
      <c r="AD714" s="368"/>
      <c r="AE714" s="368"/>
      <c r="AG714" s="368"/>
      <c r="AI714" s="368"/>
      <c r="AK714" s="368"/>
      <c r="AL714" s="368"/>
      <c r="AN714" s="226"/>
      <c r="AO714" s="226"/>
      <c r="AP714" s="226"/>
      <c r="AQ714" s="873"/>
      <c r="AR714" s="873"/>
      <c r="AS714" s="873"/>
      <c r="AT714" s="873"/>
      <c r="AU714" s="26"/>
      <c r="AV714" s="26"/>
      <c r="AW714" s="26"/>
      <c r="AX714" s="26"/>
      <c r="AY714" s="26"/>
      <c r="AZ714" s="26"/>
      <c r="BA714" s="26"/>
      <c r="BB714" s="26"/>
      <c r="BC714" s="26"/>
      <c r="BD714" s="26"/>
      <c r="BE714" s="26"/>
      <c r="BF714" s="26"/>
      <c r="BG714" s="26"/>
      <c r="BH714" s="26"/>
      <c r="BI714" s="26"/>
      <c r="BJ714" s="26"/>
      <c r="BK714" s="26"/>
      <c r="BL714" s="26"/>
      <c r="BM714" s="26"/>
    </row>
    <row r="715" spans="3:65" ht="13.5" customHeight="1">
      <c r="C715" s="226"/>
      <c r="F715" s="226"/>
      <c r="G715" s="226"/>
      <c r="H715" s="226"/>
      <c r="I715" s="226"/>
      <c r="J715" s="379"/>
      <c r="K715" s="379"/>
      <c r="L715" s="379"/>
      <c r="M715" s="379"/>
      <c r="Q715" s="347"/>
      <c r="W715" s="367"/>
      <c r="Z715" s="368"/>
      <c r="AA715" s="368"/>
      <c r="AC715" s="368"/>
      <c r="AD715" s="368"/>
      <c r="AE715" s="368"/>
      <c r="AG715" s="368"/>
      <c r="AI715" s="368"/>
      <c r="AK715" s="368"/>
      <c r="AL715" s="368"/>
      <c r="AN715" s="226"/>
      <c r="AO715" s="226"/>
      <c r="AP715" s="226"/>
      <c r="AQ715" s="873"/>
      <c r="AR715" s="873"/>
      <c r="AS715" s="873"/>
      <c r="AT715" s="873"/>
      <c r="AU715" s="26"/>
      <c r="AV715" s="26"/>
      <c r="AW715" s="26"/>
      <c r="AX715" s="26"/>
      <c r="AY715" s="26"/>
      <c r="AZ715" s="26"/>
      <c r="BA715" s="26"/>
      <c r="BB715" s="26"/>
      <c r="BC715" s="26"/>
      <c r="BD715" s="26"/>
      <c r="BE715" s="26"/>
      <c r="BF715" s="26"/>
      <c r="BG715" s="26"/>
      <c r="BH715" s="26"/>
      <c r="BI715" s="26"/>
      <c r="BJ715" s="26"/>
      <c r="BK715" s="26"/>
      <c r="BL715" s="26"/>
      <c r="BM715" s="26"/>
    </row>
    <row r="716" spans="3:65" ht="13.5" customHeight="1">
      <c r="C716" s="226"/>
      <c r="F716" s="226"/>
      <c r="G716" s="226"/>
      <c r="H716" s="226"/>
      <c r="I716" s="226"/>
      <c r="J716" s="379"/>
      <c r="K716" s="379"/>
      <c r="L716" s="379"/>
      <c r="M716" s="379"/>
      <c r="Q716" s="347"/>
      <c r="W716" s="367"/>
      <c r="Z716" s="368"/>
      <c r="AA716" s="368"/>
      <c r="AC716" s="368"/>
      <c r="AD716" s="368"/>
      <c r="AE716" s="368"/>
      <c r="AG716" s="368"/>
      <c r="AI716" s="368"/>
      <c r="AK716" s="368"/>
      <c r="AL716" s="368"/>
      <c r="AN716" s="226"/>
      <c r="AO716" s="226"/>
      <c r="AP716" s="226"/>
      <c r="AQ716" s="873"/>
      <c r="AR716" s="873"/>
      <c r="AS716" s="873"/>
      <c r="AT716" s="873"/>
      <c r="AU716" s="26"/>
      <c r="AV716" s="26"/>
      <c r="AW716" s="26"/>
      <c r="AX716" s="26"/>
      <c r="AY716" s="26"/>
      <c r="AZ716" s="26"/>
      <c r="BA716" s="26"/>
      <c r="BB716" s="26"/>
      <c r="BC716" s="26"/>
      <c r="BD716" s="26"/>
      <c r="BE716" s="26"/>
      <c r="BF716" s="26"/>
      <c r="BG716" s="26"/>
      <c r="BH716" s="26"/>
      <c r="BI716" s="26"/>
      <c r="BJ716" s="26"/>
      <c r="BK716" s="26"/>
      <c r="BL716" s="26"/>
      <c r="BM716" s="26"/>
    </row>
    <row r="717" spans="3:65" ht="13.5" customHeight="1">
      <c r="C717" s="226"/>
      <c r="F717" s="226"/>
      <c r="G717" s="226"/>
      <c r="H717" s="226"/>
      <c r="I717" s="226"/>
      <c r="J717" s="379"/>
      <c r="K717" s="379"/>
      <c r="L717" s="379"/>
      <c r="M717" s="379"/>
      <c r="Q717" s="347"/>
      <c r="W717" s="367"/>
      <c r="Z717" s="368"/>
      <c r="AA717" s="368"/>
      <c r="AC717" s="368"/>
      <c r="AD717" s="368"/>
      <c r="AE717" s="368"/>
      <c r="AG717" s="368"/>
      <c r="AI717" s="368"/>
      <c r="AK717" s="368"/>
      <c r="AL717" s="368"/>
      <c r="AN717" s="226"/>
      <c r="AO717" s="226"/>
      <c r="AP717" s="226"/>
      <c r="AQ717" s="873"/>
      <c r="AR717" s="873"/>
      <c r="AS717" s="873"/>
      <c r="AT717" s="873"/>
      <c r="AU717" s="26"/>
      <c r="AV717" s="26"/>
      <c r="AW717" s="26"/>
      <c r="AX717" s="26"/>
      <c r="AY717" s="26"/>
      <c r="AZ717" s="26"/>
      <c r="BA717" s="26"/>
      <c r="BB717" s="26"/>
      <c r="BC717" s="26"/>
      <c r="BD717" s="26"/>
      <c r="BE717" s="26"/>
      <c r="BF717" s="26"/>
      <c r="BG717" s="26"/>
      <c r="BH717" s="26"/>
      <c r="BI717" s="26"/>
      <c r="BJ717" s="26"/>
      <c r="BK717" s="26"/>
      <c r="BL717" s="26"/>
      <c r="BM717" s="26"/>
    </row>
    <row r="718" spans="3:65" ht="13.5" customHeight="1">
      <c r="C718" s="226"/>
      <c r="F718" s="226"/>
      <c r="G718" s="226"/>
      <c r="H718" s="226"/>
      <c r="I718" s="226"/>
      <c r="J718" s="379"/>
      <c r="K718" s="379"/>
      <c r="L718" s="379"/>
      <c r="M718" s="379"/>
      <c r="Q718" s="347"/>
      <c r="W718" s="367"/>
      <c r="Z718" s="368"/>
      <c r="AA718" s="368"/>
      <c r="AC718" s="368"/>
      <c r="AD718" s="368"/>
      <c r="AE718" s="368"/>
      <c r="AG718" s="368"/>
      <c r="AI718" s="368"/>
      <c r="AK718" s="368"/>
      <c r="AL718" s="368"/>
      <c r="AN718" s="226"/>
      <c r="AO718" s="226"/>
      <c r="AP718" s="226"/>
      <c r="AQ718" s="873"/>
      <c r="AR718" s="873"/>
      <c r="AS718" s="873"/>
      <c r="AT718" s="873"/>
      <c r="AU718" s="26"/>
      <c r="AV718" s="26"/>
      <c r="AW718" s="26"/>
      <c r="AX718" s="26"/>
      <c r="AY718" s="26"/>
      <c r="AZ718" s="26"/>
      <c r="BA718" s="26"/>
      <c r="BB718" s="26"/>
      <c r="BC718" s="26"/>
      <c r="BD718" s="26"/>
      <c r="BE718" s="26"/>
      <c r="BF718" s="26"/>
      <c r="BG718" s="26"/>
      <c r="BH718" s="26"/>
      <c r="BI718" s="26"/>
      <c r="BJ718" s="26"/>
      <c r="BK718" s="26"/>
      <c r="BL718" s="26"/>
      <c r="BM718" s="26"/>
    </row>
    <row r="719" spans="3:65" ht="13.5" customHeight="1">
      <c r="C719" s="226"/>
      <c r="F719" s="226"/>
      <c r="G719" s="226"/>
      <c r="H719" s="226"/>
      <c r="I719" s="226"/>
      <c r="J719" s="379"/>
      <c r="K719" s="379"/>
      <c r="L719" s="379"/>
      <c r="M719" s="379"/>
      <c r="Q719" s="347"/>
      <c r="W719" s="367"/>
      <c r="Z719" s="368"/>
      <c r="AA719" s="368"/>
      <c r="AC719" s="368"/>
      <c r="AD719" s="368"/>
      <c r="AE719" s="368"/>
      <c r="AG719" s="368"/>
      <c r="AI719" s="368"/>
      <c r="AK719" s="368"/>
      <c r="AL719" s="368"/>
      <c r="AN719" s="226"/>
      <c r="AO719" s="226"/>
      <c r="AP719" s="226"/>
      <c r="AQ719" s="873"/>
      <c r="AR719" s="873"/>
      <c r="AS719" s="873"/>
      <c r="AT719" s="873"/>
      <c r="AU719" s="26"/>
      <c r="AV719" s="26"/>
      <c r="AW719" s="26"/>
      <c r="AX719" s="26"/>
      <c r="AY719" s="26"/>
      <c r="AZ719" s="26"/>
      <c r="BA719" s="26"/>
      <c r="BB719" s="26"/>
      <c r="BC719" s="26"/>
      <c r="BD719" s="26"/>
      <c r="BE719" s="26"/>
      <c r="BF719" s="26"/>
      <c r="BG719" s="26"/>
      <c r="BH719" s="26"/>
      <c r="BI719" s="26"/>
      <c r="BJ719" s="26"/>
      <c r="BK719" s="26"/>
      <c r="BL719" s="26"/>
      <c r="BM719" s="26"/>
    </row>
    <row r="720" spans="3:65" ht="13.5" customHeight="1">
      <c r="C720" s="226"/>
      <c r="F720" s="226"/>
      <c r="G720" s="226"/>
      <c r="H720" s="226"/>
      <c r="I720" s="226"/>
      <c r="J720" s="379"/>
      <c r="K720" s="379"/>
      <c r="L720" s="379"/>
      <c r="M720" s="379"/>
      <c r="Q720" s="347"/>
      <c r="W720" s="367"/>
      <c r="Z720" s="368"/>
      <c r="AA720" s="368"/>
      <c r="AC720" s="368"/>
      <c r="AD720" s="368"/>
      <c r="AE720" s="368"/>
      <c r="AG720" s="368"/>
      <c r="AI720" s="368"/>
      <c r="AK720" s="368"/>
      <c r="AL720" s="368"/>
      <c r="AN720" s="226"/>
      <c r="AO720" s="226"/>
      <c r="AP720" s="226"/>
      <c r="AQ720" s="873"/>
      <c r="AR720" s="873"/>
      <c r="AS720" s="873"/>
      <c r="AT720" s="873"/>
      <c r="AU720" s="26"/>
      <c r="AV720" s="26"/>
      <c r="AW720" s="26"/>
      <c r="AX720" s="26"/>
      <c r="AY720" s="26"/>
      <c r="AZ720" s="26"/>
      <c r="BA720" s="26"/>
      <c r="BB720" s="26"/>
      <c r="BC720" s="26"/>
      <c r="BD720" s="26"/>
      <c r="BE720" s="26"/>
      <c r="BF720" s="26"/>
      <c r="BG720" s="26"/>
      <c r="BH720" s="26"/>
      <c r="BI720" s="26"/>
      <c r="BJ720" s="26"/>
      <c r="BK720" s="26"/>
      <c r="BL720" s="26"/>
      <c r="BM720" s="26"/>
    </row>
    <row r="721" spans="3:65" ht="13.5" customHeight="1">
      <c r="C721" s="226"/>
      <c r="F721" s="226"/>
      <c r="G721" s="226"/>
      <c r="H721" s="226"/>
      <c r="I721" s="226"/>
      <c r="J721" s="379"/>
      <c r="K721" s="379"/>
      <c r="L721" s="379"/>
      <c r="M721" s="379"/>
      <c r="Q721" s="347"/>
      <c r="W721" s="367"/>
      <c r="Z721" s="368"/>
      <c r="AA721" s="368"/>
      <c r="AC721" s="368"/>
      <c r="AD721" s="368"/>
      <c r="AE721" s="368"/>
      <c r="AG721" s="368"/>
      <c r="AI721" s="368"/>
      <c r="AK721" s="368"/>
      <c r="AL721" s="368"/>
      <c r="AN721" s="226"/>
      <c r="AO721" s="226"/>
      <c r="AP721" s="226"/>
      <c r="AQ721" s="873"/>
      <c r="AR721" s="873"/>
      <c r="AS721" s="873"/>
      <c r="AT721" s="873"/>
      <c r="AU721" s="26"/>
      <c r="AV721" s="26"/>
      <c r="AW721" s="26"/>
      <c r="AX721" s="26"/>
      <c r="AY721" s="26"/>
      <c r="AZ721" s="26"/>
      <c r="BA721" s="26"/>
      <c r="BB721" s="26"/>
      <c r="BC721" s="26"/>
      <c r="BD721" s="26"/>
      <c r="BE721" s="26"/>
      <c r="BF721" s="26"/>
      <c r="BG721" s="26"/>
      <c r="BH721" s="26"/>
      <c r="BI721" s="26"/>
      <c r="BJ721" s="26"/>
      <c r="BK721" s="26"/>
      <c r="BL721" s="26"/>
      <c r="BM721" s="26"/>
    </row>
    <row r="722" spans="3:65" ht="13.5" customHeight="1">
      <c r="C722" s="226"/>
      <c r="F722" s="226"/>
      <c r="G722" s="226"/>
      <c r="H722" s="226"/>
      <c r="I722" s="226"/>
      <c r="J722" s="379"/>
      <c r="K722" s="379"/>
      <c r="L722" s="379"/>
      <c r="M722" s="379"/>
      <c r="Q722" s="347"/>
      <c r="W722" s="367"/>
      <c r="Z722" s="368"/>
      <c r="AA722" s="368"/>
      <c r="AC722" s="368"/>
      <c r="AD722" s="368"/>
      <c r="AE722" s="368"/>
      <c r="AG722" s="368"/>
      <c r="AI722" s="368"/>
      <c r="AK722" s="368"/>
      <c r="AL722" s="368"/>
      <c r="AN722" s="226"/>
      <c r="AO722" s="226"/>
      <c r="AP722" s="226"/>
      <c r="AQ722" s="873"/>
      <c r="AR722" s="873"/>
      <c r="AS722" s="873"/>
      <c r="AT722" s="873"/>
      <c r="AU722" s="26"/>
      <c r="AV722" s="26"/>
      <c r="AW722" s="26"/>
      <c r="AX722" s="26"/>
      <c r="AY722" s="26"/>
      <c r="AZ722" s="26"/>
      <c r="BA722" s="26"/>
      <c r="BB722" s="26"/>
      <c r="BC722" s="26"/>
      <c r="BD722" s="26"/>
      <c r="BE722" s="26"/>
      <c r="BF722" s="26"/>
      <c r="BG722" s="26"/>
      <c r="BH722" s="26"/>
      <c r="BI722" s="26"/>
      <c r="BJ722" s="26"/>
      <c r="BK722" s="26"/>
      <c r="BL722" s="26"/>
      <c r="BM722" s="26"/>
    </row>
    <row r="723" spans="3:65" ht="13.5" customHeight="1">
      <c r="C723" s="226"/>
      <c r="F723" s="226"/>
      <c r="G723" s="226"/>
      <c r="H723" s="226"/>
      <c r="I723" s="226"/>
      <c r="J723" s="379"/>
      <c r="K723" s="379"/>
      <c r="L723" s="379"/>
      <c r="M723" s="379"/>
      <c r="Q723" s="347"/>
      <c r="W723" s="367"/>
      <c r="Z723" s="368"/>
      <c r="AA723" s="368"/>
      <c r="AC723" s="368"/>
      <c r="AD723" s="368"/>
      <c r="AE723" s="368"/>
      <c r="AG723" s="368"/>
      <c r="AI723" s="368"/>
      <c r="AK723" s="368"/>
      <c r="AL723" s="368"/>
      <c r="AN723" s="226"/>
      <c r="AO723" s="226"/>
      <c r="AP723" s="226"/>
      <c r="AQ723" s="873"/>
      <c r="AR723" s="873"/>
      <c r="AS723" s="873"/>
      <c r="AT723" s="873"/>
      <c r="AU723" s="26"/>
      <c r="AV723" s="26"/>
      <c r="AW723" s="26"/>
      <c r="AX723" s="26"/>
      <c r="AY723" s="26"/>
      <c r="AZ723" s="26"/>
      <c r="BA723" s="26"/>
      <c r="BB723" s="26"/>
      <c r="BC723" s="26"/>
      <c r="BD723" s="26"/>
      <c r="BE723" s="26"/>
      <c r="BF723" s="26"/>
      <c r="BG723" s="26"/>
      <c r="BH723" s="26"/>
      <c r="BI723" s="26"/>
      <c r="BJ723" s="26"/>
      <c r="BK723" s="26"/>
      <c r="BL723" s="26"/>
      <c r="BM723" s="26"/>
    </row>
    <row r="724" spans="3:65" ht="13.5" customHeight="1">
      <c r="C724" s="226"/>
      <c r="F724" s="226"/>
      <c r="G724" s="226"/>
      <c r="H724" s="226"/>
      <c r="I724" s="226"/>
      <c r="J724" s="379"/>
      <c r="K724" s="379"/>
      <c r="L724" s="379"/>
      <c r="M724" s="379"/>
      <c r="Q724" s="347"/>
      <c r="W724" s="367"/>
      <c r="Z724" s="368"/>
      <c r="AA724" s="368"/>
      <c r="AC724" s="368"/>
      <c r="AD724" s="368"/>
      <c r="AE724" s="368"/>
      <c r="AG724" s="368"/>
      <c r="AI724" s="368"/>
      <c r="AK724" s="368"/>
      <c r="AL724" s="368"/>
      <c r="AN724" s="226"/>
      <c r="AO724" s="226"/>
      <c r="AP724" s="226"/>
      <c r="AQ724" s="873"/>
      <c r="AR724" s="873"/>
      <c r="AS724" s="873"/>
      <c r="AT724" s="873"/>
      <c r="AU724" s="26"/>
      <c r="AV724" s="26"/>
      <c r="AW724" s="26"/>
      <c r="AX724" s="26"/>
      <c r="AY724" s="26"/>
      <c r="AZ724" s="26"/>
      <c r="BA724" s="26"/>
      <c r="BB724" s="26"/>
      <c r="BC724" s="26"/>
      <c r="BD724" s="26"/>
      <c r="BE724" s="26"/>
      <c r="BF724" s="26"/>
      <c r="BG724" s="26"/>
      <c r="BH724" s="26"/>
      <c r="BI724" s="26"/>
      <c r="BJ724" s="26"/>
      <c r="BK724" s="26"/>
      <c r="BL724" s="26"/>
      <c r="BM724" s="26"/>
    </row>
    <row r="725" spans="3:65" ht="13.5" customHeight="1">
      <c r="C725" s="226"/>
      <c r="F725" s="226"/>
      <c r="G725" s="226"/>
      <c r="H725" s="226"/>
      <c r="I725" s="226"/>
      <c r="J725" s="379"/>
      <c r="K725" s="379"/>
      <c r="L725" s="379"/>
      <c r="M725" s="379"/>
      <c r="Q725" s="347"/>
      <c r="W725" s="367"/>
      <c r="Z725" s="368"/>
      <c r="AA725" s="368"/>
      <c r="AC725" s="368"/>
      <c r="AD725" s="368"/>
      <c r="AE725" s="368"/>
      <c r="AG725" s="368"/>
      <c r="AI725" s="368"/>
      <c r="AK725" s="368"/>
      <c r="AL725" s="368"/>
      <c r="AN725" s="226"/>
      <c r="AO725" s="226"/>
      <c r="AP725" s="226"/>
      <c r="AQ725" s="873"/>
      <c r="AR725" s="873"/>
      <c r="AS725" s="873"/>
      <c r="AT725" s="873"/>
      <c r="AU725" s="26"/>
      <c r="AV725" s="26"/>
      <c r="AW725" s="26"/>
      <c r="AX725" s="26"/>
      <c r="AY725" s="26"/>
      <c r="AZ725" s="26"/>
      <c r="BA725" s="26"/>
      <c r="BB725" s="26"/>
      <c r="BC725" s="26"/>
      <c r="BD725" s="26"/>
      <c r="BE725" s="26"/>
      <c r="BF725" s="26"/>
      <c r="BG725" s="26"/>
      <c r="BH725" s="26"/>
      <c r="BI725" s="26"/>
      <c r="BJ725" s="26"/>
      <c r="BK725" s="26"/>
      <c r="BL725" s="26"/>
      <c r="BM725" s="26"/>
    </row>
    <row r="726" spans="3:65" ht="13.5" customHeight="1">
      <c r="C726" s="226"/>
      <c r="F726" s="226"/>
      <c r="G726" s="226"/>
      <c r="H726" s="226"/>
      <c r="I726" s="226"/>
      <c r="J726" s="379"/>
      <c r="K726" s="379"/>
      <c r="L726" s="379"/>
      <c r="M726" s="379"/>
      <c r="Q726" s="347"/>
      <c r="W726" s="367"/>
      <c r="Z726" s="368"/>
      <c r="AA726" s="368"/>
      <c r="AC726" s="368"/>
      <c r="AD726" s="368"/>
      <c r="AE726" s="368"/>
      <c r="AG726" s="368"/>
      <c r="AI726" s="368"/>
      <c r="AK726" s="368"/>
      <c r="AL726" s="368"/>
      <c r="AN726" s="226"/>
      <c r="AO726" s="226"/>
      <c r="AP726" s="226"/>
      <c r="AQ726" s="873"/>
      <c r="AR726" s="873"/>
      <c r="AS726" s="873"/>
      <c r="AT726" s="873"/>
      <c r="AU726" s="26"/>
      <c r="AV726" s="26"/>
      <c r="AW726" s="26"/>
      <c r="AX726" s="26"/>
      <c r="AY726" s="26"/>
      <c r="AZ726" s="26"/>
      <c r="BA726" s="26"/>
      <c r="BB726" s="26"/>
      <c r="BC726" s="26"/>
      <c r="BD726" s="26"/>
      <c r="BE726" s="26"/>
      <c r="BF726" s="26"/>
      <c r="BG726" s="26"/>
      <c r="BH726" s="26"/>
      <c r="BI726" s="26"/>
      <c r="BJ726" s="26"/>
      <c r="BK726" s="26"/>
      <c r="BL726" s="26"/>
      <c r="BM726" s="26"/>
    </row>
    <row r="727" spans="3:65" ht="13.5" customHeight="1">
      <c r="C727" s="226"/>
      <c r="F727" s="226"/>
      <c r="G727" s="226"/>
      <c r="H727" s="226"/>
      <c r="I727" s="226"/>
      <c r="J727" s="379"/>
      <c r="K727" s="379"/>
      <c r="L727" s="379"/>
      <c r="M727" s="379"/>
      <c r="Q727" s="347"/>
      <c r="W727" s="367"/>
      <c r="Z727" s="368"/>
      <c r="AA727" s="368"/>
      <c r="AC727" s="368"/>
      <c r="AD727" s="368"/>
      <c r="AE727" s="368"/>
      <c r="AG727" s="368"/>
      <c r="AI727" s="368"/>
      <c r="AK727" s="368"/>
      <c r="AL727" s="368"/>
      <c r="AN727" s="226"/>
      <c r="AO727" s="226"/>
      <c r="AP727" s="226"/>
      <c r="AQ727" s="873"/>
      <c r="AR727" s="873"/>
      <c r="AS727" s="873"/>
      <c r="AT727" s="873"/>
      <c r="AU727" s="26"/>
      <c r="AV727" s="26"/>
      <c r="AW727" s="26"/>
      <c r="AX727" s="26"/>
      <c r="AY727" s="26"/>
      <c r="AZ727" s="26"/>
      <c r="BA727" s="26"/>
      <c r="BB727" s="26"/>
      <c r="BC727" s="26"/>
      <c r="BD727" s="26"/>
      <c r="BE727" s="26"/>
      <c r="BF727" s="26"/>
      <c r="BG727" s="26"/>
      <c r="BH727" s="26"/>
      <c r="BI727" s="26"/>
      <c r="BJ727" s="26"/>
      <c r="BK727" s="26"/>
      <c r="BL727" s="26"/>
      <c r="BM727" s="26"/>
    </row>
    <row r="728" spans="3:65" ht="20">
      <c r="C728" s="226"/>
      <c r="F728" s="226"/>
      <c r="G728" s="226"/>
      <c r="H728" s="226"/>
      <c r="I728" s="226"/>
      <c r="Z728" s="368"/>
      <c r="AA728" s="368"/>
      <c r="AC728" s="368"/>
      <c r="AD728" s="368"/>
      <c r="AE728" s="368"/>
      <c r="AG728" s="368"/>
      <c r="AI728" s="368"/>
      <c r="AK728" s="368"/>
      <c r="AL728" s="368"/>
      <c r="AN728" s="226"/>
      <c r="AO728" s="226"/>
      <c r="AP728" s="226"/>
      <c r="AQ728" s="873"/>
      <c r="AR728" s="873"/>
      <c r="AS728" s="873"/>
      <c r="AT728" s="873"/>
      <c r="AU728" s="24"/>
      <c r="AV728" s="24"/>
      <c r="AW728" s="24"/>
      <c r="AX728" s="24"/>
      <c r="AY728" s="24"/>
      <c r="AZ728" s="24"/>
      <c r="BA728" s="24"/>
      <c r="BB728" s="24"/>
      <c r="BC728" s="24"/>
      <c r="BD728" s="24"/>
      <c r="BE728" s="24"/>
      <c r="BF728" s="24"/>
      <c r="BG728" s="24"/>
      <c r="BH728" s="24"/>
      <c r="BI728" s="24"/>
      <c r="BJ728" s="24"/>
      <c r="BK728" s="24"/>
      <c r="BL728" s="24"/>
      <c r="BM728" s="24"/>
    </row>
    <row r="729" spans="3:65" ht="20">
      <c r="C729" s="226"/>
      <c r="F729" s="226"/>
      <c r="G729" s="226"/>
      <c r="H729" s="226"/>
      <c r="I729" s="226"/>
      <c r="Z729" s="368"/>
      <c r="AA729" s="368"/>
      <c r="AC729" s="368"/>
      <c r="AD729" s="368"/>
      <c r="AE729" s="368"/>
      <c r="AG729" s="368"/>
      <c r="AI729" s="368"/>
      <c r="AK729" s="368"/>
      <c r="AL729" s="368"/>
      <c r="AN729" s="226"/>
      <c r="AO729" s="226"/>
      <c r="AP729" s="226"/>
      <c r="AQ729" s="873"/>
      <c r="AR729" s="873"/>
      <c r="AS729" s="873"/>
      <c r="AT729" s="873"/>
      <c r="AU729" s="24"/>
      <c r="AV729" s="24"/>
      <c r="AW729" s="24"/>
      <c r="AX729" s="24"/>
      <c r="AY729" s="24"/>
      <c r="AZ729" s="24"/>
      <c r="BA729" s="24"/>
      <c r="BB729" s="24"/>
      <c r="BC729" s="24"/>
      <c r="BD729" s="24"/>
      <c r="BE729" s="24"/>
      <c r="BF729" s="24"/>
      <c r="BG729" s="24"/>
      <c r="BH729" s="24"/>
      <c r="BI729" s="24"/>
      <c r="BJ729" s="24"/>
      <c r="BK729" s="24"/>
      <c r="BL729" s="24"/>
      <c r="BM729" s="24"/>
    </row>
    <row r="730" spans="3:65" ht="20">
      <c r="C730" s="226"/>
      <c r="F730" s="226"/>
      <c r="G730" s="226"/>
      <c r="H730" s="226"/>
      <c r="I730" s="226"/>
      <c r="Z730" s="368"/>
      <c r="AA730" s="368"/>
      <c r="AC730" s="368"/>
      <c r="AD730" s="368"/>
      <c r="AE730" s="368"/>
      <c r="AG730" s="368"/>
      <c r="AI730" s="368"/>
      <c r="AK730" s="368"/>
      <c r="AL730" s="368"/>
      <c r="AN730" s="226"/>
      <c r="AO730" s="226"/>
      <c r="AP730" s="226"/>
      <c r="AQ730" s="873"/>
      <c r="AR730" s="873"/>
      <c r="AS730" s="873"/>
      <c r="AT730" s="873"/>
      <c r="AU730" s="24"/>
      <c r="AV730" s="24"/>
      <c r="AW730" s="24"/>
      <c r="AX730" s="24"/>
      <c r="AY730" s="24"/>
      <c r="AZ730" s="24"/>
      <c r="BA730" s="24"/>
      <c r="BB730" s="24"/>
      <c r="BC730" s="24"/>
      <c r="BD730" s="24"/>
      <c r="BE730" s="24"/>
      <c r="BF730" s="24"/>
      <c r="BG730" s="24"/>
      <c r="BH730" s="24"/>
      <c r="BI730" s="24"/>
      <c r="BJ730" s="24"/>
      <c r="BK730" s="24"/>
      <c r="BL730" s="24"/>
      <c r="BM730" s="24"/>
    </row>
    <row r="731" spans="3:65" ht="20">
      <c r="C731" s="226"/>
      <c r="F731" s="226"/>
      <c r="G731" s="226"/>
      <c r="H731" s="226"/>
      <c r="I731" s="226"/>
      <c r="Z731" s="368"/>
      <c r="AA731" s="368"/>
      <c r="AC731" s="368"/>
      <c r="AD731" s="368"/>
      <c r="AE731" s="368"/>
      <c r="AG731" s="368"/>
      <c r="AI731" s="368"/>
      <c r="AK731" s="368"/>
      <c r="AL731" s="368"/>
      <c r="AN731" s="226"/>
      <c r="AO731" s="226"/>
      <c r="AP731" s="226"/>
      <c r="AQ731" s="873"/>
      <c r="AR731" s="873"/>
      <c r="AS731" s="873"/>
      <c r="AT731" s="873"/>
      <c r="AU731" s="24"/>
      <c r="AV731" s="24"/>
      <c r="AW731" s="24"/>
      <c r="AX731" s="24"/>
      <c r="AY731" s="24"/>
      <c r="AZ731" s="24"/>
      <c r="BA731" s="24"/>
      <c r="BB731" s="24"/>
      <c r="BC731" s="24"/>
      <c r="BD731" s="24"/>
      <c r="BE731" s="24"/>
      <c r="BF731" s="24"/>
      <c r="BG731" s="24"/>
      <c r="BH731" s="24"/>
      <c r="BI731" s="24"/>
      <c r="BJ731" s="24"/>
      <c r="BK731" s="24"/>
      <c r="BL731" s="24"/>
      <c r="BM731" s="24"/>
    </row>
  </sheetData>
  <mergeCells count="1982">
    <mergeCell ref="C134:C135"/>
    <mergeCell ref="D134:D135"/>
    <mergeCell ref="C141:C142"/>
    <mergeCell ref="D141:D142"/>
    <mergeCell ref="C143:C144"/>
    <mergeCell ref="D143:D144"/>
    <mergeCell ref="C145:C146"/>
    <mergeCell ref="D145:D146"/>
    <mergeCell ref="C155:C156"/>
    <mergeCell ref="AN228:AN229"/>
    <mergeCell ref="AO228:AO229"/>
    <mergeCell ref="AP228:AP229"/>
    <mergeCell ref="D224:D225"/>
    <mergeCell ref="D228:D229"/>
    <mergeCell ref="H228:H229"/>
    <mergeCell ref="H224:H225"/>
    <mergeCell ref="C224:C225"/>
    <mergeCell ref="E224:E225"/>
    <mergeCell ref="F224:F225"/>
    <mergeCell ref="G224:G225"/>
    <mergeCell ref="I224:I225"/>
    <mergeCell ref="U228:U229"/>
    <mergeCell ref="V228:V229"/>
    <mergeCell ref="U224:U225"/>
    <mergeCell ref="AN221:AN222"/>
    <mergeCell ref="AO221:AO222"/>
    <mergeCell ref="AP221:AP222"/>
    <mergeCell ref="G221:G222"/>
    <mergeCell ref="S221:S222"/>
    <mergeCell ref="T221:T222"/>
    <mergeCell ref="C219:C220"/>
    <mergeCell ref="D219:D220"/>
    <mergeCell ref="B85:B97"/>
    <mergeCell ref="B98:B108"/>
    <mergeCell ref="B109:B116"/>
    <mergeCell ref="B117:B129"/>
    <mergeCell ref="A10:A12"/>
    <mergeCell ref="B10:B12"/>
    <mergeCell ref="B13:B20"/>
    <mergeCell ref="B21:B25"/>
    <mergeCell ref="B26:B34"/>
    <mergeCell ref="A13:A34"/>
    <mergeCell ref="B35:B42"/>
    <mergeCell ref="B43:B45"/>
    <mergeCell ref="B46:B48"/>
    <mergeCell ref="B49:B51"/>
    <mergeCell ref="A35:A51"/>
    <mergeCell ref="B52:B59"/>
    <mergeCell ref="B60:B67"/>
    <mergeCell ref="B68:B84"/>
    <mergeCell ref="C130:C131"/>
    <mergeCell ref="D130:D131"/>
    <mergeCell ref="C228:C229"/>
    <mergeCell ref="E228:E229"/>
    <mergeCell ref="F228:F229"/>
    <mergeCell ref="G228:G229"/>
    <mergeCell ref="I228:I229"/>
    <mergeCell ref="J228:J229"/>
    <mergeCell ref="K228:K229"/>
    <mergeCell ref="L228:L229"/>
    <mergeCell ref="M228:M229"/>
    <mergeCell ref="N228:N229"/>
    <mergeCell ref="O228:O229"/>
    <mergeCell ref="P228:P229"/>
    <mergeCell ref="Q228:Q229"/>
    <mergeCell ref="R228:R229"/>
    <mergeCell ref="T228:T229"/>
    <mergeCell ref="J224:J225"/>
    <mergeCell ref="K224:K225"/>
    <mergeCell ref="L224:L225"/>
    <mergeCell ref="M224:M225"/>
    <mergeCell ref="N224:N225"/>
    <mergeCell ref="O224:O225"/>
    <mergeCell ref="P224:P225"/>
    <mergeCell ref="Q224:Q225"/>
    <mergeCell ref="R224:R225"/>
    <mergeCell ref="S224:S225"/>
    <mergeCell ref="T224:T225"/>
    <mergeCell ref="C221:C222"/>
    <mergeCell ref="D221:D222"/>
    <mergeCell ref="E221:E222"/>
    <mergeCell ref="F221:F222"/>
    <mergeCell ref="AR213:AR215"/>
    <mergeCell ref="Q217:Q218"/>
    <mergeCell ref="Q221:Q222"/>
    <mergeCell ref="U221:U222"/>
    <mergeCell ref="V221:V222"/>
    <mergeCell ref="U213:U214"/>
    <mergeCell ref="V213:V215"/>
    <mergeCell ref="V224:V225"/>
    <mergeCell ref="AO224:AO225"/>
    <mergeCell ref="AR224:AR225"/>
    <mergeCell ref="H221:H222"/>
    <mergeCell ref="U217:U218"/>
    <mergeCell ref="AM221:AM222"/>
    <mergeCell ref="AM219:AM220"/>
    <mergeCell ref="AN219:AN220"/>
    <mergeCell ref="AO219:AO220"/>
    <mergeCell ref="AP219:AP220"/>
    <mergeCell ref="AM217:AM218"/>
    <mergeCell ref="AN217:AN218"/>
    <mergeCell ref="AO217:AO218"/>
    <mergeCell ref="AP217:AP218"/>
    <mergeCell ref="U219:U220"/>
    <mergeCell ref="V219:V220"/>
    <mergeCell ref="I221:I222"/>
    <mergeCell ref="J221:J222"/>
    <mergeCell ref="K221:K222"/>
    <mergeCell ref="L221:L222"/>
    <mergeCell ref="M221:M222"/>
    <mergeCell ref="N221:N222"/>
    <mergeCell ref="O221:O222"/>
    <mergeCell ref="P221:P222"/>
    <mergeCell ref="R221:R222"/>
    <mergeCell ref="E219:E220"/>
    <mergeCell ref="F219:F220"/>
    <mergeCell ref="G219:G220"/>
    <mergeCell ref="I219:I220"/>
    <mergeCell ref="J219:J220"/>
    <mergeCell ref="K219:K220"/>
    <mergeCell ref="L219:L220"/>
    <mergeCell ref="M219:M220"/>
    <mergeCell ref="N219:N220"/>
    <mergeCell ref="O219:O220"/>
    <mergeCell ref="P219:P220"/>
    <mergeCell ref="Q219:Q220"/>
    <mergeCell ref="R219:R220"/>
    <mergeCell ref="S219:S220"/>
    <mergeCell ref="T219:T220"/>
    <mergeCell ref="H219:H220"/>
    <mergeCell ref="C217:C218"/>
    <mergeCell ref="D217:D218"/>
    <mergeCell ref="E217:E218"/>
    <mergeCell ref="F217:F218"/>
    <mergeCell ref="G217:G218"/>
    <mergeCell ref="I217:I218"/>
    <mergeCell ref="J217:J218"/>
    <mergeCell ref="K217:K218"/>
    <mergeCell ref="L217:L218"/>
    <mergeCell ref="M217:M218"/>
    <mergeCell ref="N217:N218"/>
    <mergeCell ref="O217:O218"/>
    <mergeCell ref="P217:P218"/>
    <mergeCell ref="R217:R218"/>
    <mergeCell ref="S217:S218"/>
    <mergeCell ref="T217:T218"/>
    <mergeCell ref="V217:V218"/>
    <mergeCell ref="H217:H218"/>
    <mergeCell ref="C213:C215"/>
    <mergeCell ref="D213:D214"/>
    <mergeCell ref="E213:E215"/>
    <mergeCell ref="F213:F215"/>
    <mergeCell ref="G213:G214"/>
    <mergeCell ref="I213:I214"/>
    <mergeCell ref="J213:J214"/>
    <mergeCell ref="K213:K214"/>
    <mergeCell ref="L213:L214"/>
    <mergeCell ref="M213:M214"/>
    <mergeCell ref="N213:N215"/>
    <mergeCell ref="O213:O215"/>
    <mergeCell ref="P213:P215"/>
    <mergeCell ref="Q213:Q214"/>
    <mergeCell ref="R213:R215"/>
    <mergeCell ref="S213:S214"/>
    <mergeCell ref="T213:T215"/>
    <mergeCell ref="H213:H214"/>
    <mergeCell ref="AN120:AN121"/>
    <mergeCell ref="AO120:AO121"/>
    <mergeCell ref="AP120:AP121"/>
    <mergeCell ref="T207:T209"/>
    <mergeCell ref="U207:U209"/>
    <mergeCell ref="V207:V209"/>
    <mergeCell ref="AM207:AM209"/>
    <mergeCell ref="AN207:AN209"/>
    <mergeCell ref="AO207:AO209"/>
    <mergeCell ref="AP207:AP209"/>
    <mergeCell ref="V211:V212"/>
    <mergeCell ref="W211:W212"/>
    <mergeCell ref="X211:X212"/>
    <mergeCell ref="Y211:Y212"/>
    <mergeCell ref="Z211:Z212"/>
    <mergeCell ref="AA211:AA212"/>
    <mergeCell ref="AB211:AB212"/>
    <mergeCell ref="T211:T212"/>
    <mergeCell ref="U211:U212"/>
    <mergeCell ref="AD211:AD212"/>
    <mergeCell ref="AE211:AE212"/>
    <mergeCell ref="AF211:AF212"/>
    <mergeCell ref="AG211:AG212"/>
    <mergeCell ref="AH211:AH212"/>
    <mergeCell ref="AI211:AI212"/>
    <mergeCell ref="AJ211:AJ212"/>
    <mergeCell ref="AK211:AK212"/>
    <mergeCell ref="AL211:AL212"/>
    <mergeCell ref="AM211:AM212"/>
    <mergeCell ref="AN211:AN212"/>
    <mergeCell ref="AO211:AO212"/>
    <mergeCell ref="AP211:AP212"/>
    <mergeCell ref="H211:H212"/>
    <mergeCell ref="H207:H209"/>
    <mergeCell ref="AC211:AC212"/>
    <mergeCell ref="C207:C209"/>
    <mergeCell ref="D207:D209"/>
    <mergeCell ref="E207:E209"/>
    <mergeCell ref="F207:F209"/>
    <mergeCell ref="G207:G209"/>
    <mergeCell ref="I207:I209"/>
    <mergeCell ref="J207:J209"/>
    <mergeCell ref="K207:K209"/>
    <mergeCell ref="L207:L209"/>
    <mergeCell ref="M207:M209"/>
    <mergeCell ref="N207:N209"/>
    <mergeCell ref="O207:O209"/>
    <mergeCell ref="P207:P209"/>
    <mergeCell ref="Q207:Q209"/>
    <mergeCell ref="R207:R209"/>
    <mergeCell ref="S207:S208"/>
    <mergeCell ref="C211:C212"/>
    <mergeCell ref="D211:D212"/>
    <mergeCell ref="E211:E212"/>
    <mergeCell ref="F211:F212"/>
    <mergeCell ref="G211:G212"/>
    <mergeCell ref="I211:I212"/>
    <mergeCell ref="J211:J212"/>
    <mergeCell ref="K211:K212"/>
    <mergeCell ref="L211:L212"/>
    <mergeCell ref="M211:M212"/>
    <mergeCell ref="N211:N212"/>
    <mergeCell ref="O211:O212"/>
    <mergeCell ref="P211:P212"/>
    <mergeCell ref="Q211:Q212"/>
    <mergeCell ref="R211:R212"/>
    <mergeCell ref="AM203:AM204"/>
    <mergeCell ref="AN203:AN204"/>
    <mergeCell ref="AO203:AO204"/>
    <mergeCell ref="AP203:AP204"/>
    <mergeCell ref="C205:C206"/>
    <mergeCell ref="D205:D206"/>
    <mergeCell ref="E205:E206"/>
    <mergeCell ref="F205:F206"/>
    <mergeCell ref="G205:G206"/>
    <mergeCell ref="H205:H206"/>
    <mergeCell ref="I205:I206"/>
    <mergeCell ref="J205:J206"/>
    <mergeCell ref="K205:K206"/>
    <mergeCell ref="L205:L206"/>
    <mergeCell ref="M205:M206"/>
    <mergeCell ref="N205:N206"/>
    <mergeCell ref="O205:O206"/>
    <mergeCell ref="P205:P206"/>
    <mergeCell ref="Q205:Q206"/>
    <mergeCell ref="R205:R206"/>
    <mergeCell ref="S205:S206"/>
    <mergeCell ref="T205:T206"/>
    <mergeCell ref="U205:U206"/>
    <mergeCell ref="V205:V206"/>
    <mergeCell ref="C203:C204"/>
    <mergeCell ref="D203:D204"/>
    <mergeCell ref="E203:E204"/>
    <mergeCell ref="F203:F204"/>
    <mergeCell ref="G203:G204"/>
    <mergeCell ref="H203:H204"/>
    <mergeCell ref="I203:I204"/>
    <mergeCell ref="J203:J204"/>
    <mergeCell ref="K203:K204"/>
    <mergeCell ref="L203:L204"/>
    <mergeCell ref="M203:M204"/>
    <mergeCell ref="N203:N204"/>
    <mergeCell ref="O203:O204"/>
    <mergeCell ref="P203:P204"/>
    <mergeCell ref="Q203:Q204"/>
    <mergeCell ref="R203:R204"/>
    <mergeCell ref="S203:S204"/>
    <mergeCell ref="Q199:Q200"/>
    <mergeCell ref="R199:R200"/>
    <mergeCell ref="T199:T200"/>
    <mergeCell ref="U199:U200"/>
    <mergeCell ref="V199:V200"/>
    <mergeCell ref="T203:T204"/>
    <mergeCell ref="U203:U204"/>
    <mergeCell ref="V203:V204"/>
    <mergeCell ref="AN199:AN200"/>
    <mergeCell ref="AO199:AO200"/>
    <mergeCell ref="AP199:AP200"/>
    <mergeCell ref="C201:C202"/>
    <mergeCell ref="D201:D202"/>
    <mergeCell ref="E201:E202"/>
    <mergeCell ref="F201:F202"/>
    <mergeCell ref="G201:G202"/>
    <mergeCell ref="H201:H202"/>
    <mergeCell ref="I201:I202"/>
    <mergeCell ref="J201:J202"/>
    <mergeCell ref="K201:K202"/>
    <mergeCell ref="L201:L202"/>
    <mergeCell ref="M201:M202"/>
    <mergeCell ref="N201:N202"/>
    <mergeCell ref="O201:O202"/>
    <mergeCell ref="P201:P202"/>
    <mergeCell ref="Q201:Q202"/>
    <mergeCell ref="R201:R202"/>
    <mergeCell ref="S201:S202"/>
    <mergeCell ref="T201:T202"/>
    <mergeCell ref="U201:U202"/>
    <mergeCell ref="V201:V202"/>
    <mergeCell ref="AM201:AM202"/>
    <mergeCell ref="H196:H198"/>
    <mergeCell ref="H179:H181"/>
    <mergeCell ref="H192:H195"/>
    <mergeCell ref="C199:C200"/>
    <mergeCell ref="D199:D200"/>
    <mergeCell ref="E199:E200"/>
    <mergeCell ref="F199:F200"/>
    <mergeCell ref="G199:G200"/>
    <mergeCell ref="H199:H200"/>
    <mergeCell ref="I199:I200"/>
    <mergeCell ref="J199:J200"/>
    <mergeCell ref="K199:K200"/>
    <mergeCell ref="L199:L200"/>
    <mergeCell ref="M199:M200"/>
    <mergeCell ref="N199:N200"/>
    <mergeCell ref="O199:O200"/>
    <mergeCell ref="P199:P200"/>
    <mergeCell ref="D187:D189"/>
    <mergeCell ref="E187:E189"/>
    <mergeCell ref="F187:F189"/>
    <mergeCell ref="G187:G189"/>
    <mergeCell ref="H187:H189"/>
    <mergeCell ref="I187:I189"/>
    <mergeCell ref="J187:J189"/>
    <mergeCell ref="K187:K189"/>
    <mergeCell ref="L187:L189"/>
    <mergeCell ref="M187:M189"/>
    <mergeCell ref="N187:N189"/>
    <mergeCell ref="O187:O189"/>
    <mergeCell ref="P187:P189"/>
    <mergeCell ref="AM196:AM198"/>
    <mergeCell ref="AN196:AN198"/>
    <mergeCell ref="AO196:AO198"/>
    <mergeCell ref="AP196:AP198"/>
    <mergeCell ref="L56:L59"/>
    <mergeCell ref="M56:M59"/>
    <mergeCell ref="R52:R55"/>
    <mergeCell ref="V52:V55"/>
    <mergeCell ref="AL52:AL54"/>
    <mergeCell ref="AC56:AC59"/>
    <mergeCell ref="C196:C198"/>
    <mergeCell ref="D196:D198"/>
    <mergeCell ref="E196:E198"/>
    <mergeCell ref="F196:F198"/>
    <mergeCell ref="G196:G198"/>
    <mergeCell ref="I196:I198"/>
    <mergeCell ref="J196:J198"/>
    <mergeCell ref="K196:K198"/>
    <mergeCell ref="L196:L198"/>
    <mergeCell ref="M196:M198"/>
    <mergeCell ref="N196:N198"/>
    <mergeCell ref="O196:O198"/>
    <mergeCell ref="P196:P198"/>
    <mergeCell ref="Q196:Q198"/>
    <mergeCell ref="R196:R198"/>
    <mergeCell ref="S196:S197"/>
    <mergeCell ref="T196:T198"/>
    <mergeCell ref="U196:U198"/>
    <mergeCell ref="V196:V198"/>
    <mergeCell ref="AJ52:AJ54"/>
    <mergeCell ref="AK52:AK54"/>
    <mergeCell ref="AA56:AA59"/>
    <mergeCell ref="AP52:AP55"/>
    <mergeCell ref="F56:F59"/>
    <mergeCell ref="R56:R59"/>
    <mergeCell ref="AM56:AM59"/>
    <mergeCell ref="AN56:AN57"/>
    <mergeCell ref="C52:C55"/>
    <mergeCell ref="E52:E55"/>
    <mergeCell ref="G52:G54"/>
    <mergeCell ref="I52:I55"/>
    <mergeCell ref="J52:J55"/>
    <mergeCell ref="K52:K55"/>
    <mergeCell ref="L52:L55"/>
    <mergeCell ref="M52:M55"/>
    <mergeCell ref="N52:N55"/>
    <mergeCell ref="O52:O55"/>
    <mergeCell ref="T52:T55"/>
    <mergeCell ref="U52:U55"/>
    <mergeCell ref="G56:G59"/>
    <mergeCell ref="AL56:AL59"/>
    <mergeCell ref="D52:D54"/>
    <mergeCell ref="F52:F55"/>
    <mergeCell ref="H52:H54"/>
    <mergeCell ref="P52:P55"/>
    <mergeCell ref="Q52:Q54"/>
    <mergeCell ref="J56:J59"/>
    <mergeCell ref="K56:K59"/>
    <mergeCell ref="W52:W54"/>
    <mergeCell ref="X52:X54"/>
    <mergeCell ref="Y52:Y54"/>
    <mergeCell ref="Z52:Z54"/>
    <mergeCell ref="AA52:AA54"/>
    <mergeCell ref="AC52:AC54"/>
    <mergeCell ref="AD52:AD54"/>
    <mergeCell ref="V46:V48"/>
    <mergeCell ref="AL46:AL48"/>
    <mergeCell ref="N56:N59"/>
    <mergeCell ref="O56:O59"/>
    <mergeCell ref="P56:P59"/>
    <mergeCell ref="Q56:Q59"/>
    <mergeCell ref="T56:T59"/>
    <mergeCell ref="U56:U59"/>
    <mergeCell ref="V56:V59"/>
    <mergeCell ref="W56:W59"/>
    <mergeCell ref="X56:X59"/>
    <mergeCell ref="AD56:AD59"/>
    <mergeCell ref="AE56:AE59"/>
    <mergeCell ref="AF56:AF59"/>
    <mergeCell ref="AG56:AG59"/>
    <mergeCell ref="AH56:AH59"/>
    <mergeCell ref="AI56:AI59"/>
    <mergeCell ref="AJ56:AJ59"/>
    <mergeCell ref="AK56:AK59"/>
    <mergeCell ref="AE52:AE54"/>
    <mergeCell ref="AF52:AF54"/>
    <mergeCell ref="AG52:AG54"/>
    <mergeCell ref="AH52:AH54"/>
    <mergeCell ref="AI52:AI54"/>
    <mergeCell ref="Y56:Y59"/>
    <mergeCell ref="Z56:Z59"/>
    <mergeCell ref="AB56:AB59"/>
    <mergeCell ref="T43:T45"/>
    <mergeCell ref="U43:U45"/>
    <mergeCell ref="V43:V45"/>
    <mergeCell ref="AP46:AP48"/>
    <mergeCell ref="C50:C51"/>
    <mergeCell ref="D50:D51"/>
    <mergeCell ref="AR43:AR45"/>
    <mergeCell ref="C46:C48"/>
    <mergeCell ref="D46:D48"/>
    <mergeCell ref="E46:E48"/>
    <mergeCell ref="F46:F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AN46:AN48"/>
    <mergeCell ref="AO46:AO48"/>
    <mergeCell ref="C43:C45"/>
    <mergeCell ref="D43:D45"/>
    <mergeCell ref="E43:E45"/>
    <mergeCell ref="F43:F45"/>
    <mergeCell ref="G43:G45"/>
    <mergeCell ref="H43:H45"/>
    <mergeCell ref="I43:I45"/>
    <mergeCell ref="J43:J45"/>
    <mergeCell ref="K43:K45"/>
    <mergeCell ref="L43:L45"/>
    <mergeCell ref="M43:M45"/>
    <mergeCell ref="N43:N45"/>
    <mergeCell ref="O43:O45"/>
    <mergeCell ref="P43:P45"/>
    <mergeCell ref="Q43:Q45"/>
    <mergeCell ref="R43:R45"/>
    <mergeCell ref="S43:S45"/>
    <mergeCell ref="AM37:AM38"/>
    <mergeCell ref="C39:C41"/>
    <mergeCell ref="D39:D41"/>
    <mergeCell ref="E39:E41"/>
    <mergeCell ref="F39:F41"/>
    <mergeCell ref="G39:G41"/>
    <mergeCell ref="H39:H41"/>
    <mergeCell ref="I39:I41"/>
    <mergeCell ref="J39:J41"/>
    <mergeCell ref="K39:K41"/>
    <mergeCell ref="L39:L41"/>
    <mergeCell ref="M39:M41"/>
    <mergeCell ref="N39:N41"/>
    <mergeCell ref="O39:O41"/>
    <mergeCell ref="P39:P41"/>
    <mergeCell ref="Q39:Q41"/>
    <mergeCell ref="R39:R41"/>
    <mergeCell ref="T39:T41"/>
    <mergeCell ref="L37:L38"/>
    <mergeCell ref="M37:M38"/>
    <mergeCell ref="N37:N38"/>
    <mergeCell ref="O37:O38"/>
    <mergeCell ref="P37:P38"/>
    <mergeCell ref="Q37:Q38"/>
    <mergeCell ref="R37:R38"/>
    <mergeCell ref="T37:T38"/>
    <mergeCell ref="U37:U38"/>
    <mergeCell ref="V37:V38"/>
    <mergeCell ref="U39:U41"/>
    <mergeCell ref="V39:V41"/>
    <mergeCell ref="L35:L36"/>
    <mergeCell ref="M35:M36"/>
    <mergeCell ref="N35:N36"/>
    <mergeCell ref="X37:X38"/>
    <mergeCell ref="Y37:Y38"/>
    <mergeCell ref="Z37:Z38"/>
    <mergeCell ref="P10:V10"/>
    <mergeCell ref="W10:AE10"/>
    <mergeCell ref="O35:O36"/>
    <mergeCell ref="P35:P36"/>
    <mergeCell ref="Q35:Q36"/>
    <mergeCell ref="R35:R36"/>
    <mergeCell ref="S35:S36"/>
    <mergeCell ref="T35:T36"/>
    <mergeCell ref="C35:C36"/>
    <mergeCell ref="D35:D36"/>
    <mergeCell ref="E35:E36"/>
    <mergeCell ref="F35:F36"/>
    <mergeCell ref="G35:G36"/>
    <mergeCell ref="H35:H36"/>
    <mergeCell ref="I35:I36"/>
    <mergeCell ref="J35:J36"/>
    <mergeCell ref="K35:K36"/>
    <mergeCell ref="U35:U36"/>
    <mergeCell ref="V35:V36"/>
    <mergeCell ref="L29:L32"/>
    <mergeCell ref="M29:M32"/>
    <mergeCell ref="S26:S28"/>
    <mergeCell ref="T26:T28"/>
    <mergeCell ref="U26:U28"/>
    <mergeCell ref="V26:V28"/>
    <mergeCell ref="AC29:AC32"/>
    <mergeCell ref="AD29:AD32"/>
    <mergeCell ref="AE29:AE32"/>
    <mergeCell ref="F17:F18"/>
    <mergeCell ref="G17:G18"/>
    <mergeCell ref="F19:F20"/>
    <mergeCell ref="Q15:Q16"/>
    <mergeCell ref="AQ11:AQ12"/>
    <mergeCell ref="AR11:AR12"/>
    <mergeCell ref="AF10:AL10"/>
    <mergeCell ref="AN10:AS10"/>
    <mergeCell ref="AF11:AF12"/>
    <mergeCell ref="AG11:AG12"/>
    <mergeCell ref="AH11:AH12"/>
    <mergeCell ref="AI11:AI12"/>
    <mergeCell ref="AJ11:AJ12"/>
    <mergeCell ref="AS11:AS12"/>
    <mergeCell ref="C1:I3"/>
    <mergeCell ref="J1:AF1"/>
    <mergeCell ref="AG1:AP1"/>
    <mergeCell ref="J2:AF2"/>
    <mergeCell ref="AG2:AP2"/>
    <mergeCell ref="J3:AF3"/>
    <mergeCell ref="AG3:AP3"/>
    <mergeCell ref="C11:C12"/>
    <mergeCell ref="D11:D12"/>
    <mergeCell ref="E11:E12"/>
    <mergeCell ref="F11:F12"/>
    <mergeCell ref="G11:G12"/>
    <mergeCell ref="H11:H12"/>
    <mergeCell ref="N11:N12"/>
    <mergeCell ref="O11:O12"/>
    <mergeCell ref="P11:P12"/>
    <mergeCell ref="Q11:Q12"/>
    <mergeCell ref="AK11:AK12"/>
    <mergeCell ref="AP11:AP12"/>
    <mergeCell ref="C5:E5"/>
    <mergeCell ref="F5:H5"/>
    <mergeCell ref="C10:O10"/>
    <mergeCell ref="AP17:AP18"/>
    <mergeCell ref="L17:L18"/>
    <mergeCell ref="M17:M18"/>
    <mergeCell ref="N17:N18"/>
    <mergeCell ref="O17:O18"/>
    <mergeCell ref="P17:P18"/>
    <mergeCell ref="Q17:Q18"/>
    <mergeCell ref="R17:R18"/>
    <mergeCell ref="U17:U18"/>
    <mergeCell ref="V17:V18"/>
    <mergeCell ref="AL15:AL16"/>
    <mergeCell ref="AL17:AL18"/>
    <mergeCell ref="AM17:AM18"/>
    <mergeCell ref="Z11:AE11"/>
    <mergeCell ref="AM11:AM12"/>
    <mergeCell ref="AN11:AN12"/>
    <mergeCell ref="AO11:AO12"/>
    <mergeCell ref="AL11:AL12"/>
    <mergeCell ref="R11:R12"/>
    <mergeCell ref="S11:S12"/>
    <mergeCell ref="T11:T12"/>
    <mergeCell ref="U11:U12"/>
    <mergeCell ref="V11:V12"/>
    <mergeCell ref="W11:W12"/>
    <mergeCell ref="X11:X12"/>
    <mergeCell ref="Y11:Y12"/>
    <mergeCell ref="AP13:AP14"/>
    <mergeCell ref="AM15:AM16"/>
    <mergeCell ref="AN15:AN16"/>
    <mergeCell ref="AO15:AO16"/>
    <mergeCell ref="AP15:AP16"/>
    <mergeCell ref="U13:U14"/>
    <mergeCell ref="AN23:AN24"/>
    <mergeCell ref="AO23:AO24"/>
    <mergeCell ref="T19:T20"/>
    <mergeCell ref="U19:U20"/>
    <mergeCell ref="AN19:AN20"/>
    <mergeCell ref="AO19:AO20"/>
    <mergeCell ref="AP19:AP20"/>
    <mergeCell ref="R19:R20"/>
    <mergeCell ref="AN21:AN22"/>
    <mergeCell ref="AO21:AO22"/>
    <mergeCell ref="AP21:AP22"/>
    <mergeCell ref="R21:R22"/>
    <mergeCell ref="T21:T22"/>
    <mergeCell ref="U21:U22"/>
    <mergeCell ref="V21:V22"/>
    <mergeCell ref="S21:S22"/>
    <mergeCell ref="V19:V20"/>
    <mergeCell ref="T23:T24"/>
    <mergeCell ref="U23:U24"/>
    <mergeCell ref="V23:V24"/>
    <mergeCell ref="R23:R24"/>
    <mergeCell ref="AM19:AM20"/>
    <mergeCell ref="AL19:AL20"/>
    <mergeCell ref="AL21:AL22"/>
    <mergeCell ref="AM21:AM22"/>
    <mergeCell ref="AL23:AL24"/>
    <mergeCell ref="AM23:AM24"/>
    <mergeCell ref="AP23:AP24"/>
    <mergeCell ref="R15:R16"/>
    <mergeCell ref="J19:J20"/>
    <mergeCell ref="K19:K20"/>
    <mergeCell ref="L19:L20"/>
    <mergeCell ref="U15:U16"/>
    <mergeCell ref="N19:N20"/>
    <mergeCell ref="AF29:AF32"/>
    <mergeCell ref="N29:N32"/>
    <mergeCell ref="O29:O32"/>
    <mergeCell ref="P29:P32"/>
    <mergeCell ref="Q29:Q32"/>
    <mergeCell ref="R29:R32"/>
    <mergeCell ref="T29:T32"/>
    <mergeCell ref="U29:U32"/>
    <mergeCell ref="V29:V32"/>
    <mergeCell ref="W29:W32"/>
    <mergeCell ref="X29:X32"/>
    <mergeCell ref="Y29:Y32"/>
    <mergeCell ref="O19:O20"/>
    <mergeCell ref="P19:P20"/>
    <mergeCell ref="Q19:Q20"/>
    <mergeCell ref="P21:P22"/>
    <mergeCell ref="Q21:Q22"/>
    <mergeCell ref="N21:N22"/>
    <mergeCell ref="O21:O22"/>
    <mergeCell ref="Q23:Q24"/>
    <mergeCell ref="K15:K16"/>
    <mergeCell ref="D17:D18"/>
    <mergeCell ref="E17:E18"/>
    <mergeCell ref="D19:D20"/>
    <mergeCell ref="E19:E20"/>
    <mergeCell ref="E21:E22"/>
    <mergeCell ref="I19:I20"/>
    <mergeCell ref="D21:D22"/>
    <mergeCell ref="J15:J16"/>
    <mergeCell ref="I23:I24"/>
    <mergeCell ref="J23:J24"/>
    <mergeCell ref="K23:K24"/>
    <mergeCell ref="N15:N16"/>
    <mergeCell ref="O15:O16"/>
    <mergeCell ref="P15:P16"/>
    <mergeCell ref="C23:C24"/>
    <mergeCell ref="D23:D24"/>
    <mergeCell ref="E23:E24"/>
    <mergeCell ref="F23:F24"/>
    <mergeCell ref="G23:G24"/>
    <mergeCell ref="L23:L24"/>
    <mergeCell ref="M23:M24"/>
    <mergeCell ref="N23:N24"/>
    <mergeCell ref="O23:O24"/>
    <mergeCell ref="P23:P24"/>
    <mergeCell ref="I11:I12"/>
    <mergeCell ref="J11:M11"/>
    <mergeCell ref="D15:D16"/>
    <mergeCell ref="E15:E16"/>
    <mergeCell ref="F15:F16"/>
    <mergeCell ref="M15:M16"/>
    <mergeCell ref="J21:J22"/>
    <mergeCell ref="K21:K22"/>
    <mergeCell ref="L21:L22"/>
    <mergeCell ref="M21:M22"/>
    <mergeCell ref="G15:G16"/>
    <mergeCell ref="H15:H16"/>
    <mergeCell ref="J17:J18"/>
    <mergeCell ref="K17:K18"/>
    <mergeCell ref="C13:C14"/>
    <mergeCell ref="D13:D14"/>
    <mergeCell ref="E13:E14"/>
    <mergeCell ref="F13:F14"/>
    <mergeCell ref="L15:L16"/>
    <mergeCell ref="L13:L14"/>
    <mergeCell ref="M13:M14"/>
    <mergeCell ref="M19:M20"/>
    <mergeCell ref="G19:G20"/>
    <mergeCell ref="F21:F22"/>
    <mergeCell ref="G21:G22"/>
    <mergeCell ref="H21:H22"/>
    <mergeCell ref="I21:I22"/>
    <mergeCell ref="H17:H18"/>
    <mergeCell ref="I17:I18"/>
    <mergeCell ref="H19:H20"/>
    <mergeCell ref="C19:C20"/>
    <mergeCell ref="C21:C22"/>
    <mergeCell ref="N13:N14"/>
    <mergeCell ref="O13:O14"/>
    <mergeCell ref="P13:P14"/>
    <mergeCell ref="Q13:Q14"/>
    <mergeCell ref="R13:R14"/>
    <mergeCell ref="T13:T14"/>
    <mergeCell ref="C29:C32"/>
    <mergeCell ref="D29:D32"/>
    <mergeCell ref="E29:E32"/>
    <mergeCell ref="F29:F32"/>
    <mergeCell ref="G29:G32"/>
    <mergeCell ref="H29:H32"/>
    <mergeCell ref="I29:I32"/>
    <mergeCell ref="J29:J32"/>
    <mergeCell ref="K29:K32"/>
    <mergeCell ref="C15:C16"/>
    <mergeCell ref="C17:C18"/>
    <mergeCell ref="T17:T18"/>
    <mergeCell ref="T15:T16"/>
    <mergeCell ref="G13:G14"/>
    <mergeCell ref="H13:H14"/>
    <mergeCell ref="I13:I14"/>
    <mergeCell ref="J13:J14"/>
    <mergeCell ref="K13:K14"/>
    <mergeCell ref="I15:I16"/>
    <mergeCell ref="H23:H24"/>
    <mergeCell ref="C26:C28"/>
    <mergeCell ref="D26:D28"/>
    <mergeCell ref="E26:E28"/>
    <mergeCell ref="F26:F28"/>
    <mergeCell ref="G26:G28"/>
    <mergeCell ref="H26:H28"/>
    <mergeCell ref="AN13:AN14"/>
    <mergeCell ref="AO13:AO14"/>
    <mergeCell ref="AN17:AN18"/>
    <mergeCell ref="AO17:AO18"/>
    <mergeCell ref="AD13:AD14"/>
    <mergeCell ref="AE13:AE14"/>
    <mergeCell ref="AF13:AF14"/>
    <mergeCell ref="AG13:AG14"/>
    <mergeCell ref="AH13:AH14"/>
    <mergeCell ref="AI13:AI14"/>
    <mergeCell ref="AJ13:AJ14"/>
    <mergeCell ref="AK13:AK14"/>
    <mergeCell ref="AM13:AM14"/>
    <mergeCell ref="AL13:AL14"/>
    <mergeCell ref="V13:V14"/>
    <mergeCell ref="W13:W14"/>
    <mergeCell ref="X13:X14"/>
    <mergeCell ref="Y13:Y14"/>
    <mergeCell ref="Z13:Z14"/>
    <mergeCell ref="AA13:AA14"/>
    <mergeCell ref="AB13:AB14"/>
    <mergeCell ref="AC13:AC14"/>
    <mergeCell ref="V15:V16"/>
    <mergeCell ref="L33:L34"/>
    <mergeCell ref="M33:M34"/>
    <mergeCell ref="N33:N34"/>
    <mergeCell ref="O33:O34"/>
    <mergeCell ref="P33:P34"/>
    <mergeCell ref="Q33:Q34"/>
    <mergeCell ref="R33:R34"/>
    <mergeCell ref="T33:T34"/>
    <mergeCell ref="U33:U34"/>
    <mergeCell ref="V33:V34"/>
    <mergeCell ref="W33:W34"/>
    <mergeCell ref="X33:X34"/>
    <mergeCell ref="Y33:Y34"/>
    <mergeCell ref="Z29:Z32"/>
    <mergeCell ref="AA29:AA32"/>
    <mergeCell ref="AB29:AB32"/>
    <mergeCell ref="I26:I28"/>
    <mergeCell ref="J26:J28"/>
    <mergeCell ref="K26:K28"/>
    <mergeCell ref="L26:L28"/>
    <mergeCell ref="M26:M28"/>
    <mergeCell ref="N26:N28"/>
    <mergeCell ref="O26:O28"/>
    <mergeCell ref="P26:P28"/>
    <mergeCell ref="Q26:Q28"/>
    <mergeCell ref="R26:R28"/>
    <mergeCell ref="AR26:AR28"/>
    <mergeCell ref="AL27:AL28"/>
    <mergeCell ref="AN27:AN28"/>
    <mergeCell ref="AO27:AO28"/>
    <mergeCell ref="AP27:AP28"/>
    <mergeCell ref="AG29:AG32"/>
    <mergeCell ref="AH29:AH32"/>
    <mergeCell ref="AI29:AI32"/>
    <mergeCell ref="AJ29:AJ32"/>
    <mergeCell ref="AK29:AK32"/>
    <mergeCell ref="AO29:AO30"/>
    <mergeCell ref="AP29:AP30"/>
    <mergeCell ref="AF33:AF34"/>
    <mergeCell ref="AG33:AG34"/>
    <mergeCell ref="AH33:AH34"/>
    <mergeCell ref="AI33:AI34"/>
    <mergeCell ref="AJ33:AJ34"/>
    <mergeCell ref="AK33:AK34"/>
    <mergeCell ref="AM33:AM34"/>
    <mergeCell ref="AM29:AM30"/>
    <mergeCell ref="AN29:AN30"/>
    <mergeCell ref="AM27:AM28"/>
    <mergeCell ref="D60:D63"/>
    <mergeCell ref="C62:C63"/>
    <mergeCell ref="E62:E63"/>
    <mergeCell ref="F62:F63"/>
    <mergeCell ref="G62:G63"/>
    <mergeCell ref="H62:H63"/>
    <mergeCell ref="I62:I63"/>
    <mergeCell ref="J62:J63"/>
    <mergeCell ref="K62:K63"/>
    <mergeCell ref="C33:C34"/>
    <mergeCell ref="D33:D34"/>
    <mergeCell ref="E33:E34"/>
    <mergeCell ref="F33:F34"/>
    <mergeCell ref="G33:G34"/>
    <mergeCell ref="H33:H34"/>
    <mergeCell ref="I33:I34"/>
    <mergeCell ref="J33:J34"/>
    <mergeCell ref="K33:K34"/>
    <mergeCell ref="C37:C38"/>
    <mergeCell ref="D37:D38"/>
    <mergeCell ref="E37:E38"/>
    <mergeCell ref="F37:F38"/>
    <mergeCell ref="G37:G38"/>
    <mergeCell ref="H37:H38"/>
    <mergeCell ref="I37:I38"/>
    <mergeCell ref="J37:J38"/>
    <mergeCell ref="K37:K38"/>
    <mergeCell ref="C56:C59"/>
    <mergeCell ref="D56:D59"/>
    <mergeCell ref="E56:E59"/>
    <mergeCell ref="H56:H59"/>
    <mergeCell ref="I56:I59"/>
    <mergeCell ref="S64:S65"/>
    <mergeCell ref="T64:T65"/>
    <mergeCell ref="U64:U65"/>
    <mergeCell ref="V62:V63"/>
    <mergeCell ref="W62:W63"/>
    <mergeCell ref="X62:X63"/>
    <mergeCell ref="Y62:Y63"/>
    <mergeCell ref="Z62:Z63"/>
    <mergeCell ref="AA62:AA63"/>
    <mergeCell ref="AB62:AB63"/>
    <mergeCell ref="AC62:AC63"/>
    <mergeCell ref="AD62:AD63"/>
    <mergeCell ref="L62:L63"/>
    <mergeCell ref="M62:M63"/>
    <mergeCell ref="N62:N63"/>
    <mergeCell ref="O62:O63"/>
    <mergeCell ref="P62:P63"/>
    <mergeCell ref="Q62:Q63"/>
    <mergeCell ref="R62:R63"/>
    <mergeCell ref="T62:T63"/>
    <mergeCell ref="U62:U63"/>
    <mergeCell ref="L68:L70"/>
    <mergeCell ref="M68:M70"/>
    <mergeCell ref="N68:N70"/>
    <mergeCell ref="O68:O70"/>
    <mergeCell ref="P68:P70"/>
    <mergeCell ref="Q68:Q70"/>
    <mergeCell ref="R68:R70"/>
    <mergeCell ref="S68:S70"/>
    <mergeCell ref="T68:T70"/>
    <mergeCell ref="U68:U70"/>
    <mergeCell ref="V68:V70"/>
    <mergeCell ref="AE62:AE63"/>
    <mergeCell ref="AF62:AF63"/>
    <mergeCell ref="AG62:AG63"/>
    <mergeCell ref="AI62:AI63"/>
    <mergeCell ref="AK62:AK63"/>
    <mergeCell ref="C64:C65"/>
    <mergeCell ref="D64:D66"/>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AN68:AN70"/>
    <mergeCell ref="AO68:AO70"/>
    <mergeCell ref="AP68:AP70"/>
    <mergeCell ref="C71:C73"/>
    <mergeCell ref="E71:E73"/>
    <mergeCell ref="F71:F73"/>
    <mergeCell ref="G71:G73"/>
    <mergeCell ref="H71:H73"/>
    <mergeCell ref="I71:I73"/>
    <mergeCell ref="J71:J73"/>
    <mergeCell ref="K71:K73"/>
    <mergeCell ref="L71:L73"/>
    <mergeCell ref="M71:M73"/>
    <mergeCell ref="N71:N73"/>
    <mergeCell ref="O71:O73"/>
    <mergeCell ref="P71:P73"/>
    <mergeCell ref="Q71:Q73"/>
    <mergeCell ref="R71:R73"/>
    <mergeCell ref="T71:T73"/>
    <mergeCell ref="U71:U73"/>
    <mergeCell ref="V71:V73"/>
    <mergeCell ref="AM71:AM73"/>
    <mergeCell ref="AN71:AN73"/>
    <mergeCell ref="AO71:AO73"/>
    <mergeCell ref="C68:C70"/>
    <mergeCell ref="E68:E70"/>
    <mergeCell ref="F68:F70"/>
    <mergeCell ref="G68:G70"/>
    <mergeCell ref="H68:H70"/>
    <mergeCell ref="I68:I70"/>
    <mergeCell ref="J68:J70"/>
    <mergeCell ref="K68:K70"/>
    <mergeCell ref="AP71:AP73"/>
    <mergeCell ref="C74:C76"/>
    <mergeCell ref="E74:E76"/>
    <mergeCell ref="F74:F76"/>
    <mergeCell ref="G74:G76"/>
    <mergeCell ref="H74:H76"/>
    <mergeCell ref="I74:I76"/>
    <mergeCell ref="J74:J76"/>
    <mergeCell ref="K74:K76"/>
    <mergeCell ref="L74:L76"/>
    <mergeCell ref="M74:M76"/>
    <mergeCell ref="N74:N76"/>
    <mergeCell ref="O74:O76"/>
    <mergeCell ref="P74:P76"/>
    <mergeCell ref="Q74:Q76"/>
    <mergeCell ref="R74:R76"/>
    <mergeCell ref="T74:T76"/>
    <mergeCell ref="U74:U76"/>
    <mergeCell ref="V74:V76"/>
    <mergeCell ref="AN74:AN76"/>
    <mergeCell ref="AO74:AO76"/>
    <mergeCell ref="AP74:AP76"/>
    <mergeCell ref="M77:M80"/>
    <mergeCell ref="N77:N80"/>
    <mergeCell ref="O77:O80"/>
    <mergeCell ref="P77:P80"/>
    <mergeCell ref="Q77:Q80"/>
    <mergeCell ref="R77:R80"/>
    <mergeCell ref="T77:T80"/>
    <mergeCell ref="V77:V80"/>
    <mergeCell ref="S78:S79"/>
    <mergeCell ref="U78:U80"/>
    <mergeCell ref="C77:C80"/>
    <mergeCell ref="E77:E80"/>
    <mergeCell ref="F77:F80"/>
    <mergeCell ref="G77:G80"/>
    <mergeCell ref="H77:H80"/>
    <mergeCell ref="I77:I80"/>
    <mergeCell ref="J77:J80"/>
    <mergeCell ref="K77:K80"/>
    <mergeCell ref="L77:L80"/>
    <mergeCell ref="C81:C84"/>
    <mergeCell ref="E81:E84"/>
    <mergeCell ref="F81:F84"/>
    <mergeCell ref="G81:G84"/>
    <mergeCell ref="H81:H84"/>
    <mergeCell ref="I81:I84"/>
    <mergeCell ref="J81:J84"/>
    <mergeCell ref="K81:K84"/>
    <mergeCell ref="L81:L84"/>
    <mergeCell ref="M81:M84"/>
    <mergeCell ref="N81:N84"/>
    <mergeCell ref="O81:O84"/>
    <mergeCell ref="P81:P84"/>
    <mergeCell ref="Q81:Q84"/>
    <mergeCell ref="R81:R84"/>
    <mergeCell ref="S81:S83"/>
    <mergeCell ref="T81:T84"/>
    <mergeCell ref="D85:D88"/>
    <mergeCell ref="E85:E88"/>
    <mergeCell ref="F85:F88"/>
    <mergeCell ref="G85:G88"/>
    <mergeCell ref="I85:I88"/>
    <mergeCell ref="J85:J88"/>
    <mergeCell ref="K85:K88"/>
    <mergeCell ref="L85:L88"/>
    <mergeCell ref="M85:M88"/>
    <mergeCell ref="N85:N88"/>
    <mergeCell ref="O85:O88"/>
    <mergeCell ref="P85:P88"/>
    <mergeCell ref="Q85:Q88"/>
    <mergeCell ref="R85:R88"/>
    <mergeCell ref="S85:S87"/>
    <mergeCell ref="AP81:AP84"/>
    <mergeCell ref="D68:D70"/>
    <mergeCell ref="D71:D73"/>
    <mergeCell ref="D74:D76"/>
    <mergeCell ref="D77:D80"/>
    <mergeCell ref="D81:D84"/>
    <mergeCell ref="AM68:AM70"/>
    <mergeCell ref="AM74:AM76"/>
    <mergeCell ref="AM78:AM79"/>
    <mergeCell ref="AM81:AM84"/>
    <mergeCell ref="AN78:AN79"/>
    <mergeCell ref="AO78:AO79"/>
    <mergeCell ref="AP78:AP79"/>
    <mergeCell ref="U81:U84"/>
    <mergeCell ref="V81:V84"/>
    <mergeCell ref="AN81:AN84"/>
    <mergeCell ref="AO81:AO84"/>
    <mergeCell ref="Y89:Y90"/>
    <mergeCell ref="Z89:Z90"/>
    <mergeCell ref="AC86:AC88"/>
    <mergeCell ref="AD86:AD88"/>
    <mergeCell ref="T85:T88"/>
    <mergeCell ref="U85:U88"/>
    <mergeCell ref="V85:V88"/>
    <mergeCell ref="W86:W88"/>
    <mergeCell ref="X86:X88"/>
    <mergeCell ref="Y86:Y88"/>
    <mergeCell ref="Z86:Z88"/>
    <mergeCell ref="AA86:AA88"/>
    <mergeCell ref="AB86:AB88"/>
    <mergeCell ref="AE86:AE88"/>
    <mergeCell ref="AF86:AF88"/>
    <mergeCell ref="C89:C90"/>
    <mergeCell ref="D89:D90"/>
    <mergeCell ref="E89:E90"/>
    <mergeCell ref="F89:F90"/>
    <mergeCell ref="G89:G90"/>
    <mergeCell ref="I89:I90"/>
    <mergeCell ref="J89:J90"/>
    <mergeCell ref="K89:K90"/>
    <mergeCell ref="L89:L90"/>
    <mergeCell ref="M89:M90"/>
    <mergeCell ref="N89:N90"/>
    <mergeCell ref="O89:O90"/>
    <mergeCell ref="P89:P90"/>
    <mergeCell ref="Q89:Q90"/>
    <mergeCell ref="R89:R90"/>
    <mergeCell ref="S89:S90"/>
    <mergeCell ref="C85:C88"/>
    <mergeCell ref="AG86:AG88"/>
    <mergeCell ref="AH86:AH88"/>
    <mergeCell ref="AI86:AI88"/>
    <mergeCell ref="AJ89:AJ90"/>
    <mergeCell ref="AK89:AK90"/>
    <mergeCell ref="AL89:AL90"/>
    <mergeCell ref="V64:V65"/>
    <mergeCell ref="AC33:AC34"/>
    <mergeCell ref="AD33:AD34"/>
    <mergeCell ref="AE33:AE34"/>
    <mergeCell ref="AB37:AB38"/>
    <mergeCell ref="AC37:AC38"/>
    <mergeCell ref="AD37:AD38"/>
    <mergeCell ref="AE37:AE38"/>
    <mergeCell ref="AF37:AF38"/>
    <mergeCell ref="AG37:AG38"/>
    <mergeCell ref="AH37:AH38"/>
    <mergeCell ref="AI37:AI38"/>
    <mergeCell ref="AJ37:AJ38"/>
    <mergeCell ref="AI89:AI90"/>
    <mergeCell ref="AL86:AL88"/>
    <mergeCell ref="AK37:AK38"/>
    <mergeCell ref="AL37:AL38"/>
    <mergeCell ref="AJ86:AJ88"/>
    <mergeCell ref="AK86:AK88"/>
    <mergeCell ref="Z33:Z34"/>
    <mergeCell ref="AA33:AA34"/>
    <mergeCell ref="AB33:AB34"/>
    <mergeCell ref="AA37:AA38"/>
    <mergeCell ref="AB52:AB54"/>
    <mergeCell ref="W89:W90"/>
    <mergeCell ref="X89:X90"/>
    <mergeCell ref="AM89:AM90"/>
    <mergeCell ref="C91:C92"/>
    <mergeCell ref="D91:D92"/>
    <mergeCell ref="E91:E92"/>
    <mergeCell ref="F91:F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AA89:AA90"/>
    <mergeCell ref="AB89:AB90"/>
    <mergeCell ref="AC89:AC90"/>
    <mergeCell ref="AD89:AD90"/>
    <mergeCell ref="AE89:AE90"/>
    <mergeCell ref="AF89:AF90"/>
    <mergeCell ref="AG89:AG90"/>
    <mergeCell ref="AH89:AH90"/>
    <mergeCell ref="T89:T90"/>
    <mergeCell ref="U89:U90"/>
    <mergeCell ref="V89:V90"/>
    <mergeCell ref="L93:L95"/>
    <mergeCell ref="M93:M95"/>
    <mergeCell ref="N93:N95"/>
    <mergeCell ref="O93:O95"/>
    <mergeCell ref="P93:P95"/>
    <mergeCell ref="Q93:Q95"/>
    <mergeCell ref="R93:R95"/>
    <mergeCell ref="S93:S95"/>
    <mergeCell ref="T93:T95"/>
    <mergeCell ref="C93:C95"/>
    <mergeCell ref="D93:D95"/>
    <mergeCell ref="E93:E95"/>
    <mergeCell ref="F93:F95"/>
    <mergeCell ref="G93:G95"/>
    <mergeCell ref="H93:H95"/>
    <mergeCell ref="I93:I95"/>
    <mergeCell ref="J93:J95"/>
    <mergeCell ref="K93:K95"/>
    <mergeCell ref="AE93:AE94"/>
    <mergeCell ref="AF93:AF94"/>
    <mergeCell ref="AG93:AG94"/>
    <mergeCell ref="AH93:AH94"/>
    <mergeCell ref="AI93:AI94"/>
    <mergeCell ref="AJ93:AJ94"/>
    <mergeCell ref="AK93:AK94"/>
    <mergeCell ref="AL93:AL94"/>
    <mergeCell ref="U93:U95"/>
    <mergeCell ref="V93:V95"/>
    <mergeCell ref="W93:W94"/>
    <mergeCell ref="X93:X94"/>
    <mergeCell ref="Y93:Y94"/>
    <mergeCell ref="Z93:Z94"/>
    <mergeCell ref="AA93:AA94"/>
    <mergeCell ref="AB93:AB94"/>
    <mergeCell ref="AC93:AC94"/>
    <mergeCell ref="T98:T100"/>
    <mergeCell ref="H85:H88"/>
    <mergeCell ref="H89:H90"/>
    <mergeCell ref="H96:H97"/>
    <mergeCell ref="C98:C100"/>
    <mergeCell ref="E98:E100"/>
    <mergeCell ref="F98:F100"/>
    <mergeCell ref="G98:G100"/>
    <mergeCell ref="H98:H100"/>
    <mergeCell ref="I98:I100"/>
    <mergeCell ref="D98:D100"/>
    <mergeCell ref="AM93:AM94"/>
    <mergeCell ref="C96:C97"/>
    <mergeCell ref="D96:D97"/>
    <mergeCell ref="E96:E97"/>
    <mergeCell ref="F96:F97"/>
    <mergeCell ref="G96:G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AD93:AD94"/>
    <mergeCell ref="U98:U100"/>
    <mergeCell ref="V98:V100"/>
    <mergeCell ref="AM99:AM100"/>
    <mergeCell ref="AN99:AN100"/>
    <mergeCell ref="AO99:AO100"/>
    <mergeCell ref="AP99:AP100"/>
    <mergeCell ref="C102:C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T102:T103"/>
    <mergeCell ref="V102:V103"/>
    <mergeCell ref="AM102:AM103"/>
    <mergeCell ref="J98:J100"/>
    <mergeCell ref="K98:K100"/>
    <mergeCell ref="L98:L100"/>
    <mergeCell ref="M98:M100"/>
    <mergeCell ref="N98:N100"/>
    <mergeCell ref="O98:O100"/>
    <mergeCell ref="P98:P100"/>
    <mergeCell ref="R98:R100"/>
    <mergeCell ref="AO102:AO103"/>
    <mergeCell ref="AP102:AP103"/>
    <mergeCell ref="C104:C106"/>
    <mergeCell ref="E104:E106"/>
    <mergeCell ref="F104:F106"/>
    <mergeCell ref="G104:G106"/>
    <mergeCell ref="H104:H106"/>
    <mergeCell ref="I104:I106"/>
    <mergeCell ref="J104:J106"/>
    <mergeCell ref="K104:K106"/>
    <mergeCell ref="L104:L106"/>
    <mergeCell ref="M104:M106"/>
    <mergeCell ref="N104:N106"/>
    <mergeCell ref="O104:O106"/>
    <mergeCell ref="P104:P106"/>
    <mergeCell ref="Q104:Q106"/>
    <mergeCell ref="R104:R106"/>
    <mergeCell ref="T104:T106"/>
    <mergeCell ref="U104:U106"/>
    <mergeCell ref="V104:V106"/>
    <mergeCell ref="AM104:AM106"/>
    <mergeCell ref="AN104:AN106"/>
    <mergeCell ref="AO104:AO106"/>
    <mergeCell ref="AH109:AH110"/>
    <mergeCell ref="AI109:AI110"/>
    <mergeCell ref="R109:R111"/>
    <mergeCell ref="T109:T111"/>
    <mergeCell ref="U109:U111"/>
    <mergeCell ref="V109:V111"/>
    <mergeCell ref="D102:D103"/>
    <mergeCell ref="D104:D106"/>
    <mergeCell ref="D107:D108"/>
    <mergeCell ref="Q98:Q100"/>
    <mergeCell ref="AP104:AP106"/>
    <mergeCell ref="C107:C108"/>
    <mergeCell ref="E107:E108"/>
    <mergeCell ref="F107:F108"/>
    <mergeCell ref="G107:G108"/>
    <mergeCell ref="H107:H108"/>
    <mergeCell ref="I107:I108"/>
    <mergeCell ref="J107:J108"/>
    <mergeCell ref="K107:K108"/>
    <mergeCell ref="L107:L108"/>
    <mergeCell ref="M107:M108"/>
    <mergeCell ref="N107:N108"/>
    <mergeCell ref="O107:O108"/>
    <mergeCell ref="P107:P108"/>
    <mergeCell ref="Q107:Q108"/>
    <mergeCell ref="R107:R108"/>
    <mergeCell ref="S107:S108"/>
    <mergeCell ref="T107:T108"/>
    <mergeCell ref="U107:U108"/>
    <mergeCell ref="V107:V108"/>
    <mergeCell ref="AO107:AO108"/>
    <mergeCell ref="AN102:AN103"/>
    <mergeCell ref="J109:J111"/>
    <mergeCell ref="K109:K111"/>
    <mergeCell ref="L109:L111"/>
    <mergeCell ref="M109:M111"/>
    <mergeCell ref="N109:N111"/>
    <mergeCell ref="O109:O111"/>
    <mergeCell ref="P109:P111"/>
    <mergeCell ref="W109:W110"/>
    <mergeCell ref="X109:X110"/>
    <mergeCell ref="Y109:Y110"/>
    <mergeCell ref="AF114:AF116"/>
    <mergeCell ref="AG114:AG116"/>
    <mergeCell ref="Z109:Z110"/>
    <mergeCell ref="AA109:AA110"/>
    <mergeCell ref="AB109:AB110"/>
    <mergeCell ref="AC109:AC110"/>
    <mergeCell ref="AD109:AD110"/>
    <mergeCell ref="AE109:AE110"/>
    <mergeCell ref="AF109:AF110"/>
    <mergeCell ref="AG109:AG110"/>
    <mergeCell ref="AE114:AE116"/>
    <mergeCell ref="U112:U113"/>
    <mergeCell ref="V112:V113"/>
    <mergeCell ref="AJ109:AJ110"/>
    <mergeCell ref="AK109:AK110"/>
    <mergeCell ref="AL109:AL110"/>
    <mergeCell ref="AM109:AM110"/>
    <mergeCell ref="AN109:AN110"/>
    <mergeCell ref="AO109:AO110"/>
    <mergeCell ref="AP109:AP110"/>
    <mergeCell ref="C112:C116"/>
    <mergeCell ref="D112:D116"/>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T112:T113"/>
    <mergeCell ref="Q109:Q111"/>
    <mergeCell ref="C109:C110"/>
    <mergeCell ref="D109:D110"/>
    <mergeCell ref="E109:E111"/>
    <mergeCell ref="F109:F111"/>
    <mergeCell ref="G109:G111"/>
    <mergeCell ref="H109:H111"/>
    <mergeCell ref="I109:I111"/>
    <mergeCell ref="E114:E116"/>
    <mergeCell ref="F114:F116"/>
    <mergeCell ref="G114:G116"/>
    <mergeCell ref="H114:H116"/>
    <mergeCell ref="I114:I116"/>
    <mergeCell ref="J114:J116"/>
    <mergeCell ref="K114:K116"/>
    <mergeCell ref="L114:L116"/>
    <mergeCell ref="M114:M116"/>
    <mergeCell ref="N114:N116"/>
    <mergeCell ref="O114:O116"/>
    <mergeCell ref="P114:P116"/>
    <mergeCell ref="Q114:Q116"/>
    <mergeCell ref="R114:R116"/>
    <mergeCell ref="T114:T116"/>
    <mergeCell ref="U114:U116"/>
    <mergeCell ref="V114:V116"/>
    <mergeCell ref="AH114:AH116"/>
    <mergeCell ref="AI114:AI116"/>
    <mergeCell ref="AJ114:AJ116"/>
    <mergeCell ref="AK114:AK116"/>
    <mergeCell ref="C117:C119"/>
    <mergeCell ref="D117:D119"/>
    <mergeCell ref="E117:E119"/>
    <mergeCell ref="F117:F119"/>
    <mergeCell ref="G117:G119"/>
    <mergeCell ref="I117:I119"/>
    <mergeCell ref="J117:J119"/>
    <mergeCell ref="K117:K119"/>
    <mergeCell ref="L117:L119"/>
    <mergeCell ref="M117:M119"/>
    <mergeCell ref="N117:N119"/>
    <mergeCell ref="O117:O119"/>
    <mergeCell ref="P117:P119"/>
    <mergeCell ref="Q117:Q119"/>
    <mergeCell ref="R117:R119"/>
    <mergeCell ref="T117:T119"/>
    <mergeCell ref="U117:U119"/>
    <mergeCell ref="V117:V119"/>
    <mergeCell ref="AI118:AI119"/>
    <mergeCell ref="AK118:AK119"/>
    <mergeCell ref="W114:W116"/>
    <mergeCell ref="X114:X116"/>
    <mergeCell ref="Y114:Y116"/>
    <mergeCell ref="Z114:Z116"/>
    <mergeCell ref="AA114:AA116"/>
    <mergeCell ref="AB114:AB116"/>
    <mergeCell ref="AC114:AC116"/>
    <mergeCell ref="AD114:AD116"/>
    <mergeCell ref="M120:M121"/>
    <mergeCell ref="N120:N121"/>
    <mergeCell ref="O120:O121"/>
    <mergeCell ref="P120:P121"/>
    <mergeCell ref="Q120:Q121"/>
    <mergeCell ref="R120:R121"/>
    <mergeCell ref="T120:T121"/>
    <mergeCell ref="U120:U121"/>
    <mergeCell ref="V120:V121"/>
    <mergeCell ref="C120:C121"/>
    <mergeCell ref="D120:D121"/>
    <mergeCell ref="E120:E121"/>
    <mergeCell ref="F120:F121"/>
    <mergeCell ref="G120:G121"/>
    <mergeCell ref="I120:I121"/>
    <mergeCell ref="J120:J121"/>
    <mergeCell ref="K120:K121"/>
    <mergeCell ref="L120:L121"/>
    <mergeCell ref="U127:U129"/>
    <mergeCell ref="V127:V129"/>
    <mergeCell ref="M122:M124"/>
    <mergeCell ref="N122:N124"/>
    <mergeCell ref="O122:O124"/>
    <mergeCell ref="P122:P124"/>
    <mergeCell ref="Q122:Q124"/>
    <mergeCell ref="R122:R124"/>
    <mergeCell ref="T122:T124"/>
    <mergeCell ref="U122:U124"/>
    <mergeCell ref="V122:V124"/>
    <mergeCell ref="C122:C124"/>
    <mergeCell ref="D122:D124"/>
    <mergeCell ref="E122:E124"/>
    <mergeCell ref="F122:F124"/>
    <mergeCell ref="G122:G124"/>
    <mergeCell ref="I122:I124"/>
    <mergeCell ref="J122:J124"/>
    <mergeCell ref="K122:K124"/>
    <mergeCell ref="L122:L124"/>
    <mergeCell ref="S159:S162"/>
    <mergeCell ref="H117:H119"/>
    <mergeCell ref="H120:H121"/>
    <mergeCell ref="H122:H124"/>
    <mergeCell ref="H127:H129"/>
    <mergeCell ref="C159:C163"/>
    <mergeCell ref="E159:E163"/>
    <mergeCell ref="F159:F163"/>
    <mergeCell ref="G159:G163"/>
    <mergeCell ref="I159:I163"/>
    <mergeCell ref="J159:J163"/>
    <mergeCell ref="D159:D162"/>
    <mergeCell ref="AN122:AN124"/>
    <mergeCell ref="AO122:AO124"/>
    <mergeCell ref="AP122:AP124"/>
    <mergeCell ref="C127:C129"/>
    <mergeCell ref="D127:D129"/>
    <mergeCell ref="E127:E129"/>
    <mergeCell ref="F127:F129"/>
    <mergeCell ref="G127:G129"/>
    <mergeCell ref="I127:I129"/>
    <mergeCell ref="J127:J129"/>
    <mergeCell ref="K127:K129"/>
    <mergeCell ref="L127:L129"/>
    <mergeCell ref="M127:M129"/>
    <mergeCell ref="N127:N129"/>
    <mergeCell ref="O127:O129"/>
    <mergeCell ref="P127:P129"/>
    <mergeCell ref="Q127:Q129"/>
    <mergeCell ref="R127:R129"/>
    <mergeCell ref="S127:S129"/>
    <mergeCell ref="T127:T129"/>
    <mergeCell ref="T159:T163"/>
    <mergeCell ref="V159:V163"/>
    <mergeCell ref="AR159:AR163"/>
    <mergeCell ref="C164:C166"/>
    <mergeCell ref="E164:E166"/>
    <mergeCell ref="F164:F166"/>
    <mergeCell ref="G164:G166"/>
    <mergeCell ref="I164:I166"/>
    <mergeCell ref="J164:J166"/>
    <mergeCell ref="K164:K166"/>
    <mergeCell ref="L164:L166"/>
    <mergeCell ref="M164:M166"/>
    <mergeCell ref="N164:N166"/>
    <mergeCell ref="O164:O166"/>
    <mergeCell ref="P164:P166"/>
    <mergeCell ref="Q164:Q166"/>
    <mergeCell ref="R164:R166"/>
    <mergeCell ref="S164:S166"/>
    <mergeCell ref="T164:T166"/>
    <mergeCell ref="V164:V166"/>
    <mergeCell ref="U165:U166"/>
    <mergeCell ref="W165:W166"/>
    <mergeCell ref="X165:X166"/>
    <mergeCell ref="Y165:Y166"/>
    <mergeCell ref="K159:K163"/>
    <mergeCell ref="L159:L163"/>
    <mergeCell ref="M159:M163"/>
    <mergeCell ref="N159:N163"/>
    <mergeCell ref="O159:O163"/>
    <mergeCell ref="P159:P163"/>
    <mergeCell ref="Q159:Q162"/>
    <mergeCell ref="R159:R163"/>
    <mergeCell ref="AI165:AI166"/>
    <mergeCell ref="AJ165:AJ166"/>
    <mergeCell ref="AK165:AK166"/>
    <mergeCell ref="C167:C169"/>
    <mergeCell ref="E167:E169"/>
    <mergeCell ref="F167:F169"/>
    <mergeCell ref="G167:G169"/>
    <mergeCell ref="I167:I169"/>
    <mergeCell ref="J167:J169"/>
    <mergeCell ref="K167:K169"/>
    <mergeCell ref="L167:L169"/>
    <mergeCell ref="M167:M169"/>
    <mergeCell ref="N167:N169"/>
    <mergeCell ref="O167:O169"/>
    <mergeCell ref="P167:P169"/>
    <mergeCell ref="Q167:Q169"/>
    <mergeCell ref="R167:R169"/>
    <mergeCell ref="S167:S169"/>
    <mergeCell ref="T167:T169"/>
    <mergeCell ref="U167:U169"/>
    <mergeCell ref="V167:V169"/>
    <mergeCell ref="D164:D166"/>
    <mergeCell ref="Z165:Z166"/>
    <mergeCell ref="AA165:AA166"/>
    <mergeCell ref="AB165:AB166"/>
    <mergeCell ref="AC165:AC166"/>
    <mergeCell ref="AD165:AD166"/>
    <mergeCell ref="AE165:AE166"/>
    <mergeCell ref="AF165:AF166"/>
    <mergeCell ref="AG165:AG166"/>
    <mergeCell ref="AH165:AH166"/>
    <mergeCell ref="AN168:AN169"/>
    <mergeCell ref="AO168:AO169"/>
    <mergeCell ref="AP168:AP169"/>
    <mergeCell ref="C170:C171"/>
    <mergeCell ref="E170:E171"/>
    <mergeCell ref="F170:F171"/>
    <mergeCell ref="G170:G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D167:D169"/>
    <mergeCell ref="D170:D171"/>
    <mergeCell ref="AK172:AK173"/>
    <mergeCell ref="AL172:AL173"/>
    <mergeCell ref="AO172:AO173"/>
    <mergeCell ref="AP172:AP173"/>
    <mergeCell ref="W172:W173"/>
    <mergeCell ref="X172:X173"/>
    <mergeCell ref="Y172:Y173"/>
    <mergeCell ref="Z172:Z173"/>
    <mergeCell ref="AA172:AA173"/>
    <mergeCell ref="AB172:AB173"/>
    <mergeCell ref="AC172:AC173"/>
    <mergeCell ref="AD172:AD173"/>
    <mergeCell ref="AE172:AE173"/>
    <mergeCell ref="N172:N173"/>
    <mergeCell ref="O172:O173"/>
    <mergeCell ref="P172:P173"/>
    <mergeCell ref="Q172:Q173"/>
    <mergeCell ref="R172:R173"/>
    <mergeCell ref="S172:S173"/>
    <mergeCell ref="T172:T173"/>
    <mergeCell ref="U172:U173"/>
    <mergeCell ref="V172:V173"/>
    <mergeCell ref="U174:U175"/>
    <mergeCell ref="V174:V175"/>
    <mergeCell ref="C174:C175"/>
    <mergeCell ref="E174:E175"/>
    <mergeCell ref="F174:F175"/>
    <mergeCell ref="G174:G175"/>
    <mergeCell ref="I174:I175"/>
    <mergeCell ref="J174:J175"/>
    <mergeCell ref="K174:K175"/>
    <mergeCell ref="L174:L175"/>
    <mergeCell ref="M174:M175"/>
    <mergeCell ref="D174:D175"/>
    <mergeCell ref="AF172:AF173"/>
    <mergeCell ref="AG172:AG173"/>
    <mergeCell ref="AH172:AH173"/>
    <mergeCell ref="AI172:AI173"/>
    <mergeCell ref="AJ172:AJ173"/>
    <mergeCell ref="C172:C173"/>
    <mergeCell ref="E172:E173"/>
    <mergeCell ref="F172:F173"/>
    <mergeCell ref="G172:G173"/>
    <mergeCell ref="I172:I173"/>
    <mergeCell ref="J172:J173"/>
    <mergeCell ref="K172:K173"/>
    <mergeCell ref="L172:L173"/>
    <mergeCell ref="M172:M173"/>
    <mergeCell ref="D172:D173"/>
    <mergeCell ref="AP174:AP175"/>
    <mergeCell ref="H159:H162"/>
    <mergeCell ref="H164:H166"/>
    <mergeCell ref="H167:H169"/>
    <mergeCell ref="H170:H171"/>
    <mergeCell ref="H172:H173"/>
    <mergeCell ref="H174:H175"/>
    <mergeCell ref="AF174:AF175"/>
    <mergeCell ref="AG174:AG175"/>
    <mergeCell ref="AH174:AH175"/>
    <mergeCell ref="AI174:AI175"/>
    <mergeCell ref="AJ174:AJ175"/>
    <mergeCell ref="AK174:AK175"/>
    <mergeCell ref="AL174:AL175"/>
    <mergeCell ref="AN174:AN175"/>
    <mergeCell ref="AO174:AO175"/>
    <mergeCell ref="W174:W175"/>
    <mergeCell ref="X174:X175"/>
    <mergeCell ref="Y174:Y175"/>
    <mergeCell ref="Z174:Z175"/>
    <mergeCell ref="AA174:AA175"/>
    <mergeCell ref="AB174:AB175"/>
    <mergeCell ref="AC174:AC175"/>
    <mergeCell ref="AD174:AD175"/>
    <mergeCell ref="AE174:AE175"/>
    <mergeCell ref="N174:N175"/>
    <mergeCell ref="O174:O175"/>
    <mergeCell ref="P174:P175"/>
    <mergeCell ref="Q174:Q175"/>
    <mergeCell ref="R174:R175"/>
    <mergeCell ref="S174:S175"/>
    <mergeCell ref="T174:T175"/>
    <mergeCell ref="J176:J178"/>
    <mergeCell ref="K176:K178"/>
    <mergeCell ref="L176:L178"/>
    <mergeCell ref="M176:M178"/>
    <mergeCell ref="N176:N178"/>
    <mergeCell ref="O176:O178"/>
    <mergeCell ref="P176:P178"/>
    <mergeCell ref="Q176:Q178"/>
    <mergeCell ref="R176:R178"/>
    <mergeCell ref="S176:S178"/>
    <mergeCell ref="C182:C184"/>
    <mergeCell ref="E182:E184"/>
    <mergeCell ref="F182:F184"/>
    <mergeCell ref="G182:G184"/>
    <mergeCell ref="H182:H184"/>
    <mergeCell ref="I182:I184"/>
    <mergeCell ref="J182:J184"/>
    <mergeCell ref="K182:K184"/>
    <mergeCell ref="L182:L184"/>
    <mergeCell ref="M182:M184"/>
    <mergeCell ref="N182:N184"/>
    <mergeCell ref="O182:O184"/>
    <mergeCell ref="P182:P184"/>
    <mergeCell ref="Q182:Q184"/>
    <mergeCell ref="R182:R184"/>
    <mergeCell ref="T176:T178"/>
    <mergeCell ref="U176:U178"/>
    <mergeCell ref="V176:V178"/>
    <mergeCell ref="AM176:AM178"/>
    <mergeCell ref="AN176:AN178"/>
    <mergeCell ref="AO176:AO178"/>
    <mergeCell ref="AP176:AP178"/>
    <mergeCell ref="AR176:AR178"/>
    <mergeCell ref="C179:C181"/>
    <mergeCell ref="E179:E181"/>
    <mergeCell ref="F179:F181"/>
    <mergeCell ref="G179:G181"/>
    <mergeCell ref="I179:I181"/>
    <mergeCell ref="J179:J181"/>
    <mergeCell ref="K179:K181"/>
    <mergeCell ref="L179:L181"/>
    <mergeCell ref="M179:M181"/>
    <mergeCell ref="N179:N181"/>
    <mergeCell ref="O179:O181"/>
    <mergeCell ref="P179:P181"/>
    <mergeCell ref="Q179:Q181"/>
    <mergeCell ref="R179:R181"/>
    <mergeCell ref="T179:T181"/>
    <mergeCell ref="U179:U181"/>
    <mergeCell ref="V179:V181"/>
    <mergeCell ref="C176:C178"/>
    <mergeCell ref="D176:D184"/>
    <mergeCell ref="E176:E178"/>
    <mergeCell ref="F176:F178"/>
    <mergeCell ref="G176:G178"/>
    <mergeCell ref="H176:H178"/>
    <mergeCell ref="I176:I178"/>
    <mergeCell ref="AM182:AM184"/>
    <mergeCell ref="AN182:AN184"/>
    <mergeCell ref="AO182:AO184"/>
    <mergeCell ref="AP182:AP184"/>
    <mergeCell ref="C185:C186"/>
    <mergeCell ref="D185:D186"/>
    <mergeCell ref="E185:E186"/>
    <mergeCell ref="F185:F186"/>
    <mergeCell ref="G185:G186"/>
    <mergeCell ref="H185:H186"/>
    <mergeCell ref="I185:I186"/>
    <mergeCell ref="J185:J186"/>
    <mergeCell ref="K185:K186"/>
    <mergeCell ref="L185:L186"/>
    <mergeCell ref="M185:M186"/>
    <mergeCell ref="N185:N186"/>
    <mergeCell ref="O185:O186"/>
    <mergeCell ref="P185:P186"/>
    <mergeCell ref="Q185:Q186"/>
    <mergeCell ref="R185:R186"/>
    <mergeCell ref="S185:S186"/>
    <mergeCell ref="T185:T186"/>
    <mergeCell ref="U185:U186"/>
    <mergeCell ref="V185:V186"/>
    <mergeCell ref="AM185:AM186"/>
    <mergeCell ref="AN185:AN186"/>
    <mergeCell ref="AO185:AO186"/>
    <mergeCell ref="AP185:AP186"/>
    <mergeCell ref="S182:S183"/>
    <mergeCell ref="T182:T184"/>
    <mergeCell ref="U182:U184"/>
    <mergeCell ref="V182:V184"/>
    <mergeCell ref="T187:T189"/>
    <mergeCell ref="U187:U189"/>
    <mergeCell ref="V187:V189"/>
    <mergeCell ref="AM187:AM189"/>
    <mergeCell ref="AN187:AN189"/>
    <mergeCell ref="AO187:AO189"/>
    <mergeCell ref="AP187:AP189"/>
    <mergeCell ref="C190:C191"/>
    <mergeCell ref="D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V190:V191"/>
    <mergeCell ref="AM190:AM191"/>
    <mergeCell ref="AN190:AN191"/>
    <mergeCell ref="AO190:AO191"/>
    <mergeCell ref="AP190:AP191"/>
    <mergeCell ref="C187:C189"/>
    <mergeCell ref="T192:T195"/>
    <mergeCell ref="U192:U195"/>
    <mergeCell ref="V192:V195"/>
    <mergeCell ref="AL192:AL194"/>
    <mergeCell ref="AM192:AM194"/>
    <mergeCell ref="AN192:AN194"/>
    <mergeCell ref="AO192:AO194"/>
    <mergeCell ref="AP192:AP194"/>
    <mergeCell ref="C192:C195"/>
    <mergeCell ref="D192:D195"/>
    <mergeCell ref="E192:E195"/>
    <mergeCell ref="F192:F195"/>
    <mergeCell ref="G192:G195"/>
    <mergeCell ref="I192:I195"/>
    <mergeCell ref="J192:J195"/>
    <mergeCell ref="K192:K195"/>
    <mergeCell ref="L192:L195"/>
    <mergeCell ref="M192:M195"/>
    <mergeCell ref="N192:N195"/>
    <mergeCell ref="O192:O195"/>
    <mergeCell ref="P192:P195"/>
    <mergeCell ref="Q192:Q195"/>
    <mergeCell ref="R192:R195"/>
    <mergeCell ref="S192:S193"/>
    <mergeCell ref="Q187:Q189"/>
    <mergeCell ref="R187:R189"/>
    <mergeCell ref="S187:S189"/>
    <mergeCell ref="AP132:AP133"/>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30:T131"/>
    <mergeCell ref="U130:U131"/>
    <mergeCell ref="P134:P135"/>
    <mergeCell ref="Q134:Q135"/>
    <mergeCell ref="R134:R135"/>
    <mergeCell ref="S134:S135"/>
    <mergeCell ref="T134:T135"/>
    <mergeCell ref="U134:U135"/>
    <mergeCell ref="V130:V131"/>
    <mergeCell ref="AN130:AN131"/>
    <mergeCell ref="AO130:AO131"/>
    <mergeCell ref="AP130:AP131"/>
    <mergeCell ref="T132:T133"/>
    <mergeCell ref="C132:C133"/>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U132:U133"/>
    <mergeCell ref="V132:V133"/>
    <mergeCell ref="AN132:AN133"/>
    <mergeCell ref="AO132:AO133"/>
    <mergeCell ref="V134:V135"/>
    <mergeCell ref="C136:C138"/>
    <mergeCell ref="D136:D138"/>
    <mergeCell ref="E136:E138"/>
    <mergeCell ref="F136:F138"/>
    <mergeCell ref="G136:G138"/>
    <mergeCell ref="H136:H138"/>
    <mergeCell ref="I136:I138"/>
    <mergeCell ref="J136:J138"/>
    <mergeCell ref="K136:K138"/>
    <mergeCell ref="L136:L138"/>
    <mergeCell ref="M136:M138"/>
    <mergeCell ref="N136:N138"/>
    <mergeCell ref="O136:O138"/>
    <mergeCell ref="P136:P138"/>
    <mergeCell ref="Q136:Q138"/>
    <mergeCell ref="R136:R138"/>
    <mergeCell ref="S136:S138"/>
    <mergeCell ref="T136:T138"/>
    <mergeCell ref="U136:U137"/>
    <mergeCell ref="V136:V138"/>
    <mergeCell ref="E134:E135"/>
    <mergeCell ref="F134:F135"/>
    <mergeCell ref="G134:G135"/>
    <mergeCell ref="H134:H135"/>
    <mergeCell ref="I134:I135"/>
    <mergeCell ref="J134:J135"/>
    <mergeCell ref="K134:K135"/>
    <mergeCell ref="L134:L135"/>
    <mergeCell ref="M134:M135"/>
    <mergeCell ref="N134:N135"/>
    <mergeCell ref="O134:O135"/>
    <mergeCell ref="E141:E142"/>
    <mergeCell ref="F141:F142"/>
    <mergeCell ref="H141:H142"/>
    <mergeCell ref="I141:I142"/>
    <mergeCell ref="J141:J142"/>
    <mergeCell ref="K141:K142"/>
    <mergeCell ref="L141:L142"/>
    <mergeCell ref="M141:M142"/>
    <mergeCell ref="N141:N142"/>
    <mergeCell ref="O141:O142"/>
    <mergeCell ref="P141:P142"/>
    <mergeCell ref="Q141:Q142"/>
    <mergeCell ref="R141:R142"/>
    <mergeCell ref="S141:S142"/>
    <mergeCell ref="T141:T142"/>
    <mergeCell ref="U141:U142"/>
    <mergeCell ref="V141:V142"/>
    <mergeCell ref="E143:E144"/>
    <mergeCell ref="F143:F144"/>
    <mergeCell ref="H143:H144"/>
    <mergeCell ref="I143:I144"/>
    <mergeCell ref="J143:J144"/>
    <mergeCell ref="K143:K144"/>
    <mergeCell ref="L143:L144"/>
    <mergeCell ref="M143:M144"/>
    <mergeCell ref="N143:N144"/>
    <mergeCell ref="O143:O144"/>
    <mergeCell ref="P143:P144"/>
    <mergeCell ref="Q143:Q144"/>
    <mergeCell ref="R143:R144"/>
    <mergeCell ref="S143:S144"/>
    <mergeCell ref="T143:T144"/>
    <mergeCell ref="U143:U144"/>
    <mergeCell ref="V143:V144"/>
    <mergeCell ref="E145:E146"/>
    <mergeCell ref="F145:F146"/>
    <mergeCell ref="H145:H146"/>
    <mergeCell ref="I145:I146"/>
    <mergeCell ref="J145:J146"/>
    <mergeCell ref="K145:K146"/>
    <mergeCell ref="L145:L146"/>
    <mergeCell ref="M145:M146"/>
    <mergeCell ref="N145:N146"/>
    <mergeCell ref="O145:O146"/>
    <mergeCell ref="P145:P146"/>
    <mergeCell ref="Q145:Q146"/>
    <mergeCell ref="R145:R146"/>
    <mergeCell ref="S145:S146"/>
    <mergeCell ref="T145:T146"/>
    <mergeCell ref="U145:U146"/>
    <mergeCell ref="V145:V146"/>
    <mergeCell ref="W145:W146"/>
    <mergeCell ref="X145:X146"/>
    <mergeCell ref="Y145:Y146"/>
    <mergeCell ref="Z145:Z146"/>
    <mergeCell ref="AA145:AA146"/>
    <mergeCell ref="AB145:AB146"/>
    <mergeCell ref="AC145:AC146"/>
    <mergeCell ref="AD145:AD146"/>
    <mergeCell ref="AE145:AE146"/>
    <mergeCell ref="AF145:AF146"/>
    <mergeCell ref="AG145:AG146"/>
    <mergeCell ref="AH145:AH146"/>
    <mergeCell ref="AI145:AI146"/>
    <mergeCell ref="AJ145:AJ146"/>
    <mergeCell ref="AK145:AK146"/>
    <mergeCell ref="AL145:AL146"/>
    <mergeCell ref="C149:C151"/>
    <mergeCell ref="D149:D151"/>
    <mergeCell ref="E149:E151"/>
    <mergeCell ref="F149:F151"/>
    <mergeCell ref="G149:G151"/>
    <mergeCell ref="H149:H151"/>
    <mergeCell ref="I149:I151"/>
    <mergeCell ref="J149:J151"/>
    <mergeCell ref="K149:K151"/>
    <mergeCell ref="L149:L151"/>
    <mergeCell ref="M149:M151"/>
    <mergeCell ref="N149:N151"/>
    <mergeCell ref="O149:O151"/>
    <mergeCell ref="P149:P151"/>
    <mergeCell ref="Q149:Q151"/>
    <mergeCell ref="R149:R151"/>
    <mergeCell ref="V149:V151"/>
    <mergeCell ref="C152:C154"/>
    <mergeCell ref="D152:D154"/>
    <mergeCell ref="E152:E154"/>
    <mergeCell ref="F152:F154"/>
    <mergeCell ref="G152:G154"/>
    <mergeCell ref="H152:H154"/>
    <mergeCell ref="I152:I154"/>
    <mergeCell ref="J152:J154"/>
    <mergeCell ref="K152:K154"/>
    <mergeCell ref="L152:L154"/>
    <mergeCell ref="M152:M154"/>
    <mergeCell ref="N152:N154"/>
    <mergeCell ref="O152:O154"/>
    <mergeCell ref="P152:P154"/>
    <mergeCell ref="Q152:Q154"/>
    <mergeCell ref="R152:R154"/>
    <mergeCell ref="S152:S154"/>
    <mergeCell ref="T152:T154"/>
    <mergeCell ref="U152:U154"/>
    <mergeCell ref="V152:V154"/>
    <mergeCell ref="U155:U156"/>
    <mergeCell ref="V155:V156"/>
    <mergeCell ref="B130:B158"/>
    <mergeCell ref="B159:B175"/>
    <mergeCell ref="B176:B212"/>
    <mergeCell ref="B213:B223"/>
    <mergeCell ref="A52:A223"/>
    <mergeCell ref="G141:G142"/>
    <mergeCell ref="G143:G144"/>
    <mergeCell ref="G145:G146"/>
    <mergeCell ref="B224:B229"/>
    <mergeCell ref="A224:A229"/>
    <mergeCell ref="D155:D156"/>
    <mergeCell ref="E155:E156"/>
    <mergeCell ref="F155:F156"/>
    <mergeCell ref="G155:G156"/>
    <mergeCell ref="H155:H156"/>
    <mergeCell ref="I155:I156"/>
    <mergeCell ref="J155:J156"/>
    <mergeCell ref="K155:K156"/>
    <mergeCell ref="L155:L156"/>
    <mergeCell ref="M155:M156"/>
    <mergeCell ref="N155:N156"/>
    <mergeCell ref="O155:O156"/>
    <mergeCell ref="P155:P156"/>
    <mergeCell ref="Q155:Q156"/>
    <mergeCell ref="R155:R156"/>
    <mergeCell ref="S155:S156"/>
    <mergeCell ref="T155:T156"/>
    <mergeCell ref="S149:S151"/>
    <mergeCell ref="T149:T151"/>
    <mergeCell ref="U149:U151"/>
  </mergeCells>
  <conditionalFormatting sqref="T15 T17:T20">
    <cfRule type="cellIs" dxfId="1677" priority="1761" operator="equal">
      <formula>"Catastrófico"</formula>
    </cfRule>
  </conditionalFormatting>
  <conditionalFormatting sqref="T15 T17:T20">
    <cfRule type="cellIs" dxfId="1676" priority="1762" operator="equal">
      <formula>"Mayor"</formula>
    </cfRule>
  </conditionalFormatting>
  <conditionalFormatting sqref="T15 T17:T20">
    <cfRule type="cellIs" dxfId="1675" priority="1763" operator="equal">
      <formula>"Moderado"</formula>
    </cfRule>
  </conditionalFormatting>
  <conditionalFormatting sqref="T15 T17:T20">
    <cfRule type="cellIs" dxfId="1674" priority="1764" operator="equal">
      <formula>"Menor"</formula>
    </cfRule>
  </conditionalFormatting>
  <conditionalFormatting sqref="T15 T17:T20">
    <cfRule type="cellIs" dxfId="1673" priority="1765" operator="equal">
      <formula>"Leve"</formula>
    </cfRule>
  </conditionalFormatting>
  <conditionalFormatting sqref="AG13:AG14">
    <cfRule type="cellIs" dxfId="1672" priority="1766" operator="equal">
      <formula>"Muy Alta"</formula>
    </cfRule>
  </conditionalFormatting>
  <conditionalFormatting sqref="AG13:AG14">
    <cfRule type="cellIs" dxfId="1671" priority="1767" operator="equal">
      <formula>"Alta"</formula>
    </cfRule>
  </conditionalFormatting>
  <conditionalFormatting sqref="AG13:AG14">
    <cfRule type="cellIs" dxfId="1670" priority="1768" operator="equal">
      <formula>"Media"</formula>
    </cfRule>
  </conditionalFormatting>
  <conditionalFormatting sqref="AG13:AG14">
    <cfRule type="cellIs" dxfId="1669" priority="1769" operator="equal">
      <formula>"Baja"</formula>
    </cfRule>
  </conditionalFormatting>
  <conditionalFormatting sqref="AG13:AG14">
    <cfRule type="cellIs" dxfId="1668" priority="1770" operator="equal">
      <formula>"Muy Baja"</formula>
    </cfRule>
  </conditionalFormatting>
  <conditionalFormatting sqref="AI13:AI14">
    <cfRule type="cellIs" dxfId="1667" priority="1771" operator="equal">
      <formula>"Catastrófico"</formula>
    </cfRule>
  </conditionalFormatting>
  <conditionalFormatting sqref="AI13:AI14">
    <cfRule type="cellIs" dxfId="1666" priority="1772" operator="equal">
      <formula>"Mayor"</formula>
    </cfRule>
  </conditionalFormatting>
  <conditionalFormatting sqref="AI13:AI14">
    <cfRule type="cellIs" dxfId="1665" priority="1773" operator="equal">
      <formula>"Moderado"</formula>
    </cfRule>
  </conditionalFormatting>
  <conditionalFormatting sqref="AI13:AI14">
    <cfRule type="cellIs" dxfId="1664" priority="1774" operator="equal">
      <formula>"Menor"</formula>
    </cfRule>
  </conditionalFormatting>
  <conditionalFormatting sqref="AI13:AI14">
    <cfRule type="cellIs" dxfId="1663" priority="1775" operator="equal">
      <formula>"Leve"</formula>
    </cfRule>
  </conditionalFormatting>
  <conditionalFormatting sqref="AK13:AK14">
    <cfRule type="cellIs" dxfId="1662" priority="1776" operator="equal">
      <formula>"Extremo"</formula>
    </cfRule>
  </conditionalFormatting>
  <conditionalFormatting sqref="AK13:AK14">
    <cfRule type="cellIs" dxfId="1661" priority="1777" operator="equal">
      <formula>"Alto"</formula>
    </cfRule>
  </conditionalFormatting>
  <conditionalFormatting sqref="AK13:AK14">
    <cfRule type="cellIs" dxfId="1660" priority="1778" operator="equal">
      <formula>"Moderado"</formula>
    </cfRule>
  </conditionalFormatting>
  <conditionalFormatting sqref="AK13:AK14">
    <cfRule type="cellIs" dxfId="1659" priority="1779" operator="equal">
      <formula>"Bajo"</formula>
    </cfRule>
  </conditionalFormatting>
  <conditionalFormatting sqref="P13:P15 P19:P20 P17">
    <cfRule type="cellIs" dxfId="1658" priority="1780" operator="equal">
      <formula>"Muy Alta"</formula>
    </cfRule>
  </conditionalFormatting>
  <conditionalFormatting sqref="P13:P15 P19:P20 P17">
    <cfRule type="cellIs" dxfId="1657" priority="1781" operator="equal">
      <formula>"Alta"</formula>
    </cfRule>
  </conditionalFormatting>
  <conditionalFormatting sqref="P13:P15 P19:P20 P17">
    <cfRule type="cellIs" dxfId="1656" priority="1782" operator="equal">
      <formula>"Media"</formula>
    </cfRule>
  </conditionalFormatting>
  <conditionalFormatting sqref="P13:P15 P19:P20 P17">
    <cfRule type="cellIs" dxfId="1655" priority="1783" operator="equal">
      <formula>"Baja"</formula>
    </cfRule>
  </conditionalFormatting>
  <conditionalFormatting sqref="P13:P15 P19:P20 P17">
    <cfRule type="cellIs" dxfId="1654" priority="1784" operator="equal">
      <formula>"Muy Baja"</formula>
    </cfRule>
  </conditionalFormatting>
  <conditionalFormatting sqref="V15 V17:V20">
    <cfRule type="cellIs" dxfId="1653" priority="1785" operator="equal">
      <formula>"Extremo"</formula>
    </cfRule>
  </conditionalFormatting>
  <conditionalFormatting sqref="V15 V17:V20">
    <cfRule type="cellIs" dxfId="1652" priority="1786" operator="equal">
      <formula>"Alto"</formula>
    </cfRule>
  </conditionalFormatting>
  <conditionalFormatting sqref="V15 V17:V20">
    <cfRule type="cellIs" dxfId="1651" priority="1787" operator="equal">
      <formula>"Moderado"</formula>
    </cfRule>
  </conditionalFormatting>
  <conditionalFormatting sqref="V15 V17:V20">
    <cfRule type="cellIs" dxfId="1650" priority="1788" operator="equal">
      <formula>"Bajo"</formula>
    </cfRule>
  </conditionalFormatting>
  <conditionalFormatting sqref="AG15:AG16">
    <cfRule type="cellIs" dxfId="1649" priority="1789" operator="equal">
      <formula>"Muy Alta"</formula>
    </cfRule>
  </conditionalFormatting>
  <conditionalFormatting sqref="AG15:AG16">
    <cfRule type="cellIs" dxfId="1648" priority="1790" operator="equal">
      <formula>"Alta"</formula>
    </cfRule>
  </conditionalFormatting>
  <conditionalFormatting sqref="AG15:AG16">
    <cfRule type="cellIs" dxfId="1647" priority="1791" operator="equal">
      <formula>"Media"</formula>
    </cfRule>
  </conditionalFormatting>
  <conditionalFormatting sqref="AG15:AG16">
    <cfRule type="cellIs" dxfId="1646" priority="1792" operator="equal">
      <formula>"Baja"</formula>
    </cfRule>
  </conditionalFormatting>
  <conditionalFormatting sqref="AG15:AG16">
    <cfRule type="cellIs" dxfId="1645" priority="1793" operator="equal">
      <formula>"Muy Baja"</formula>
    </cfRule>
  </conditionalFormatting>
  <conditionalFormatting sqref="AI15:AI16">
    <cfRule type="cellIs" dxfId="1644" priority="1794" operator="equal">
      <formula>"Catastrófico"</formula>
    </cfRule>
  </conditionalFormatting>
  <conditionalFormatting sqref="AI15:AI16">
    <cfRule type="cellIs" dxfId="1643" priority="1795" operator="equal">
      <formula>"Mayor"</formula>
    </cfRule>
  </conditionalFormatting>
  <conditionalFormatting sqref="AI15:AI16">
    <cfRule type="cellIs" dxfId="1642" priority="1796" operator="equal">
      <formula>"Moderado"</formula>
    </cfRule>
  </conditionalFormatting>
  <conditionalFormatting sqref="AI15:AI16">
    <cfRule type="cellIs" dxfId="1641" priority="1797" operator="equal">
      <formula>"Menor"</formula>
    </cfRule>
  </conditionalFormatting>
  <conditionalFormatting sqref="AI15:AI16">
    <cfRule type="cellIs" dxfId="1640" priority="1798" operator="equal">
      <formula>"Leve"</formula>
    </cfRule>
  </conditionalFormatting>
  <conditionalFormatting sqref="AK15:AK16">
    <cfRule type="cellIs" dxfId="1639" priority="1799" operator="equal">
      <formula>"Extremo"</formula>
    </cfRule>
  </conditionalFormatting>
  <conditionalFormatting sqref="AK15:AK16">
    <cfRule type="cellIs" dxfId="1638" priority="1800" operator="equal">
      <formula>"Alto"</formula>
    </cfRule>
  </conditionalFormatting>
  <conditionalFormatting sqref="AK15:AK16">
    <cfRule type="cellIs" dxfId="1637" priority="1801" operator="equal">
      <formula>"Moderado"</formula>
    </cfRule>
  </conditionalFormatting>
  <conditionalFormatting sqref="AK15:AK16">
    <cfRule type="cellIs" dxfId="1636" priority="1802" operator="equal">
      <formula>"Bajo"</formula>
    </cfRule>
  </conditionalFormatting>
  <conditionalFormatting sqref="V17:V20">
    <cfRule type="cellIs" dxfId="1635" priority="1803" operator="equal">
      <formula>"Extremo"</formula>
    </cfRule>
  </conditionalFormatting>
  <conditionalFormatting sqref="V17:V20">
    <cfRule type="cellIs" dxfId="1634" priority="1804" operator="equal">
      <formula>"Alto"</formula>
    </cfRule>
  </conditionalFormatting>
  <conditionalFormatting sqref="V17:V20">
    <cfRule type="cellIs" dxfId="1633" priority="1805" operator="equal">
      <formula>"Moderado"</formula>
    </cfRule>
  </conditionalFormatting>
  <conditionalFormatting sqref="V17:V20">
    <cfRule type="cellIs" dxfId="1632" priority="1806" operator="equal">
      <formula>"Bajo"</formula>
    </cfRule>
  </conditionalFormatting>
  <conditionalFormatting sqref="AG16:AG18">
    <cfRule type="cellIs" dxfId="1631" priority="1807" operator="equal">
      <formula>"Muy Alta"</formula>
    </cfRule>
  </conditionalFormatting>
  <conditionalFormatting sqref="AG16:AG18">
    <cfRule type="cellIs" dxfId="1630" priority="1808" operator="equal">
      <formula>"Alta"</formula>
    </cfRule>
  </conditionalFormatting>
  <conditionalFormatting sqref="AG16:AG18">
    <cfRule type="cellIs" dxfId="1629" priority="1809" operator="equal">
      <formula>"Media"</formula>
    </cfRule>
  </conditionalFormatting>
  <conditionalFormatting sqref="AG16:AG18">
    <cfRule type="cellIs" dxfId="1628" priority="1810" operator="equal">
      <formula>"Baja"</formula>
    </cfRule>
  </conditionalFormatting>
  <conditionalFormatting sqref="AG16:AG18">
    <cfRule type="cellIs" dxfId="1627" priority="1811" operator="equal">
      <formula>"Muy Baja"</formula>
    </cfRule>
  </conditionalFormatting>
  <conditionalFormatting sqref="AI16:AI18">
    <cfRule type="cellIs" dxfId="1626" priority="1812" operator="equal">
      <formula>"Catastrófico"</formula>
    </cfRule>
  </conditionalFormatting>
  <conditionalFormatting sqref="AI16:AI18">
    <cfRule type="cellIs" dxfId="1625" priority="1813" operator="equal">
      <formula>"Mayor"</formula>
    </cfRule>
  </conditionalFormatting>
  <conditionalFormatting sqref="AI16:AI18">
    <cfRule type="cellIs" dxfId="1624" priority="1814" operator="equal">
      <formula>"Moderado"</formula>
    </cfRule>
  </conditionalFormatting>
  <conditionalFormatting sqref="AI16:AI18">
    <cfRule type="cellIs" dxfId="1623" priority="1815" operator="equal">
      <formula>"Menor"</formula>
    </cfRule>
  </conditionalFormatting>
  <conditionalFormatting sqref="AI16:AI18">
    <cfRule type="cellIs" dxfId="1622" priority="1816" operator="equal">
      <formula>"Leve"</formula>
    </cfRule>
  </conditionalFormatting>
  <conditionalFormatting sqref="AK16:AK18">
    <cfRule type="cellIs" dxfId="1621" priority="1817" operator="equal">
      <formula>"Extremo"</formula>
    </cfRule>
  </conditionalFormatting>
  <conditionalFormatting sqref="AK16:AK18">
    <cfRule type="cellIs" dxfId="1620" priority="1818" operator="equal">
      <formula>"Alto"</formula>
    </cfRule>
  </conditionalFormatting>
  <conditionalFormatting sqref="AK16:AK18">
    <cfRule type="cellIs" dxfId="1619" priority="1819" operator="equal">
      <formula>"Moderado"</formula>
    </cfRule>
  </conditionalFormatting>
  <conditionalFormatting sqref="AK16:AK18">
    <cfRule type="cellIs" dxfId="1618" priority="1820" operator="equal">
      <formula>"Bajo"</formula>
    </cfRule>
  </conditionalFormatting>
  <conditionalFormatting sqref="V15 V17:V20">
    <cfRule type="cellIs" dxfId="1617" priority="1821" operator="equal">
      <formula>"Extremo"</formula>
    </cfRule>
  </conditionalFormatting>
  <conditionalFormatting sqref="V15 V17:V20">
    <cfRule type="cellIs" dxfId="1616" priority="1822" operator="equal">
      <formula>"Alto"</formula>
    </cfRule>
  </conditionalFormatting>
  <conditionalFormatting sqref="V15 V17:V20">
    <cfRule type="cellIs" dxfId="1615" priority="1823" operator="equal">
      <formula>"Moderado"</formula>
    </cfRule>
  </conditionalFormatting>
  <conditionalFormatting sqref="V15 V17:V20">
    <cfRule type="cellIs" dxfId="1614" priority="1824" operator="equal">
      <formula>"Bajo"</formula>
    </cfRule>
  </conditionalFormatting>
  <conditionalFormatting sqref="AG13:AG20">
    <cfRule type="cellIs" dxfId="1613" priority="1825" operator="equal">
      <formula>"Muy Alta"</formula>
    </cfRule>
  </conditionalFormatting>
  <conditionalFormatting sqref="AG13:AG20">
    <cfRule type="cellIs" dxfId="1612" priority="1826" operator="equal">
      <formula>"Alta"</formula>
    </cfRule>
  </conditionalFormatting>
  <conditionalFormatting sqref="AG13:AG20">
    <cfRule type="cellIs" dxfId="1611" priority="1827" operator="equal">
      <formula>"Media"</formula>
    </cfRule>
  </conditionalFormatting>
  <conditionalFormatting sqref="AG13:AG20">
    <cfRule type="cellIs" dxfId="1610" priority="1828" operator="equal">
      <formula>"Baja"</formula>
    </cfRule>
  </conditionalFormatting>
  <conditionalFormatting sqref="AG13:AG20">
    <cfRule type="cellIs" dxfId="1609" priority="1829" operator="equal">
      <formula>"Muy Baja"</formula>
    </cfRule>
  </conditionalFormatting>
  <conditionalFormatting sqref="AI13:AI20">
    <cfRule type="cellIs" dxfId="1608" priority="1830" operator="equal">
      <formula>"Catastrófico"</formula>
    </cfRule>
  </conditionalFormatting>
  <conditionalFormatting sqref="AI13:AI20">
    <cfRule type="cellIs" dxfId="1607" priority="1831" operator="equal">
      <formula>"Mayor"</formula>
    </cfRule>
  </conditionalFormatting>
  <conditionalFormatting sqref="AI13:AI20">
    <cfRule type="cellIs" dxfId="1606" priority="1832" operator="equal">
      <formula>"Moderado"</formula>
    </cfRule>
  </conditionalFormatting>
  <conditionalFormatting sqref="AI13:AI20">
    <cfRule type="cellIs" dxfId="1605" priority="1833" operator="equal">
      <formula>"Menor"</formula>
    </cfRule>
  </conditionalFormatting>
  <conditionalFormatting sqref="AI13:AI20">
    <cfRule type="cellIs" dxfId="1604" priority="1834" operator="equal">
      <formula>"Leve"</formula>
    </cfRule>
  </conditionalFormatting>
  <conditionalFormatting sqref="AK19:AK20">
    <cfRule type="cellIs" dxfId="1603" priority="1835" operator="equal">
      <formula>"Extremo"</formula>
    </cfRule>
  </conditionalFormatting>
  <conditionalFormatting sqref="AK19:AK20">
    <cfRule type="cellIs" dxfId="1602" priority="1836" operator="equal">
      <formula>"Alto"</formula>
    </cfRule>
  </conditionalFormatting>
  <conditionalFormatting sqref="AK19:AK20">
    <cfRule type="cellIs" dxfId="1601" priority="1837" operator="equal">
      <formula>"Moderado"</formula>
    </cfRule>
  </conditionalFormatting>
  <conditionalFormatting sqref="AK19:AK20">
    <cfRule type="cellIs" dxfId="1600" priority="1838" operator="equal">
      <formula>"Bajo"</formula>
    </cfRule>
  </conditionalFormatting>
  <conditionalFormatting sqref="AK13:AK20">
    <cfRule type="cellIs" dxfId="1599" priority="1839" operator="equal">
      <formula>"Extremo"</formula>
    </cfRule>
  </conditionalFormatting>
  <conditionalFormatting sqref="AK13:AK20">
    <cfRule type="cellIs" dxfId="1598" priority="1840" operator="equal">
      <formula>"Alto"</formula>
    </cfRule>
  </conditionalFormatting>
  <conditionalFormatting sqref="AK13:AK20">
    <cfRule type="cellIs" dxfId="1597" priority="1841" operator="equal">
      <formula>"Moderado"</formula>
    </cfRule>
  </conditionalFormatting>
  <conditionalFormatting sqref="AK13:AK20">
    <cfRule type="cellIs" dxfId="1596" priority="1842" operator="equal">
      <formula>"Bajo"</formula>
    </cfRule>
  </conditionalFormatting>
  <conditionalFormatting sqref="S15:S20 S163:S175 S26:S34">
    <cfRule type="containsText" dxfId="1595" priority="1843" operator="containsText" text="❌">
      <formula>NOT(ISERROR(SEARCH(("❌"),(S15))))</formula>
    </cfRule>
  </conditionalFormatting>
  <conditionalFormatting sqref="T13">
    <cfRule type="cellIs" dxfId="1594" priority="1756" operator="equal">
      <formula>"Catastrófico"</formula>
    </cfRule>
  </conditionalFormatting>
  <conditionalFormatting sqref="T13">
    <cfRule type="cellIs" dxfId="1593" priority="1757" operator="equal">
      <formula>"Mayor"</formula>
    </cfRule>
  </conditionalFormatting>
  <conditionalFormatting sqref="T13">
    <cfRule type="cellIs" dxfId="1592" priority="1758" operator="equal">
      <formula>"Moderado"</formula>
    </cfRule>
  </conditionalFormatting>
  <conditionalFormatting sqref="T13">
    <cfRule type="cellIs" dxfId="1591" priority="1759" operator="equal">
      <formula>"Menor"</formula>
    </cfRule>
  </conditionalFormatting>
  <conditionalFormatting sqref="T13">
    <cfRule type="cellIs" dxfId="1590" priority="1760" operator="equal">
      <formula>"Leve"</formula>
    </cfRule>
  </conditionalFormatting>
  <conditionalFormatting sqref="V13">
    <cfRule type="cellIs" dxfId="1589" priority="1748" operator="equal">
      <formula>"Extremo"</formula>
    </cfRule>
  </conditionalFormatting>
  <conditionalFormatting sqref="V13">
    <cfRule type="cellIs" dxfId="1588" priority="1749" operator="equal">
      <formula>"Alto"</formula>
    </cfRule>
  </conditionalFormatting>
  <conditionalFormatting sqref="V13">
    <cfRule type="cellIs" dxfId="1587" priority="1750" operator="equal">
      <formula>"Moderado"</formula>
    </cfRule>
  </conditionalFormatting>
  <conditionalFormatting sqref="V13">
    <cfRule type="cellIs" dxfId="1586" priority="1751" operator="equal">
      <formula>"Bajo"</formula>
    </cfRule>
  </conditionalFormatting>
  <conditionalFormatting sqref="V13">
    <cfRule type="cellIs" dxfId="1585" priority="1752" operator="equal">
      <formula>"Extremo"</formula>
    </cfRule>
  </conditionalFormatting>
  <conditionalFormatting sqref="V13">
    <cfRule type="cellIs" dxfId="1584" priority="1753" operator="equal">
      <formula>"Alto"</formula>
    </cfRule>
  </conditionalFormatting>
  <conditionalFormatting sqref="V13">
    <cfRule type="cellIs" dxfId="1583" priority="1754" operator="equal">
      <formula>"Moderado"</formula>
    </cfRule>
  </conditionalFormatting>
  <conditionalFormatting sqref="V13">
    <cfRule type="cellIs" dxfId="1582" priority="1755" operator="equal">
      <formula>"Bajo"</formula>
    </cfRule>
  </conditionalFormatting>
  <conditionalFormatting sqref="T21 T23:T25">
    <cfRule type="cellIs" dxfId="1581" priority="1669" operator="equal">
      <formula>"Catastrófico"</formula>
    </cfRule>
  </conditionalFormatting>
  <conditionalFormatting sqref="T21 T23:T25">
    <cfRule type="cellIs" dxfId="1580" priority="1670" operator="equal">
      <formula>"Mayor"</formula>
    </cfRule>
  </conditionalFormatting>
  <conditionalFormatting sqref="T21 T23:T25">
    <cfRule type="cellIs" dxfId="1579" priority="1671" operator="equal">
      <formula>"Moderado"</formula>
    </cfRule>
  </conditionalFormatting>
  <conditionalFormatting sqref="T21 T23:T25">
    <cfRule type="cellIs" dxfId="1578" priority="1672" operator="equal">
      <formula>"Menor"</formula>
    </cfRule>
  </conditionalFormatting>
  <conditionalFormatting sqref="T21 T23:T25">
    <cfRule type="cellIs" dxfId="1577" priority="1673" operator="equal">
      <formula>"Leve"</formula>
    </cfRule>
  </conditionalFormatting>
  <conditionalFormatting sqref="AG21:AG22">
    <cfRule type="cellIs" dxfId="1576" priority="1674" operator="equal">
      <formula>"Muy Alta"</formula>
    </cfRule>
  </conditionalFormatting>
  <conditionalFormatting sqref="AG21:AG22">
    <cfRule type="cellIs" dxfId="1575" priority="1675" operator="equal">
      <formula>"Alta"</formula>
    </cfRule>
  </conditionalFormatting>
  <conditionalFormatting sqref="AG21:AG22">
    <cfRule type="cellIs" dxfId="1574" priority="1676" operator="equal">
      <formula>"Media"</formula>
    </cfRule>
  </conditionalFormatting>
  <conditionalFormatting sqref="AG21:AG22">
    <cfRule type="cellIs" dxfId="1573" priority="1677" operator="equal">
      <formula>"Baja"</formula>
    </cfRule>
  </conditionalFormatting>
  <conditionalFormatting sqref="AG21:AG22">
    <cfRule type="cellIs" dxfId="1572" priority="1678" operator="equal">
      <formula>"Muy Baja"</formula>
    </cfRule>
  </conditionalFormatting>
  <conditionalFormatting sqref="AI21:AI22">
    <cfRule type="cellIs" dxfId="1571" priority="1679" operator="equal">
      <formula>"Catastrófico"</formula>
    </cfRule>
  </conditionalFormatting>
  <conditionalFormatting sqref="AI21:AI22">
    <cfRule type="cellIs" dxfId="1570" priority="1680" operator="equal">
      <formula>"Mayor"</formula>
    </cfRule>
  </conditionalFormatting>
  <conditionalFormatting sqref="AI21:AI22">
    <cfRule type="cellIs" dxfId="1569" priority="1681" operator="equal">
      <formula>"Moderado"</formula>
    </cfRule>
  </conditionalFormatting>
  <conditionalFormatting sqref="AI21:AI22">
    <cfRule type="cellIs" dxfId="1568" priority="1682" operator="equal">
      <formula>"Menor"</formula>
    </cfRule>
  </conditionalFormatting>
  <conditionalFormatting sqref="AI21:AI22">
    <cfRule type="cellIs" dxfId="1567" priority="1683" operator="equal">
      <formula>"Leve"</formula>
    </cfRule>
  </conditionalFormatting>
  <conditionalFormatting sqref="AK21:AK22">
    <cfRule type="cellIs" dxfId="1566" priority="1684" operator="equal">
      <formula>"Extremo"</formula>
    </cfRule>
  </conditionalFormatting>
  <conditionalFormatting sqref="AK21:AK22">
    <cfRule type="cellIs" dxfId="1565" priority="1685" operator="equal">
      <formula>"Alto"</formula>
    </cfRule>
  </conditionalFormatting>
  <conditionalFormatting sqref="AK21:AK22">
    <cfRule type="cellIs" dxfId="1564" priority="1686" operator="equal">
      <formula>"Moderado"</formula>
    </cfRule>
  </conditionalFormatting>
  <conditionalFormatting sqref="AK21:AK22">
    <cfRule type="cellIs" dxfId="1563" priority="1687" operator="equal">
      <formula>"Bajo"</formula>
    </cfRule>
  </conditionalFormatting>
  <conditionalFormatting sqref="P21 P23 P25">
    <cfRule type="cellIs" dxfId="1562" priority="1688" operator="equal">
      <formula>"Muy Alta"</formula>
    </cfRule>
  </conditionalFormatting>
  <conditionalFormatting sqref="P21 P23 P25">
    <cfRule type="cellIs" dxfId="1561" priority="1689" operator="equal">
      <formula>"Alta"</formula>
    </cfRule>
  </conditionalFormatting>
  <conditionalFormatting sqref="P21 P23 P25">
    <cfRule type="cellIs" dxfId="1560" priority="1690" operator="equal">
      <formula>"Media"</formula>
    </cfRule>
  </conditionalFormatting>
  <conditionalFormatting sqref="P21 P23 P25">
    <cfRule type="cellIs" dxfId="1559" priority="1691" operator="equal">
      <formula>"Baja"</formula>
    </cfRule>
  </conditionalFormatting>
  <conditionalFormatting sqref="P21 P23 P25">
    <cfRule type="cellIs" dxfId="1558" priority="1692" operator="equal">
      <formula>"Muy Baja"</formula>
    </cfRule>
  </conditionalFormatting>
  <conditionalFormatting sqref="V21 V23:V25">
    <cfRule type="cellIs" dxfId="1557" priority="1693" operator="equal">
      <formula>"Extremo"</formula>
    </cfRule>
  </conditionalFormatting>
  <conditionalFormatting sqref="V21 V23:V25">
    <cfRule type="cellIs" dxfId="1556" priority="1694" operator="equal">
      <formula>"Alto"</formula>
    </cfRule>
  </conditionalFormatting>
  <conditionalFormatting sqref="V21 V23:V25">
    <cfRule type="cellIs" dxfId="1555" priority="1695" operator="equal">
      <formula>"Moderado"</formula>
    </cfRule>
  </conditionalFormatting>
  <conditionalFormatting sqref="V21 V23:V25">
    <cfRule type="cellIs" dxfId="1554" priority="1696" operator="equal">
      <formula>"Bajo"</formula>
    </cfRule>
  </conditionalFormatting>
  <conditionalFormatting sqref="AG23:AG24">
    <cfRule type="cellIs" dxfId="1553" priority="1697" operator="equal">
      <formula>"Muy Alta"</formula>
    </cfRule>
  </conditionalFormatting>
  <conditionalFormatting sqref="AG23:AG24">
    <cfRule type="cellIs" dxfId="1552" priority="1698" operator="equal">
      <formula>"Alta"</formula>
    </cfRule>
  </conditionalFormatting>
  <conditionalFormatting sqref="AG23:AG24">
    <cfRule type="cellIs" dxfId="1551" priority="1699" operator="equal">
      <formula>"Media"</formula>
    </cfRule>
  </conditionalFormatting>
  <conditionalFormatting sqref="AG23:AG24">
    <cfRule type="cellIs" dxfId="1550" priority="1700" operator="equal">
      <formula>"Baja"</formula>
    </cfRule>
  </conditionalFormatting>
  <conditionalFormatting sqref="AG23:AG24">
    <cfRule type="cellIs" dxfId="1549" priority="1701" operator="equal">
      <formula>"Muy Baja"</formula>
    </cfRule>
  </conditionalFormatting>
  <conditionalFormatting sqref="AI23:AI24">
    <cfRule type="cellIs" dxfId="1548" priority="1702" operator="equal">
      <formula>"Catastrófico"</formula>
    </cfRule>
  </conditionalFormatting>
  <conditionalFormatting sqref="AI23:AI24">
    <cfRule type="cellIs" dxfId="1547" priority="1703" operator="equal">
      <formula>"Mayor"</formula>
    </cfRule>
  </conditionalFormatting>
  <conditionalFormatting sqref="AI23:AI24">
    <cfRule type="cellIs" dxfId="1546" priority="1704" operator="equal">
      <formula>"Moderado"</formula>
    </cfRule>
  </conditionalFormatting>
  <conditionalFormatting sqref="AI23:AI24">
    <cfRule type="cellIs" dxfId="1545" priority="1705" operator="equal">
      <formula>"Menor"</formula>
    </cfRule>
  </conditionalFormatting>
  <conditionalFormatting sqref="AI23:AI24">
    <cfRule type="cellIs" dxfId="1544" priority="1706" operator="equal">
      <formula>"Leve"</formula>
    </cfRule>
  </conditionalFormatting>
  <conditionalFormatting sqref="AK23:AK24">
    <cfRule type="cellIs" dxfId="1543" priority="1707" operator="equal">
      <formula>"Extremo"</formula>
    </cfRule>
  </conditionalFormatting>
  <conditionalFormatting sqref="AK23:AK24">
    <cfRule type="cellIs" dxfId="1542" priority="1708" operator="equal">
      <formula>"Alto"</formula>
    </cfRule>
  </conditionalFormatting>
  <conditionalFormatting sqref="AK23:AK24">
    <cfRule type="cellIs" dxfId="1541" priority="1709" operator="equal">
      <formula>"Moderado"</formula>
    </cfRule>
  </conditionalFormatting>
  <conditionalFormatting sqref="AK23:AK24">
    <cfRule type="cellIs" dxfId="1540" priority="1710" operator="equal">
      <formula>"Bajo"</formula>
    </cfRule>
  </conditionalFormatting>
  <conditionalFormatting sqref="V25">
    <cfRule type="cellIs" dxfId="1539" priority="1711" operator="equal">
      <formula>"Extremo"</formula>
    </cfRule>
  </conditionalFormatting>
  <conditionalFormatting sqref="V25">
    <cfRule type="cellIs" dxfId="1538" priority="1712" operator="equal">
      <formula>"Alto"</formula>
    </cfRule>
  </conditionalFormatting>
  <conditionalFormatting sqref="V25">
    <cfRule type="cellIs" dxfId="1537" priority="1713" operator="equal">
      <formula>"Moderado"</formula>
    </cfRule>
  </conditionalFormatting>
  <conditionalFormatting sqref="V25">
    <cfRule type="cellIs" dxfId="1536" priority="1714" operator="equal">
      <formula>"Bajo"</formula>
    </cfRule>
  </conditionalFormatting>
  <conditionalFormatting sqref="AG25">
    <cfRule type="cellIs" dxfId="1535" priority="1715" operator="equal">
      <formula>"Muy Alta"</formula>
    </cfRule>
  </conditionalFormatting>
  <conditionalFormatting sqref="AG25">
    <cfRule type="cellIs" dxfId="1534" priority="1716" operator="equal">
      <formula>"Alta"</formula>
    </cfRule>
  </conditionalFormatting>
  <conditionalFormatting sqref="AG25">
    <cfRule type="cellIs" dxfId="1533" priority="1717" operator="equal">
      <formula>"Media"</formula>
    </cfRule>
  </conditionalFormatting>
  <conditionalFormatting sqref="AG25">
    <cfRule type="cellIs" dxfId="1532" priority="1718" operator="equal">
      <formula>"Baja"</formula>
    </cfRule>
  </conditionalFormatting>
  <conditionalFormatting sqref="AG25">
    <cfRule type="cellIs" dxfId="1531" priority="1719" operator="equal">
      <formula>"Muy Baja"</formula>
    </cfRule>
  </conditionalFormatting>
  <conditionalFormatting sqref="AI25">
    <cfRule type="cellIs" dxfId="1530" priority="1720" operator="equal">
      <formula>"Catastrófico"</formula>
    </cfRule>
  </conditionalFormatting>
  <conditionalFormatting sqref="AI25">
    <cfRule type="cellIs" dxfId="1529" priority="1721" operator="equal">
      <formula>"Mayor"</formula>
    </cfRule>
  </conditionalFormatting>
  <conditionalFormatting sqref="AI25">
    <cfRule type="cellIs" dxfId="1528" priority="1722" operator="equal">
      <formula>"Moderado"</formula>
    </cfRule>
  </conditionalFormatting>
  <conditionalFormatting sqref="AI25">
    <cfRule type="cellIs" dxfId="1527" priority="1723" operator="equal">
      <formula>"Menor"</formula>
    </cfRule>
  </conditionalFormatting>
  <conditionalFormatting sqref="AI25">
    <cfRule type="cellIs" dxfId="1526" priority="1724" operator="equal">
      <formula>"Leve"</formula>
    </cfRule>
  </conditionalFormatting>
  <conditionalFormatting sqref="AK25">
    <cfRule type="cellIs" dxfId="1525" priority="1725" operator="equal">
      <formula>"Extremo"</formula>
    </cfRule>
  </conditionalFormatting>
  <conditionalFormatting sqref="AK25">
    <cfRule type="cellIs" dxfId="1524" priority="1726" operator="equal">
      <formula>"Alto"</formula>
    </cfRule>
  </conditionalFormatting>
  <conditionalFormatting sqref="AK25">
    <cfRule type="cellIs" dxfId="1523" priority="1727" operator="equal">
      <formula>"Moderado"</formula>
    </cfRule>
  </conditionalFormatting>
  <conditionalFormatting sqref="AK25">
    <cfRule type="cellIs" dxfId="1522" priority="1728" operator="equal">
      <formula>"Bajo"</formula>
    </cfRule>
  </conditionalFormatting>
  <conditionalFormatting sqref="V21 V23:V25">
    <cfRule type="cellIs" dxfId="1521" priority="1729" operator="equal">
      <formula>"Extremo"</formula>
    </cfRule>
  </conditionalFormatting>
  <conditionalFormatting sqref="V21 V23:V25">
    <cfRule type="cellIs" dxfId="1520" priority="1730" operator="equal">
      <formula>"Alto"</formula>
    </cfRule>
  </conditionalFormatting>
  <conditionalFormatting sqref="V21 V23:V25">
    <cfRule type="cellIs" dxfId="1519" priority="1731" operator="equal">
      <formula>"Moderado"</formula>
    </cfRule>
  </conditionalFormatting>
  <conditionalFormatting sqref="V21 V23:V25">
    <cfRule type="cellIs" dxfId="1518" priority="1732" operator="equal">
      <formula>"Bajo"</formula>
    </cfRule>
  </conditionalFormatting>
  <conditionalFormatting sqref="AG21:AG25">
    <cfRule type="cellIs" dxfId="1517" priority="1733" operator="equal">
      <formula>"Muy Alta"</formula>
    </cfRule>
  </conditionalFormatting>
  <conditionalFormatting sqref="AG21:AG25">
    <cfRule type="cellIs" dxfId="1516" priority="1734" operator="equal">
      <formula>"Alta"</formula>
    </cfRule>
  </conditionalFormatting>
  <conditionalFormatting sqref="AG21:AG25">
    <cfRule type="cellIs" dxfId="1515" priority="1735" operator="equal">
      <formula>"Media"</formula>
    </cfRule>
  </conditionalFormatting>
  <conditionalFormatting sqref="AG21:AG25">
    <cfRule type="cellIs" dxfId="1514" priority="1736" operator="equal">
      <formula>"Baja"</formula>
    </cfRule>
  </conditionalFormatting>
  <conditionalFormatting sqref="AG21:AG25">
    <cfRule type="cellIs" dxfId="1513" priority="1737" operator="equal">
      <formula>"Muy Baja"</formula>
    </cfRule>
  </conditionalFormatting>
  <conditionalFormatting sqref="AI21:AI25">
    <cfRule type="cellIs" dxfId="1512" priority="1738" operator="equal">
      <formula>"Catastrófico"</formula>
    </cfRule>
  </conditionalFormatting>
  <conditionalFormatting sqref="AI21:AI25">
    <cfRule type="cellIs" dxfId="1511" priority="1739" operator="equal">
      <formula>"Mayor"</formula>
    </cfRule>
  </conditionalFormatting>
  <conditionalFormatting sqref="AI21:AI25">
    <cfRule type="cellIs" dxfId="1510" priority="1740" operator="equal">
      <formula>"Moderado"</formula>
    </cfRule>
  </conditionalFormatting>
  <conditionalFormatting sqref="AI21:AI25">
    <cfRule type="cellIs" dxfId="1509" priority="1741" operator="equal">
      <formula>"Menor"</formula>
    </cfRule>
  </conditionalFormatting>
  <conditionalFormatting sqref="AI21:AI25">
    <cfRule type="cellIs" dxfId="1508" priority="1742" operator="equal">
      <formula>"Leve"</formula>
    </cfRule>
  </conditionalFormatting>
  <conditionalFormatting sqref="AK21:AK25">
    <cfRule type="cellIs" dxfId="1507" priority="1743" operator="equal">
      <formula>"Extremo"</formula>
    </cfRule>
  </conditionalFormatting>
  <conditionalFormatting sqref="AK21:AK25">
    <cfRule type="cellIs" dxfId="1506" priority="1744" operator="equal">
      <formula>"Alto"</formula>
    </cfRule>
  </conditionalFormatting>
  <conditionalFormatting sqref="AK21:AK25">
    <cfRule type="cellIs" dxfId="1505" priority="1745" operator="equal">
      <formula>"Moderado"</formula>
    </cfRule>
  </conditionalFormatting>
  <conditionalFormatting sqref="AK21:AK25">
    <cfRule type="cellIs" dxfId="1504" priority="1746" operator="equal">
      <formula>"Bajo"</formula>
    </cfRule>
  </conditionalFormatting>
  <conditionalFormatting sqref="S23:S25">
    <cfRule type="containsText" dxfId="1503" priority="1747" operator="containsText" text="❌">
      <formula>NOT(ISERROR(SEARCH(("❌"),(S23))))</formula>
    </cfRule>
  </conditionalFormatting>
  <conditionalFormatting sqref="P26">
    <cfRule type="cellIs" dxfId="1502" priority="1585" operator="equal">
      <formula>"Muy Alta"</formula>
    </cfRule>
  </conditionalFormatting>
  <conditionalFormatting sqref="P26">
    <cfRule type="cellIs" dxfId="1501" priority="1586" operator="equal">
      <formula>"Alta"</formula>
    </cfRule>
  </conditionalFormatting>
  <conditionalFormatting sqref="P26">
    <cfRule type="cellIs" dxfId="1500" priority="1587" operator="equal">
      <formula>"Media"</formula>
    </cfRule>
  </conditionalFormatting>
  <conditionalFormatting sqref="P26">
    <cfRule type="cellIs" dxfId="1499" priority="1588" operator="equal">
      <formula>"Baja"</formula>
    </cfRule>
  </conditionalFormatting>
  <conditionalFormatting sqref="P26">
    <cfRule type="cellIs" dxfId="1498" priority="1589" operator="equal">
      <formula>"Muy Baja"</formula>
    </cfRule>
  </conditionalFormatting>
  <conditionalFormatting sqref="T26 T29:T33">
    <cfRule type="cellIs" dxfId="1497" priority="1590" operator="equal">
      <formula>"Catastrófico"</formula>
    </cfRule>
  </conditionalFormatting>
  <conditionalFormatting sqref="T26 T29:T33">
    <cfRule type="cellIs" dxfId="1496" priority="1591" operator="equal">
      <formula>"Mayor"</formula>
    </cfRule>
  </conditionalFormatting>
  <conditionalFormatting sqref="T26 T29:T33">
    <cfRule type="cellIs" dxfId="1495" priority="1592" operator="equal">
      <formula>"Moderado"</formula>
    </cfRule>
  </conditionalFormatting>
  <conditionalFormatting sqref="T26 T29:T33">
    <cfRule type="cellIs" dxfId="1494" priority="1593" operator="equal">
      <formula>"Menor"</formula>
    </cfRule>
  </conditionalFormatting>
  <conditionalFormatting sqref="T26 T29:T33">
    <cfRule type="cellIs" dxfId="1493" priority="1594" operator="equal">
      <formula>"Leve"</formula>
    </cfRule>
  </conditionalFormatting>
  <conditionalFormatting sqref="V26">
    <cfRule type="cellIs" dxfId="1492" priority="1595" operator="equal">
      <formula>"Extremo"</formula>
    </cfRule>
  </conditionalFormatting>
  <conditionalFormatting sqref="V26">
    <cfRule type="cellIs" dxfId="1491" priority="1596" operator="equal">
      <formula>"Alto"</formula>
    </cfRule>
  </conditionalFormatting>
  <conditionalFormatting sqref="V26">
    <cfRule type="cellIs" dxfId="1490" priority="1597" operator="equal">
      <formula>"Moderado"</formula>
    </cfRule>
  </conditionalFormatting>
  <conditionalFormatting sqref="V26">
    <cfRule type="cellIs" dxfId="1489" priority="1598" operator="equal">
      <formula>"Bajo"</formula>
    </cfRule>
  </conditionalFormatting>
  <conditionalFormatting sqref="AG26:AG28">
    <cfRule type="cellIs" dxfId="1488" priority="1599" operator="equal">
      <formula>"Muy Alta"</formula>
    </cfRule>
  </conditionalFormatting>
  <conditionalFormatting sqref="AG26:AG28">
    <cfRule type="cellIs" dxfId="1487" priority="1600" operator="equal">
      <formula>"Alta"</formula>
    </cfRule>
  </conditionalFormatting>
  <conditionalFormatting sqref="AG26:AG28">
    <cfRule type="cellIs" dxfId="1486" priority="1601" operator="equal">
      <formula>"Media"</formula>
    </cfRule>
  </conditionalFormatting>
  <conditionalFormatting sqref="AG26:AG28">
    <cfRule type="cellIs" dxfId="1485" priority="1602" operator="equal">
      <formula>"Baja"</formula>
    </cfRule>
  </conditionalFormatting>
  <conditionalFormatting sqref="AG26:AG28">
    <cfRule type="cellIs" dxfId="1484" priority="1603" operator="equal">
      <formula>"Muy Baja"</formula>
    </cfRule>
  </conditionalFormatting>
  <conditionalFormatting sqref="AI26:AI28">
    <cfRule type="cellIs" dxfId="1483" priority="1604" operator="equal">
      <formula>"Catastrófico"</formula>
    </cfRule>
  </conditionalFormatting>
  <conditionalFormatting sqref="AI26:AI28">
    <cfRule type="cellIs" dxfId="1482" priority="1605" operator="equal">
      <formula>"Mayor"</formula>
    </cfRule>
  </conditionalFormatting>
  <conditionalFormatting sqref="AI26:AI28">
    <cfRule type="cellIs" dxfId="1481" priority="1606" operator="equal">
      <formula>"Moderado"</formula>
    </cfRule>
  </conditionalFormatting>
  <conditionalFormatting sqref="AI26:AI28">
    <cfRule type="cellIs" dxfId="1480" priority="1607" operator="equal">
      <formula>"Menor"</formula>
    </cfRule>
  </conditionalFormatting>
  <conditionalFormatting sqref="AI26:AI28">
    <cfRule type="cellIs" dxfId="1479" priority="1608" operator="equal">
      <formula>"Leve"</formula>
    </cfRule>
  </conditionalFormatting>
  <conditionalFormatting sqref="AK26:AK28">
    <cfRule type="cellIs" dxfId="1478" priority="1609" operator="equal">
      <formula>"Extremo"</formula>
    </cfRule>
  </conditionalFormatting>
  <conditionalFormatting sqref="AK26:AK28">
    <cfRule type="cellIs" dxfId="1477" priority="1610" operator="equal">
      <formula>"Alto"</formula>
    </cfRule>
  </conditionalFormatting>
  <conditionalFormatting sqref="AK26:AK28">
    <cfRule type="cellIs" dxfId="1476" priority="1611" operator="equal">
      <formula>"Moderado"</formula>
    </cfRule>
  </conditionalFormatting>
  <conditionalFormatting sqref="AK26:AK28">
    <cfRule type="cellIs" dxfId="1475" priority="1612" operator="equal">
      <formula>"Bajo"</formula>
    </cfRule>
  </conditionalFormatting>
  <conditionalFormatting sqref="P29 P31:P33">
    <cfRule type="cellIs" dxfId="1474" priority="1631" operator="equal">
      <formula>"Muy Alta"</formula>
    </cfRule>
  </conditionalFormatting>
  <conditionalFormatting sqref="P29 P31:P33">
    <cfRule type="cellIs" dxfId="1473" priority="1632" operator="equal">
      <formula>"Alta"</formula>
    </cfRule>
  </conditionalFormatting>
  <conditionalFormatting sqref="P29 P31:P33">
    <cfRule type="cellIs" dxfId="1472" priority="1633" operator="equal">
      <formula>"Media"</formula>
    </cfRule>
  </conditionalFormatting>
  <conditionalFormatting sqref="P29 P31:P33">
    <cfRule type="cellIs" dxfId="1471" priority="1634" operator="equal">
      <formula>"Baja"</formula>
    </cfRule>
  </conditionalFormatting>
  <conditionalFormatting sqref="P29 P31:P33">
    <cfRule type="cellIs" dxfId="1470" priority="1635" operator="equal">
      <formula>"Muy Baja"</formula>
    </cfRule>
  </conditionalFormatting>
  <conditionalFormatting sqref="V29 V31:V33">
    <cfRule type="cellIs" dxfId="1469" priority="1636" operator="equal">
      <formula>"Extremo"</formula>
    </cfRule>
  </conditionalFormatting>
  <conditionalFormatting sqref="V29 V31:V33">
    <cfRule type="cellIs" dxfId="1468" priority="1637" operator="equal">
      <formula>"Alto"</formula>
    </cfRule>
  </conditionalFormatting>
  <conditionalFormatting sqref="V29 V31:V33">
    <cfRule type="cellIs" dxfId="1467" priority="1638" operator="equal">
      <formula>"Moderado"</formula>
    </cfRule>
  </conditionalFormatting>
  <conditionalFormatting sqref="V29 V31:V33">
    <cfRule type="cellIs" dxfId="1466" priority="1639" operator="equal">
      <formula>"Bajo"</formula>
    </cfRule>
  </conditionalFormatting>
  <conditionalFormatting sqref="AG29 AG31:AG32">
    <cfRule type="cellIs" dxfId="1465" priority="1640" operator="equal">
      <formula>"Muy Alta"</formula>
    </cfRule>
  </conditionalFormatting>
  <conditionalFormatting sqref="AG29 AG31:AG32">
    <cfRule type="cellIs" dxfId="1464" priority="1641" operator="equal">
      <formula>"Alta"</formula>
    </cfRule>
  </conditionalFormatting>
  <conditionalFormatting sqref="AG29 AG31:AG32">
    <cfRule type="cellIs" dxfId="1463" priority="1642" operator="equal">
      <formula>"Media"</formula>
    </cfRule>
  </conditionalFormatting>
  <conditionalFormatting sqref="AG29 AG31:AG32">
    <cfRule type="cellIs" dxfId="1462" priority="1643" operator="equal">
      <formula>"Baja"</formula>
    </cfRule>
  </conditionalFormatting>
  <conditionalFormatting sqref="AG29 AG31:AG32">
    <cfRule type="cellIs" dxfId="1461" priority="1644" operator="equal">
      <formula>"Muy Baja"</formula>
    </cfRule>
  </conditionalFormatting>
  <conditionalFormatting sqref="AI29 AI31:AI32">
    <cfRule type="cellIs" dxfId="1460" priority="1645" operator="equal">
      <formula>"Catastrófico"</formula>
    </cfRule>
  </conditionalFormatting>
  <conditionalFormatting sqref="AI29 AI31:AI32">
    <cfRule type="cellIs" dxfId="1459" priority="1646" operator="equal">
      <formula>"Mayor"</formula>
    </cfRule>
  </conditionalFormatting>
  <conditionalFormatting sqref="AI29 AI31:AI32">
    <cfRule type="cellIs" dxfId="1458" priority="1647" operator="equal">
      <formula>"Moderado"</formula>
    </cfRule>
  </conditionalFormatting>
  <conditionalFormatting sqref="AI29 AI31:AI32">
    <cfRule type="cellIs" dxfId="1457" priority="1648" operator="equal">
      <formula>"Menor"</formula>
    </cfRule>
  </conditionalFormatting>
  <conditionalFormatting sqref="AI29 AI31:AI32">
    <cfRule type="cellIs" dxfId="1456" priority="1649" operator="equal">
      <formula>"Leve"</formula>
    </cfRule>
  </conditionalFormatting>
  <conditionalFormatting sqref="AK29">
    <cfRule type="cellIs" dxfId="1455" priority="1650" operator="equal">
      <formula>"Extremo"</formula>
    </cfRule>
  </conditionalFormatting>
  <conditionalFormatting sqref="AK29">
    <cfRule type="cellIs" dxfId="1454" priority="1651" operator="equal">
      <formula>"Alto"</formula>
    </cfRule>
  </conditionalFormatting>
  <conditionalFormatting sqref="AK29">
    <cfRule type="cellIs" dxfId="1453" priority="1652" operator="equal">
      <formula>"Moderado"</formula>
    </cfRule>
  </conditionalFormatting>
  <conditionalFormatting sqref="AK29">
    <cfRule type="cellIs" dxfId="1452" priority="1653" operator="equal">
      <formula>"Bajo"</formula>
    </cfRule>
  </conditionalFormatting>
  <conditionalFormatting sqref="AG33:AG34">
    <cfRule type="cellIs" dxfId="1451" priority="1654" operator="equal">
      <formula>"Muy Alta"</formula>
    </cfRule>
  </conditionalFormatting>
  <conditionalFormatting sqref="AG33:AG34">
    <cfRule type="cellIs" dxfId="1450" priority="1655" operator="equal">
      <formula>"Alta"</formula>
    </cfRule>
  </conditionalFormatting>
  <conditionalFormatting sqref="AG33:AG34">
    <cfRule type="cellIs" dxfId="1449" priority="1656" operator="equal">
      <formula>"Media"</formula>
    </cfRule>
  </conditionalFormatting>
  <conditionalFormatting sqref="AG33:AG34">
    <cfRule type="cellIs" dxfId="1448" priority="1657" operator="equal">
      <formula>"Baja"</formula>
    </cfRule>
  </conditionalFormatting>
  <conditionalFormatting sqref="AG33:AG34">
    <cfRule type="cellIs" dxfId="1447" priority="1658" operator="equal">
      <formula>"Muy Baja"</formula>
    </cfRule>
  </conditionalFormatting>
  <conditionalFormatting sqref="AI33:AI34">
    <cfRule type="cellIs" dxfId="1446" priority="1659" operator="equal">
      <formula>"Catastrófico"</formula>
    </cfRule>
  </conditionalFormatting>
  <conditionalFormatting sqref="AI33:AI34">
    <cfRule type="cellIs" dxfId="1445" priority="1660" operator="equal">
      <formula>"Mayor"</formula>
    </cfRule>
  </conditionalFormatting>
  <conditionalFormatting sqref="AI33:AI34">
    <cfRule type="cellIs" dxfId="1444" priority="1661" operator="equal">
      <formula>"Moderado"</formula>
    </cfRule>
  </conditionalFormatting>
  <conditionalFormatting sqref="AI33:AI34">
    <cfRule type="cellIs" dxfId="1443" priority="1662" operator="equal">
      <formula>"Menor"</formula>
    </cfRule>
  </conditionalFormatting>
  <conditionalFormatting sqref="AI33:AI34">
    <cfRule type="cellIs" dxfId="1442" priority="1663" operator="equal">
      <formula>"Leve"</formula>
    </cfRule>
  </conditionalFormatting>
  <conditionalFormatting sqref="AK33:AK34">
    <cfRule type="cellIs" dxfId="1441" priority="1664" operator="equal">
      <formula>"Extremo"</formula>
    </cfRule>
  </conditionalFormatting>
  <conditionalFormatting sqref="AK33:AK34">
    <cfRule type="cellIs" dxfId="1440" priority="1665" operator="equal">
      <formula>"Alto"</formula>
    </cfRule>
  </conditionalFormatting>
  <conditionalFormatting sqref="AK33:AK34">
    <cfRule type="cellIs" dxfId="1439" priority="1666" operator="equal">
      <formula>"Moderado"</formula>
    </cfRule>
  </conditionalFormatting>
  <conditionalFormatting sqref="AK33:AK34">
    <cfRule type="cellIs" dxfId="1438" priority="1667" operator="equal">
      <formula>"Bajo"</formula>
    </cfRule>
  </conditionalFormatting>
  <conditionalFormatting sqref="T35 T37:T42">
    <cfRule type="cellIs" dxfId="1437" priority="1502" operator="equal">
      <formula>"Catastrófico"</formula>
    </cfRule>
  </conditionalFormatting>
  <conditionalFormatting sqref="T35 T37:T42">
    <cfRule type="cellIs" dxfId="1436" priority="1503" operator="equal">
      <formula>"Mayor"</formula>
    </cfRule>
  </conditionalFormatting>
  <conditionalFormatting sqref="T35 T37:T42">
    <cfRule type="cellIs" dxfId="1435" priority="1504" operator="equal">
      <formula>"Moderado"</formula>
    </cfRule>
  </conditionalFormatting>
  <conditionalFormatting sqref="T35 T37:T42">
    <cfRule type="cellIs" dxfId="1434" priority="1505" operator="equal">
      <formula>"Menor"</formula>
    </cfRule>
  </conditionalFormatting>
  <conditionalFormatting sqref="T35 T37:T42">
    <cfRule type="cellIs" dxfId="1433" priority="1506" operator="equal">
      <formula>"Leve"</formula>
    </cfRule>
  </conditionalFormatting>
  <conditionalFormatting sqref="AG35:AG36">
    <cfRule type="cellIs" dxfId="1432" priority="1507" operator="equal">
      <formula>"Muy Alta"</formula>
    </cfRule>
  </conditionalFormatting>
  <conditionalFormatting sqref="AG35:AG36">
    <cfRule type="cellIs" dxfId="1431" priority="1508" operator="equal">
      <formula>"Alta"</formula>
    </cfRule>
  </conditionalFormatting>
  <conditionalFormatting sqref="AG35:AG36">
    <cfRule type="cellIs" dxfId="1430" priority="1509" operator="equal">
      <formula>"Media"</formula>
    </cfRule>
  </conditionalFormatting>
  <conditionalFormatting sqref="AG35:AG36">
    <cfRule type="cellIs" dxfId="1429" priority="1510" operator="equal">
      <formula>"Baja"</formula>
    </cfRule>
  </conditionalFormatting>
  <conditionalFormatting sqref="AG35:AG36">
    <cfRule type="cellIs" dxfId="1428" priority="1511" operator="equal">
      <formula>"Muy Baja"</formula>
    </cfRule>
  </conditionalFormatting>
  <conditionalFormatting sqref="AI35:AI36">
    <cfRule type="cellIs" dxfId="1427" priority="1512" operator="equal">
      <formula>"Catastrófico"</formula>
    </cfRule>
  </conditionalFormatting>
  <conditionalFormatting sqref="AI35:AI36">
    <cfRule type="cellIs" dxfId="1426" priority="1513" operator="equal">
      <formula>"Mayor"</formula>
    </cfRule>
  </conditionalFormatting>
  <conditionalFormatting sqref="AI35:AI36">
    <cfRule type="cellIs" dxfId="1425" priority="1514" operator="equal">
      <formula>"Moderado"</formula>
    </cfRule>
  </conditionalFormatting>
  <conditionalFormatting sqref="AI35:AI36">
    <cfRule type="cellIs" dxfId="1424" priority="1515" operator="equal">
      <formula>"Menor"</formula>
    </cfRule>
  </conditionalFormatting>
  <conditionalFormatting sqref="AI35:AI36">
    <cfRule type="cellIs" dxfId="1423" priority="1516" operator="equal">
      <formula>"Leve"</formula>
    </cfRule>
  </conditionalFormatting>
  <conditionalFormatting sqref="AK35:AK36">
    <cfRule type="cellIs" dxfId="1422" priority="1517" operator="equal">
      <formula>"Extremo"</formula>
    </cfRule>
  </conditionalFormatting>
  <conditionalFormatting sqref="AK35:AK36">
    <cfRule type="cellIs" dxfId="1421" priority="1518" operator="equal">
      <formula>"Alto"</formula>
    </cfRule>
  </conditionalFormatting>
  <conditionalFormatting sqref="AK35:AK36">
    <cfRule type="cellIs" dxfId="1420" priority="1519" operator="equal">
      <formula>"Moderado"</formula>
    </cfRule>
  </conditionalFormatting>
  <conditionalFormatting sqref="AK35:AK36">
    <cfRule type="cellIs" dxfId="1419" priority="1520" operator="equal">
      <formula>"Bajo"</formula>
    </cfRule>
  </conditionalFormatting>
  <conditionalFormatting sqref="P35 P37 P39 P42">
    <cfRule type="cellIs" dxfId="1418" priority="1521" operator="equal">
      <formula>"Muy Alta"</formula>
    </cfRule>
  </conditionalFormatting>
  <conditionalFormatting sqref="P35 P37 P39 P42">
    <cfRule type="cellIs" dxfId="1417" priority="1522" operator="equal">
      <formula>"Alta"</formula>
    </cfRule>
  </conditionalFormatting>
  <conditionalFormatting sqref="P35 P37 P39 P42">
    <cfRule type="cellIs" dxfId="1416" priority="1523" operator="equal">
      <formula>"Media"</formula>
    </cfRule>
  </conditionalFormatting>
  <conditionalFormatting sqref="P35 P37 P39 P42">
    <cfRule type="cellIs" dxfId="1415" priority="1524" operator="equal">
      <formula>"Baja"</formula>
    </cfRule>
  </conditionalFormatting>
  <conditionalFormatting sqref="P35 P37 P39 P42">
    <cfRule type="cellIs" dxfId="1414" priority="1525" operator="equal">
      <formula>"Muy Baja"</formula>
    </cfRule>
  </conditionalFormatting>
  <conditionalFormatting sqref="V35 V37:V42">
    <cfRule type="cellIs" dxfId="1413" priority="1526" operator="equal">
      <formula>"Extremo"</formula>
    </cfRule>
  </conditionalFormatting>
  <conditionalFormatting sqref="V35 V37:V42">
    <cfRule type="cellIs" dxfId="1412" priority="1527" operator="equal">
      <formula>"Alto"</formula>
    </cfRule>
  </conditionalFormatting>
  <conditionalFormatting sqref="V35 V37:V42">
    <cfRule type="cellIs" dxfId="1411" priority="1528" operator="equal">
      <formula>"Moderado"</formula>
    </cfRule>
  </conditionalFormatting>
  <conditionalFormatting sqref="V35 V37:V42">
    <cfRule type="cellIs" dxfId="1410" priority="1529" operator="equal">
      <formula>"Bajo"</formula>
    </cfRule>
  </conditionalFormatting>
  <conditionalFormatting sqref="AG37">
    <cfRule type="cellIs" dxfId="1409" priority="1530" operator="equal">
      <formula>"Muy Alta"</formula>
    </cfRule>
  </conditionalFormatting>
  <conditionalFormatting sqref="AG37">
    <cfRule type="cellIs" dxfId="1408" priority="1531" operator="equal">
      <formula>"Alta"</formula>
    </cfRule>
  </conditionalFormatting>
  <conditionalFormatting sqref="AG37">
    <cfRule type="cellIs" dxfId="1407" priority="1532" operator="equal">
      <formula>"Media"</formula>
    </cfRule>
  </conditionalFormatting>
  <conditionalFormatting sqref="AG37">
    <cfRule type="cellIs" dxfId="1406" priority="1533" operator="equal">
      <formula>"Baja"</formula>
    </cfRule>
  </conditionalFormatting>
  <conditionalFormatting sqref="AG37">
    <cfRule type="cellIs" dxfId="1405" priority="1534" operator="equal">
      <formula>"Muy Baja"</formula>
    </cfRule>
  </conditionalFormatting>
  <conditionalFormatting sqref="AI37">
    <cfRule type="cellIs" dxfId="1404" priority="1535" operator="equal">
      <formula>"Catastrófico"</formula>
    </cfRule>
  </conditionalFormatting>
  <conditionalFormatting sqref="AI37">
    <cfRule type="cellIs" dxfId="1403" priority="1536" operator="equal">
      <formula>"Mayor"</formula>
    </cfRule>
  </conditionalFormatting>
  <conditionalFormatting sqref="AI37">
    <cfRule type="cellIs" dxfId="1402" priority="1537" operator="equal">
      <formula>"Moderado"</formula>
    </cfRule>
  </conditionalFormatting>
  <conditionalFormatting sqref="AI37">
    <cfRule type="cellIs" dxfId="1401" priority="1538" operator="equal">
      <formula>"Menor"</formula>
    </cfRule>
  </conditionalFormatting>
  <conditionalFormatting sqref="AI37">
    <cfRule type="cellIs" dxfId="1400" priority="1539" operator="equal">
      <formula>"Leve"</formula>
    </cfRule>
  </conditionalFormatting>
  <conditionalFormatting sqref="AK37">
    <cfRule type="cellIs" dxfId="1399" priority="1540" operator="equal">
      <formula>"Extremo"</formula>
    </cfRule>
  </conditionalFormatting>
  <conditionalFormatting sqref="AK37">
    <cfRule type="cellIs" dxfId="1398" priority="1541" operator="equal">
      <formula>"Alto"</formula>
    </cfRule>
  </conditionalFormatting>
  <conditionalFormatting sqref="AK37">
    <cfRule type="cellIs" dxfId="1397" priority="1542" operator="equal">
      <formula>"Moderado"</formula>
    </cfRule>
  </conditionalFormatting>
  <conditionalFormatting sqref="AK37">
    <cfRule type="cellIs" dxfId="1396" priority="1543" operator="equal">
      <formula>"Bajo"</formula>
    </cfRule>
  </conditionalFormatting>
  <conditionalFormatting sqref="V39:V42">
    <cfRule type="cellIs" dxfId="1395" priority="1544" operator="equal">
      <formula>"Extremo"</formula>
    </cfRule>
  </conditionalFormatting>
  <conditionalFormatting sqref="V39:V42">
    <cfRule type="cellIs" dxfId="1394" priority="1545" operator="equal">
      <formula>"Alto"</formula>
    </cfRule>
  </conditionalFormatting>
  <conditionalFormatting sqref="V39:V42">
    <cfRule type="cellIs" dxfId="1393" priority="1546" operator="equal">
      <formula>"Moderado"</formula>
    </cfRule>
  </conditionalFormatting>
  <conditionalFormatting sqref="V39:V42">
    <cfRule type="cellIs" dxfId="1392" priority="1547" operator="equal">
      <formula>"Bajo"</formula>
    </cfRule>
  </conditionalFormatting>
  <conditionalFormatting sqref="AG39:AG41">
    <cfRule type="cellIs" dxfId="1391" priority="1548" operator="equal">
      <formula>"Muy Alta"</formula>
    </cfRule>
  </conditionalFormatting>
  <conditionalFormatting sqref="AG39:AG41">
    <cfRule type="cellIs" dxfId="1390" priority="1549" operator="equal">
      <formula>"Alta"</formula>
    </cfRule>
  </conditionalFormatting>
  <conditionalFormatting sqref="AG39:AG41">
    <cfRule type="cellIs" dxfId="1389" priority="1550" operator="equal">
      <formula>"Media"</formula>
    </cfRule>
  </conditionalFormatting>
  <conditionalFormatting sqref="AG39:AG41">
    <cfRule type="cellIs" dxfId="1388" priority="1551" operator="equal">
      <formula>"Baja"</formula>
    </cfRule>
  </conditionalFormatting>
  <conditionalFormatting sqref="AG39:AG41">
    <cfRule type="cellIs" dxfId="1387" priority="1552" operator="equal">
      <formula>"Muy Baja"</formula>
    </cfRule>
  </conditionalFormatting>
  <conditionalFormatting sqref="AI39:AI41">
    <cfRule type="cellIs" dxfId="1386" priority="1553" operator="equal">
      <formula>"Catastrófico"</formula>
    </cfRule>
  </conditionalFormatting>
  <conditionalFormatting sqref="AI39:AI41">
    <cfRule type="cellIs" dxfId="1385" priority="1554" operator="equal">
      <formula>"Mayor"</formula>
    </cfRule>
  </conditionalFormatting>
  <conditionalFormatting sqref="AI39:AI41">
    <cfRule type="cellIs" dxfId="1384" priority="1555" operator="equal">
      <formula>"Moderado"</formula>
    </cfRule>
  </conditionalFormatting>
  <conditionalFormatting sqref="AI39:AI41">
    <cfRule type="cellIs" dxfId="1383" priority="1556" operator="equal">
      <formula>"Menor"</formula>
    </cfRule>
  </conditionalFormatting>
  <conditionalFormatting sqref="AI39:AI41">
    <cfRule type="cellIs" dxfId="1382" priority="1557" operator="equal">
      <formula>"Leve"</formula>
    </cfRule>
  </conditionalFormatting>
  <conditionalFormatting sqref="AK39:AK41">
    <cfRule type="cellIs" dxfId="1381" priority="1558" operator="equal">
      <formula>"Extremo"</formula>
    </cfRule>
  </conditionalFormatting>
  <conditionalFormatting sqref="AK39:AK41">
    <cfRule type="cellIs" dxfId="1380" priority="1559" operator="equal">
      <formula>"Alto"</formula>
    </cfRule>
  </conditionalFormatting>
  <conditionalFormatting sqref="AK39:AK41">
    <cfRule type="cellIs" dxfId="1379" priority="1560" operator="equal">
      <formula>"Moderado"</formula>
    </cfRule>
  </conditionalFormatting>
  <conditionalFormatting sqref="AK39:AK41">
    <cfRule type="cellIs" dxfId="1378" priority="1561" operator="equal">
      <formula>"Bajo"</formula>
    </cfRule>
  </conditionalFormatting>
  <conditionalFormatting sqref="V35 V37:V42">
    <cfRule type="cellIs" dxfId="1377" priority="1562" operator="equal">
      <formula>"Extremo"</formula>
    </cfRule>
  </conditionalFormatting>
  <conditionalFormatting sqref="V35 V37:V42">
    <cfRule type="cellIs" dxfId="1376" priority="1563" operator="equal">
      <formula>"Alto"</formula>
    </cfRule>
  </conditionalFormatting>
  <conditionalFormatting sqref="V35 V37:V42">
    <cfRule type="cellIs" dxfId="1375" priority="1564" operator="equal">
      <formula>"Moderado"</formula>
    </cfRule>
  </conditionalFormatting>
  <conditionalFormatting sqref="V35 V37:V42">
    <cfRule type="cellIs" dxfId="1374" priority="1565" operator="equal">
      <formula>"Bajo"</formula>
    </cfRule>
  </conditionalFormatting>
  <conditionalFormatting sqref="AG35:AG37 AG39:AG42">
    <cfRule type="cellIs" dxfId="1373" priority="1566" operator="equal">
      <formula>"Muy Alta"</formula>
    </cfRule>
  </conditionalFormatting>
  <conditionalFormatting sqref="AG35:AG37 AG39:AG42">
    <cfRule type="cellIs" dxfId="1372" priority="1567" operator="equal">
      <formula>"Alta"</formula>
    </cfRule>
  </conditionalFormatting>
  <conditionalFormatting sqref="AG35:AG37 AG39:AG42">
    <cfRule type="cellIs" dxfId="1371" priority="1568" operator="equal">
      <formula>"Media"</formula>
    </cfRule>
  </conditionalFormatting>
  <conditionalFormatting sqref="AG35:AG37 AG39:AG42">
    <cfRule type="cellIs" dxfId="1370" priority="1569" operator="equal">
      <formula>"Baja"</formula>
    </cfRule>
  </conditionalFormatting>
  <conditionalFormatting sqref="AG35:AG37 AG39:AG42">
    <cfRule type="cellIs" dxfId="1369" priority="1570" operator="equal">
      <formula>"Muy Baja"</formula>
    </cfRule>
  </conditionalFormatting>
  <conditionalFormatting sqref="AI35:AI37 AI39:AI42">
    <cfRule type="cellIs" dxfId="1368" priority="1571" operator="equal">
      <formula>"Catastrófico"</formula>
    </cfRule>
  </conditionalFormatting>
  <conditionalFormatting sqref="AI35:AI37 AI39:AI42">
    <cfRule type="cellIs" dxfId="1367" priority="1572" operator="equal">
      <formula>"Mayor"</formula>
    </cfRule>
  </conditionalFormatting>
  <conditionalFormatting sqref="AI35:AI37 AI39:AI42">
    <cfRule type="cellIs" dxfId="1366" priority="1573" operator="equal">
      <formula>"Moderado"</formula>
    </cfRule>
  </conditionalFormatting>
  <conditionalFormatting sqref="AI35:AI37 AI39:AI42">
    <cfRule type="cellIs" dxfId="1365" priority="1574" operator="equal">
      <formula>"Menor"</formula>
    </cfRule>
  </conditionalFormatting>
  <conditionalFormatting sqref="AI35:AI37 AI39:AI42">
    <cfRule type="cellIs" dxfId="1364" priority="1575" operator="equal">
      <formula>"Leve"</formula>
    </cfRule>
  </conditionalFormatting>
  <conditionalFormatting sqref="AK42">
    <cfRule type="cellIs" dxfId="1363" priority="1576" operator="equal">
      <formula>"Extremo"</formula>
    </cfRule>
  </conditionalFormatting>
  <conditionalFormatting sqref="AK42">
    <cfRule type="cellIs" dxfId="1362" priority="1577" operator="equal">
      <formula>"Alto"</formula>
    </cfRule>
  </conditionalFormatting>
  <conditionalFormatting sqref="AK42">
    <cfRule type="cellIs" dxfId="1361" priority="1578" operator="equal">
      <formula>"Moderado"</formula>
    </cfRule>
  </conditionalFormatting>
  <conditionalFormatting sqref="AK42">
    <cfRule type="cellIs" dxfId="1360" priority="1579" operator="equal">
      <formula>"Bajo"</formula>
    </cfRule>
  </conditionalFormatting>
  <conditionalFormatting sqref="AK35:AK37 AK39:AK42">
    <cfRule type="cellIs" dxfId="1359" priority="1580" operator="equal">
      <formula>"Extremo"</formula>
    </cfRule>
  </conditionalFormatting>
  <conditionalFormatting sqref="AK35:AK37 AK39:AK42">
    <cfRule type="cellIs" dxfId="1358" priority="1581" operator="equal">
      <formula>"Alto"</formula>
    </cfRule>
  </conditionalFormatting>
  <conditionalFormatting sqref="AK35:AK37 AK39:AK42">
    <cfRule type="cellIs" dxfId="1357" priority="1582" operator="equal">
      <formula>"Moderado"</formula>
    </cfRule>
  </conditionalFormatting>
  <conditionalFormatting sqref="AK35:AK37 AK39:AK42">
    <cfRule type="cellIs" dxfId="1356" priority="1583" operator="equal">
      <formula>"Bajo"</formula>
    </cfRule>
  </conditionalFormatting>
  <conditionalFormatting sqref="S37:S42">
    <cfRule type="containsText" dxfId="1355" priority="1584" operator="containsText" text="❌">
      <formula>NOT(ISERROR(SEARCH(("❌"),(S37))))</formula>
    </cfRule>
  </conditionalFormatting>
  <conditionalFormatting sqref="P43">
    <cfRule type="cellIs" dxfId="1354" priority="1450" operator="equal">
      <formula>"Muy Alta"</formula>
    </cfRule>
  </conditionalFormatting>
  <conditionalFormatting sqref="P43">
    <cfRule type="cellIs" dxfId="1353" priority="1451" operator="equal">
      <formula>"Alta"</formula>
    </cfRule>
  </conditionalFormatting>
  <conditionalFormatting sqref="P43">
    <cfRule type="cellIs" dxfId="1352" priority="1452" operator="equal">
      <formula>"Media"</formula>
    </cfRule>
  </conditionalFormatting>
  <conditionalFormatting sqref="P43">
    <cfRule type="cellIs" dxfId="1351" priority="1453" operator="equal">
      <formula>"Baja"</formula>
    </cfRule>
  </conditionalFormatting>
  <conditionalFormatting sqref="P43">
    <cfRule type="cellIs" dxfId="1350" priority="1454" operator="equal">
      <formula>"Muy Baja"</formula>
    </cfRule>
  </conditionalFormatting>
  <conditionalFormatting sqref="T43 T45">
    <cfRule type="cellIs" dxfId="1349" priority="1455" operator="equal">
      <formula>"Catastrófico"</formula>
    </cfRule>
  </conditionalFormatting>
  <conditionalFormatting sqref="T43 T45">
    <cfRule type="cellIs" dxfId="1348" priority="1456" operator="equal">
      <formula>"Mayor"</formula>
    </cfRule>
  </conditionalFormatting>
  <conditionalFormatting sqref="T43 T45">
    <cfRule type="cellIs" dxfId="1347" priority="1457" operator="equal">
      <formula>"Moderado"</formula>
    </cfRule>
  </conditionalFormatting>
  <conditionalFormatting sqref="T43 T45">
    <cfRule type="cellIs" dxfId="1346" priority="1458" operator="equal">
      <formula>"Menor"</formula>
    </cfRule>
  </conditionalFormatting>
  <conditionalFormatting sqref="T43 T45">
    <cfRule type="cellIs" dxfId="1345" priority="1459" operator="equal">
      <formula>"Leve"</formula>
    </cfRule>
  </conditionalFormatting>
  <conditionalFormatting sqref="V43">
    <cfRule type="cellIs" dxfId="1344" priority="1460" operator="equal">
      <formula>"Extremo"</formula>
    </cfRule>
  </conditionalFormatting>
  <conditionalFormatting sqref="V43">
    <cfRule type="cellIs" dxfId="1343" priority="1461" operator="equal">
      <formula>"Alto"</formula>
    </cfRule>
  </conditionalFormatting>
  <conditionalFormatting sqref="V43">
    <cfRule type="cellIs" dxfId="1342" priority="1462" operator="equal">
      <formula>"Moderado"</formula>
    </cfRule>
  </conditionalFormatting>
  <conditionalFormatting sqref="V43">
    <cfRule type="cellIs" dxfId="1341" priority="1463" operator="equal">
      <formula>"Bajo"</formula>
    </cfRule>
  </conditionalFormatting>
  <conditionalFormatting sqref="AG43:AG45">
    <cfRule type="cellIs" dxfId="1340" priority="1464" operator="equal">
      <formula>"Muy Alta"</formula>
    </cfRule>
  </conditionalFormatting>
  <conditionalFormatting sqref="AG43:AG45">
    <cfRule type="cellIs" dxfId="1339" priority="1465" operator="equal">
      <formula>"Alta"</formula>
    </cfRule>
  </conditionalFormatting>
  <conditionalFormatting sqref="AG43:AG45">
    <cfRule type="cellIs" dxfId="1338" priority="1466" operator="equal">
      <formula>"Media"</formula>
    </cfRule>
  </conditionalFormatting>
  <conditionalFormatting sqref="AG43:AG45">
    <cfRule type="cellIs" dxfId="1337" priority="1467" operator="equal">
      <formula>"Baja"</formula>
    </cfRule>
  </conditionalFormatting>
  <conditionalFormatting sqref="AG43:AG45">
    <cfRule type="cellIs" dxfId="1336" priority="1468" operator="equal">
      <formula>"Muy Baja"</formula>
    </cfRule>
  </conditionalFormatting>
  <conditionalFormatting sqref="AI43:AI45">
    <cfRule type="cellIs" dxfId="1335" priority="1469" operator="equal">
      <formula>"Catastrófico"</formula>
    </cfRule>
  </conditionalFormatting>
  <conditionalFormatting sqref="AI43:AI45">
    <cfRule type="cellIs" dxfId="1334" priority="1470" operator="equal">
      <formula>"Mayor"</formula>
    </cfRule>
  </conditionalFormatting>
  <conditionalFormatting sqref="AI43:AI45">
    <cfRule type="cellIs" dxfId="1333" priority="1471" operator="equal">
      <formula>"Moderado"</formula>
    </cfRule>
  </conditionalFormatting>
  <conditionalFormatting sqref="AI43:AI45">
    <cfRule type="cellIs" dxfId="1332" priority="1472" operator="equal">
      <formula>"Menor"</formula>
    </cfRule>
  </conditionalFormatting>
  <conditionalFormatting sqref="AI43:AI45">
    <cfRule type="cellIs" dxfId="1331" priority="1473" operator="equal">
      <formula>"Leve"</formula>
    </cfRule>
  </conditionalFormatting>
  <conditionalFormatting sqref="AK43:AK45">
    <cfRule type="cellIs" dxfId="1330" priority="1474" operator="equal">
      <formula>"Extremo"</formula>
    </cfRule>
  </conditionalFormatting>
  <conditionalFormatting sqref="AK43:AK45">
    <cfRule type="cellIs" dxfId="1329" priority="1475" operator="equal">
      <formula>"Alto"</formula>
    </cfRule>
  </conditionalFormatting>
  <conditionalFormatting sqref="AK43:AK45">
    <cfRule type="cellIs" dxfId="1328" priority="1476" operator="equal">
      <formula>"Moderado"</formula>
    </cfRule>
  </conditionalFormatting>
  <conditionalFormatting sqref="AK43:AK45">
    <cfRule type="cellIs" dxfId="1327" priority="1477" operator="equal">
      <formula>"Bajo"</formula>
    </cfRule>
  </conditionalFormatting>
  <conditionalFormatting sqref="P43 P45">
    <cfRule type="cellIs" dxfId="1326" priority="1478" operator="equal">
      <formula>"Muy Alta"</formula>
    </cfRule>
  </conditionalFormatting>
  <conditionalFormatting sqref="P43 P45">
    <cfRule type="cellIs" dxfId="1325" priority="1479" operator="equal">
      <formula>"Alta"</formula>
    </cfRule>
  </conditionalFormatting>
  <conditionalFormatting sqref="P43 P45">
    <cfRule type="cellIs" dxfId="1324" priority="1480" operator="equal">
      <formula>"Media"</formula>
    </cfRule>
  </conditionalFormatting>
  <conditionalFormatting sqref="P43 P45">
    <cfRule type="cellIs" dxfId="1323" priority="1481" operator="equal">
      <formula>"Baja"</formula>
    </cfRule>
  </conditionalFormatting>
  <conditionalFormatting sqref="P43 P45">
    <cfRule type="cellIs" dxfId="1322" priority="1482" operator="equal">
      <formula>"Muy Baja"</formula>
    </cfRule>
  </conditionalFormatting>
  <conditionalFormatting sqref="V43 V45">
    <cfRule type="cellIs" dxfId="1321" priority="1483" operator="equal">
      <formula>"Extremo"</formula>
    </cfRule>
  </conditionalFormatting>
  <conditionalFormatting sqref="V43 V45">
    <cfRule type="cellIs" dxfId="1320" priority="1484" operator="equal">
      <formula>"Alto"</formula>
    </cfRule>
  </conditionalFormatting>
  <conditionalFormatting sqref="V43 V45">
    <cfRule type="cellIs" dxfId="1319" priority="1485" operator="equal">
      <formula>"Moderado"</formula>
    </cfRule>
  </conditionalFormatting>
  <conditionalFormatting sqref="V43 V45">
    <cfRule type="cellIs" dxfId="1318" priority="1486" operator="equal">
      <formula>"Bajo"</formula>
    </cfRule>
  </conditionalFormatting>
  <conditionalFormatting sqref="AG43:AG45">
    <cfRule type="cellIs" dxfId="1317" priority="1487" operator="equal">
      <formula>"Muy Alta"</formula>
    </cfRule>
  </conditionalFormatting>
  <conditionalFormatting sqref="AG43:AG45">
    <cfRule type="cellIs" dxfId="1316" priority="1488" operator="equal">
      <formula>"Alta"</formula>
    </cfRule>
  </conditionalFormatting>
  <conditionalFormatting sqref="AG43:AG45">
    <cfRule type="cellIs" dxfId="1315" priority="1489" operator="equal">
      <formula>"Media"</formula>
    </cfRule>
  </conditionalFormatting>
  <conditionalFormatting sqref="AG43:AG45">
    <cfRule type="cellIs" dxfId="1314" priority="1490" operator="equal">
      <formula>"Baja"</formula>
    </cfRule>
  </conditionalFormatting>
  <conditionalFormatting sqref="AG43:AG45">
    <cfRule type="cellIs" dxfId="1313" priority="1491" operator="equal">
      <formula>"Muy Baja"</formula>
    </cfRule>
  </conditionalFormatting>
  <conditionalFormatting sqref="AI43:AI45">
    <cfRule type="cellIs" dxfId="1312" priority="1492" operator="equal">
      <formula>"Catastrófico"</formula>
    </cfRule>
  </conditionalFormatting>
  <conditionalFormatting sqref="AI43:AI45">
    <cfRule type="cellIs" dxfId="1311" priority="1493" operator="equal">
      <formula>"Mayor"</formula>
    </cfRule>
  </conditionalFormatting>
  <conditionalFormatting sqref="AI43:AI45">
    <cfRule type="cellIs" dxfId="1310" priority="1494" operator="equal">
      <formula>"Moderado"</formula>
    </cfRule>
  </conditionalFormatting>
  <conditionalFormatting sqref="AI43:AI45">
    <cfRule type="cellIs" dxfId="1309" priority="1495" operator="equal">
      <formula>"Menor"</formula>
    </cfRule>
  </conditionalFormatting>
  <conditionalFormatting sqref="AI43:AI45">
    <cfRule type="cellIs" dxfId="1308" priority="1496" operator="equal">
      <formula>"Leve"</formula>
    </cfRule>
  </conditionalFormatting>
  <conditionalFormatting sqref="AK43:AK45">
    <cfRule type="cellIs" dxfId="1307" priority="1497" operator="equal">
      <formula>"Extremo"</formula>
    </cfRule>
  </conditionalFormatting>
  <conditionalFormatting sqref="AK43:AK45">
    <cfRule type="cellIs" dxfId="1306" priority="1498" operator="equal">
      <formula>"Alto"</formula>
    </cfRule>
  </conditionalFormatting>
  <conditionalFormatting sqref="AK43:AK45">
    <cfRule type="cellIs" dxfId="1305" priority="1499" operator="equal">
      <formula>"Moderado"</formula>
    </cfRule>
  </conditionalFormatting>
  <conditionalFormatting sqref="AK43:AK45">
    <cfRule type="cellIs" dxfId="1304" priority="1500" operator="equal">
      <formula>"Bajo"</formula>
    </cfRule>
  </conditionalFormatting>
  <conditionalFormatting sqref="S43:S45">
    <cfRule type="containsText" dxfId="1303" priority="1501" operator="containsText" text="❌">
      <formula>NOT(ISERROR(SEARCH(("❌"),(S43))))</formula>
    </cfRule>
  </conditionalFormatting>
  <conditionalFormatting sqref="AI46:AI48">
    <cfRule type="cellIs" dxfId="1302" priority="1423" operator="equal">
      <formula>"Catastrófico"</formula>
    </cfRule>
  </conditionalFormatting>
  <conditionalFormatting sqref="AI46:AI48">
    <cfRule type="cellIs" dxfId="1301" priority="1424" operator="equal">
      <formula>"Mayor"</formula>
    </cfRule>
  </conditionalFormatting>
  <conditionalFormatting sqref="AI46:AI48">
    <cfRule type="cellIs" dxfId="1300" priority="1425" operator="equal">
      <formula>"Moderado"</formula>
    </cfRule>
  </conditionalFormatting>
  <conditionalFormatting sqref="AI46:AI48">
    <cfRule type="cellIs" dxfId="1299" priority="1426" operator="equal">
      <formula>"Menor"</formula>
    </cfRule>
  </conditionalFormatting>
  <conditionalFormatting sqref="AI46:AI48">
    <cfRule type="cellIs" dxfId="1298" priority="1427" operator="equal">
      <formula>"Leve"</formula>
    </cfRule>
  </conditionalFormatting>
  <conditionalFormatting sqref="AG46:AG48">
    <cfRule type="cellIs" dxfId="1297" priority="1428" operator="equal">
      <formula>"Muy Alta"</formula>
    </cfRule>
  </conditionalFormatting>
  <conditionalFormatting sqref="AG46:AG48">
    <cfRule type="cellIs" dxfId="1296" priority="1429" operator="equal">
      <formula>"Alta"</formula>
    </cfRule>
  </conditionalFormatting>
  <conditionalFormatting sqref="AG46:AG48">
    <cfRule type="cellIs" dxfId="1295" priority="1430" operator="equal">
      <formula>"Media"</formula>
    </cfRule>
  </conditionalFormatting>
  <conditionalFormatting sqref="AG46:AG48">
    <cfRule type="cellIs" dxfId="1294" priority="1431" operator="equal">
      <formula>"Baja"</formula>
    </cfRule>
  </conditionalFormatting>
  <conditionalFormatting sqref="AG46:AG48">
    <cfRule type="cellIs" dxfId="1293" priority="1432" operator="equal">
      <formula>"Muy Baja"</formula>
    </cfRule>
  </conditionalFormatting>
  <conditionalFormatting sqref="AK46:AK48">
    <cfRule type="cellIs" dxfId="1292" priority="1433" operator="equal">
      <formula>"Extremo"</formula>
    </cfRule>
  </conditionalFormatting>
  <conditionalFormatting sqref="AK46:AK48">
    <cfRule type="cellIs" dxfId="1291" priority="1434" operator="equal">
      <formula>"Alto"</formula>
    </cfRule>
  </conditionalFormatting>
  <conditionalFormatting sqref="AK46:AK48">
    <cfRule type="cellIs" dxfId="1290" priority="1435" operator="equal">
      <formula>"Moderado"</formula>
    </cfRule>
  </conditionalFormatting>
  <conditionalFormatting sqref="AK46:AK48">
    <cfRule type="cellIs" dxfId="1289" priority="1436" operator="equal">
      <formula>"Bajo"</formula>
    </cfRule>
  </conditionalFormatting>
  <conditionalFormatting sqref="P46">
    <cfRule type="cellIs" dxfId="1288" priority="1437" operator="equal">
      <formula>"Muy Alta"</formula>
    </cfRule>
  </conditionalFormatting>
  <conditionalFormatting sqref="P46">
    <cfRule type="cellIs" dxfId="1287" priority="1438" operator="equal">
      <formula>"Alta"</formula>
    </cfRule>
  </conditionalFormatting>
  <conditionalFormatting sqref="P46">
    <cfRule type="cellIs" dxfId="1286" priority="1439" operator="equal">
      <formula>"Media"</formula>
    </cfRule>
  </conditionalFormatting>
  <conditionalFormatting sqref="P46">
    <cfRule type="cellIs" dxfId="1285" priority="1440" operator="equal">
      <formula>"Baja"</formula>
    </cfRule>
  </conditionalFormatting>
  <conditionalFormatting sqref="P46">
    <cfRule type="cellIs" dxfId="1284" priority="1441" operator="equal">
      <formula>"Muy Baja"</formula>
    </cfRule>
  </conditionalFormatting>
  <conditionalFormatting sqref="V46">
    <cfRule type="cellIs" dxfId="1283" priority="1442" operator="equal">
      <formula>"Extremo"</formula>
    </cfRule>
  </conditionalFormatting>
  <conditionalFormatting sqref="V46">
    <cfRule type="cellIs" dxfId="1282" priority="1443" operator="equal">
      <formula>"Alto"</formula>
    </cfRule>
  </conditionalFormatting>
  <conditionalFormatting sqref="V46">
    <cfRule type="cellIs" dxfId="1281" priority="1444" operator="equal">
      <formula>"Moderado"</formula>
    </cfRule>
  </conditionalFormatting>
  <conditionalFormatting sqref="V46">
    <cfRule type="cellIs" dxfId="1280" priority="1445" operator="equal">
      <formula>"Bajo"</formula>
    </cfRule>
  </conditionalFormatting>
  <conditionalFormatting sqref="V46">
    <cfRule type="cellIs" dxfId="1279" priority="1446" operator="equal">
      <formula>"Extremo"</formula>
    </cfRule>
  </conditionalFormatting>
  <conditionalFormatting sqref="V46">
    <cfRule type="cellIs" dxfId="1278" priority="1447" operator="equal">
      <formula>"Alto"</formula>
    </cfRule>
  </conditionalFormatting>
  <conditionalFormatting sqref="V46">
    <cfRule type="cellIs" dxfId="1277" priority="1448" operator="equal">
      <formula>"Moderado"</formula>
    </cfRule>
  </conditionalFormatting>
  <conditionalFormatting sqref="V46">
    <cfRule type="cellIs" dxfId="1276" priority="1449" operator="equal">
      <formula>"Bajo"</formula>
    </cfRule>
  </conditionalFormatting>
  <conditionalFormatting sqref="P49:P51 AG49:AG51">
    <cfRule type="cellIs" dxfId="1275" priority="1385" operator="equal">
      <formula>"Muy Alta"</formula>
    </cfRule>
  </conditionalFormatting>
  <conditionalFormatting sqref="P49:P51 AG49:AG51">
    <cfRule type="cellIs" dxfId="1274" priority="1386" operator="equal">
      <formula>"Alta"</formula>
    </cfRule>
  </conditionalFormatting>
  <conditionalFormatting sqref="P49:P51 AG49:AG51">
    <cfRule type="cellIs" dxfId="1273" priority="1387" operator="equal">
      <formula>"Media"</formula>
    </cfRule>
  </conditionalFormatting>
  <conditionalFormatting sqref="P49:P51 AG49:AG51">
    <cfRule type="cellIs" dxfId="1272" priority="1388" operator="equal">
      <formula>"Baja"</formula>
    </cfRule>
  </conditionalFormatting>
  <conditionalFormatting sqref="P49:P51 AG49:AG51">
    <cfRule type="cellIs" dxfId="1271" priority="1389" operator="equal">
      <formula>"Muy Baja"</formula>
    </cfRule>
  </conditionalFormatting>
  <conditionalFormatting sqref="AI49:AI51 T50:T51">
    <cfRule type="cellIs" dxfId="1270" priority="1390" operator="equal">
      <formula>"Catastrófico"</formula>
    </cfRule>
  </conditionalFormatting>
  <conditionalFormatting sqref="AI49:AI51 T50:T51">
    <cfRule type="cellIs" dxfId="1269" priority="1391" operator="equal">
      <formula>"Mayor"</formula>
    </cfRule>
  </conditionalFormatting>
  <conditionalFormatting sqref="AI49:AI51 T50:T51">
    <cfRule type="cellIs" dxfId="1268" priority="1392" operator="equal">
      <formula>"Moderado"</formula>
    </cfRule>
  </conditionalFormatting>
  <conditionalFormatting sqref="AI49:AI51 T50:T51">
    <cfRule type="cellIs" dxfId="1267" priority="1393" operator="equal">
      <formula>"Menor"</formula>
    </cfRule>
  </conditionalFormatting>
  <conditionalFormatting sqref="AI49:AI51 T50:T51">
    <cfRule type="cellIs" dxfId="1266" priority="1394" operator="equal">
      <formula>"Leve"</formula>
    </cfRule>
  </conditionalFormatting>
  <conditionalFormatting sqref="AK49:AK51 V49:V51">
    <cfRule type="cellIs" dxfId="1265" priority="1395" operator="equal">
      <formula>"Extremo"</formula>
    </cfRule>
  </conditionalFormatting>
  <conditionalFormatting sqref="AK49:AK51 V49:V51">
    <cfRule type="cellIs" dxfId="1264" priority="1396" operator="equal">
      <formula>"Alto"</formula>
    </cfRule>
  </conditionalFormatting>
  <conditionalFormatting sqref="AK49:AK51 V49:V51">
    <cfRule type="cellIs" dxfId="1263" priority="1397" operator="equal">
      <formula>"Moderado"</formula>
    </cfRule>
  </conditionalFormatting>
  <conditionalFormatting sqref="AK49:AK51 V49:V51">
    <cfRule type="cellIs" dxfId="1262" priority="1398" operator="equal">
      <formula>"Bajo"</formula>
    </cfRule>
  </conditionalFormatting>
  <conditionalFormatting sqref="AG49:AG51">
    <cfRule type="cellIs" dxfId="1261" priority="1399" operator="equal">
      <formula>"Muy Alta"</formula>
    </cfRule>
  </conditionalFormatting>
  <conditionalFormatting sqref="AG49:AG51">
    <cfRule type="cellIs" dxfId="1260" priority="1400" operator="equal">
      <formula>"Alta"</formula>
    </cfRule>
  </conditionalFormatting>
  <conditionalFormatting sqref="AG49:AG51">
    <cfRule type="cellIs" dxfId="1259" priority="1401" operator="equal">
      <formula>"Media"</formula>
    </cfRule>
  </conditionalFormatting>
  <conditionalFormatting sqref="AG49:AG51">
    <cfRule type="cellIs" dxfId="1258" priority="1402" operator="equal">
      <formula>"Baja"</formula>
    </cfRule>
  </conditionalFormatting>
  <conditionalFormatting sqref="AG49:AG51">
    <cfRule type="cellIs" dxfId="1257" priority="1403" operator="equal">
      <formula>"Muy Baja"</formula>
    </cfRule>
  </conditionalFormatting>
  <conditionalFormatting sqref="AI49:AI51">
    <cfRule type="cellIs" dxfId="1256" priority="1404" operator="equal">
      <formula>"Catastrófico"</formula>
    </cfRule>
  </conditionalFormatting>
  <conditionalFormatting sqref="AI49:AI51">
    <cfRule type="cellIs" dxfId="1255" priority="1405" operator="equal">
      <formula>"Mayor"</formula>
    </cfRule>
  </conditionalFormatting>
  <conditionalFormatting sqref="AI49:AI51">
    <cfRule type="cellIs" dxfId="1254" priority="1406" operator="equal">
      <formula>"Moderado"</formula>
    </cfRule>
  </conditionalFormatting>
  <conditionalFormatting sqref="AI49:AI51">
    <cfRule type="cellIs" dxfId="1253" priority="1407" operator="equal">
      <formula>"Menor"</formula>
    </cfRule>
  </conditionalFormatting>
  <conditionalFormatting sqref="AI49:AI51">
    <cfRule type="cellIs" dxfId="1252" priority="1408" operator="equal">
      <formula>"Leve"</formula>
    </cfRule>
  </conditionalFormatting>
  <conditionalFormatting sqref="AK49:AK51">
    <cfRule type="cellIs" dxfId="1251" priority="1409" operator="equal">
      <formula>"Extremo"</formula>
    </cfRule>
  </conditionalFormatting>
  <conditionalFormatting sqref="AK49:AK51">
    <cfRule type="cellIs" dxfId="1250" priority="1410" operator="equal">
      <formula>"Alto"</formula>
    </cfRule>
  </conditionalFormatting>
  <conditionalFormatting sqref="AK49:AK51">
    <cfRule type="cellIs" dxfId="1249" priority="1411" operator="equal">
      <formula>"Moderado"</formula>
    </cfRule>
  </conditionalFormatting>
  <conditionalFormatting sqref="AK49:AK51">
    <cfRule type="cellIs" dxfId="1248" priority="1412" operator="equal">
      <formula>"Bajo"</formula>
    </cfRule>
  </conditionalFormatting>
  <conditionalFormatting sqref="V50:V51">
    <cfRule type="cellIs" dxfId="1247" priority="1413" operator="equal">
      <formula>"Extremo"</formula>
    </cfRule>
  </conditionalFormatting>
  <conditionalFormatting sqref="V50:V51">
    <cfRule type="cellIs" dxfId="1246" priority="1414" operator="equal">
      <formula>"Alto"</formula>
    </cfRule>
  </conditionalFormatting>
  <conditionalFormatting sqref="V50:V51">
    <cfRule type="cellIs" dxfId="1245" priority="1415" operator="equal">
      <formula>"Moderado"</formula>
    </cfRule>
  </conditionalFormatting>
  <conditionalFormatting sqref="V50:V51">
    <cfRule type="cellIs" dxfId="1244" priority="1416" operator="equal">
      <formula>"Bajo"</formula>
    </cfRule>
  </conditionalFormatting>
  <conditionalFormatting sqref="P49:P51">
    <cfRule type="cellIs" dxfId="1243" priority="1417" operator="equal">
      <formula>"Muy Alta"</formula>
    </cfRule>
  </conditionalFormatting>
  <conditionalFormatting sqref="P49:P51">
    <cfRule type="cellIs" dxfId="1242" priority="1418" operator="equal">
      <formula>"Alta"</formula>
    </cfRule>
  </conditionalFormatting>
  <conditionalFormatting sqref="P49:P51">
    <cfRule type="cellIs" dxfId="1241" priority="1419" operator="equal">
      <formula>"Media"</formula>
    </cfRule>
  </conditionalFormatting>
  <conditionalFormatting sqref="P49:P51">
    <cfRule type="cellIs" dxfId="1240" priority="1420" operator="equal">
      <formula>"Baja"</formula>
    </cfRule>
  </conditionalFormatting>
  <conditionalFormatting sqref="P49:P51">
    <cfRule type="cellIs" dxfId="1239" priority="1421" operator="equal">
      <formula>"Muy Baja"</formula>
    </cfRule>
  </conditionalFormatting>
  <conditionalFormatting sqref="S50:S51">
    <cfRule type="containsText" dxfId="1238" priority="1422" operator="containsText" text="❌">
      <formula>NOT(ISERROR(SEARCH(("❌"),(S50))))</formula>
    </cfRule>
  </conditionalFormatting>
  <conditionalFormatting sqref="T49">
    <cfRule type="cellIs" dxfId="1237" priority="1380" operator="equal">
      <formula>"Catastrófico"</formula>
    </cfRule>
  </conditionalFormatting>
  <conditionalFormatting sqref="T49">
    <cfRule type="cellIs" dxfId="1236" priority="1381" operator="equal">
      <formula>"Mayor"</formula>
    </cfRule>
  </conditionalFormatting>
  <conditionalFormatting sqref="T49">
    <cfRule type="cellIs" dxfId="1235" priority="1382" operator="equal">
      <formula>"Moderado"</formula>
    </cfRule>
  </conditionalFormatting>
  <conditionalFormatting sqref="T49">
    <cfRule type="cellIs" dxfId="1234" priority="1383" operator="equal">
      <formula>"Menor"</formula>
    </cfRule>
  </conditionalFormatting>
  <conditionalFormatting sqref="T49">
    <cfRule type="cellIs" dxfId="1233" priority="1384" operator="equal">
      <formula>"Leve"</formula>
    </cfRule>
  </conditionalFormatting>
  <conditionalFormatting sqref="P52:P54 P56">
    <cfRule type="cellIs" dxfId="1232" priority="1240" operator="equal">
      <formula>"Muy Alta"</formula>
    </cfRule>
  </conditionalFormatting>
  <conditionalFormatting sqref="P52:P54 P56">
    <cfRule type="cellIs" dxfId="1231" priority="1241" operator="equal">
      <formula>"Alta"</formula>
    </cfRule>
  </conditionalFormatting>
  <conditionalFormatting sqref="P52:P54 P56">
    <cfRule type="cellIs" dxfId="1230" priority="1242" operator="equal">
      <formula>"Media"</formula>
    </cfRule>
  </conditionalFormatting>
  <conditionalFormatting sqref="P52:P54 P56">
    <cfRule type="cellIs" dxfId="1229" priority="1243" operator="equal">
      <formula>"Baja"</formula>
    </cfRule>
  </conditionalFormatting>
  <conditionalFormatting sqref="P52:P54 P56">
    <cfRule type="cellIs" dxfId="1228" priority="1244" operator="equal">
      <formula>"Muy Baja"</formula>
    </cfRule>
  </conditionalFormatting>
  <conditionalFormatting sqref="T52:T54 T56:T59">
    <cfRule type="cellIs" dxfId="1227" priority="1245" operator="equal">
      <formula>"Catastrófico"</formula>
    </cfRule>
  </conditionalFormatting>
  <conditionalFormatting sqref="T52:T54 T56:T59">
    <cfRule type="cellIs" dxfId="1226" priority="1246" operator="equal">
      <formula>"Mayor"</formula>
    </cfRule>
  </conditionalFormatting>
  <conditionalFormatting sqref="T52:T54 T56:T59">
    <cfRule type="cellIs" dxfId="1225" priority="1247" operator="equal">
      <formula>"Moderado"</formula>
    </cfRule>
  </conditionalFormatting>
  <conditionalFormatting sqref="T52:T54 T56:T59">
    <cfRule type="cellIs" dxfId="1224" priority="1248" operator="equal">
      <formula>"Menor"</formula>
    </cfRule>
  </conditionalFormatting>
  <conditionalFormatting sqref="T52:T54 T56:T59">
    <cfRule type="cellIs" dxfId="1223" priority="1249" operator="equal">
      <formula>"Leve"</formula>
    </cfRule>
  </conditionalFormatting>
  <conditionalFormatting sqref="V52:V54">
    <cfRule type="cellIs" dxfId="1222" priority="1250" operator="equal">
      <formula>"Extremo"</formula>
    </cfRule>
  </conditionalFormatting>
  <conditionalFormatting sqref="V52:V54">
    <cfRule type="cellIs" dxfId="1221" priority="1251" operator="equal">
      <formula>"Alto"</formula>
    </cfRule>
  </conditionalFormatting>
  <conditionalFormatting sqref="V52:V54">
    <cfRule type="cellIs" dxfId="1220" priority="1252" operator="equal">
      <formula>"Moderado"</formula>
    </cfRule>
  </conditionalFormatting>
  <conditionalFormatting sqref="V52:V54">
    <cfRule type="cellIs" dxfId="1219" priority="1253" operator="equal">
      <formula>"Bajo"</formula>
    </cfRule>
  </conditionalFormatting>
  <conditionalFormatting sqref="AG52:AG55">
    <cfRule type="cellIs" dxfId="1218" priority="1254" operator="equal">
      <formula>"Muy Alta"</formula>
    </cfRule>
  </conditionalFormatting>
  <conditionalFormatting sqref="AG52:AG55">
    <cfRule type="cellIs" dxfId="1217" priority="1255" operator="equal">
      <formula>"Alta"</formula>
    </cfRule>
  </conditionalFormatting>
  <conditionalFormatting sqref="AG52:AG55">
    <cfRule type="cellIs" dxfId="1216" priority="1256" operator="equal">
      <formula>"Media"</formula>
    </cfRule>
  </conditionalFormatting>
  <conditionalFormatting sqref="AG52:AG55">
    <cfRule type="cellIs" dxfId="1215" priority="1257" operator="equal">
      <formula>"Baja"</formula>
    </cfRule>
  </conditionalFormatting>
  <conditionalFormatting sqref="AG52:AG55">
    <cfRule type="cellIs" dxfId="1214" priority="1258" operator="equal">
      <formula>"Muy Baja"</formula>
    </cfRule>
  </conditionalFormatting>
  <conditionalFormatting sqref="AI52:AI55">
    <cfRule type="cellIs" dxfId="1213" priority="1259" operator="equal">
      <formula>"Catastrófico"</formula>
    </cfRule>
  </conditionalFormatting>
  <conditionalFormatting sqref="AI52:AI55">
    <cfRule type="cellIs" dxfId="1212" priority="1260" operator="equal">
      <formula>"Mayor"</formula>
    </cfRule>
  </conditionalFormatting>
  <conditionalFormatting sqref="AI52:AI55">
    <cfRule type="cellIs" dxfId="1211" priority="1261" operator="equal">
      <formula>"Moderado"</formula>
    </cfRule>
  </conditionalFormatting>
  <conditionalFormatting sqref="AI52:AI55">
    <cfRule type="cellIs" dxfId="1210" priority="1262" operator="equal">
      <formula>"Menor"</formula>
    </cfRule>
  </conditionalFormatting>
  <conditionalFormatting sqref="AI52:AI55">
    <cfRule type="cellIs" dxfId="1209" priority="1263" operator="equal">
      <formula>"Leve"</formula>
    </cfRule>
  </conditionalFormatting>
  <conditionalFormatting sqref="AK52:AK55">
    <cfRule type="cellIs" dxfId="1208" priority="1264" operator="equal">
      <formula>"Extremo"</formula>
    </cfRule>
  </conditionalFormatting>
  <conditionalFormatting sqref="AK52:AK55">
    <cfRule type="cellIs" dxfId="1207" priority="1265" operator="equal">
      <formula>"Alto"</formula>
    </cfRule>
  </conditionalFormatting>
  <conditionalFormatting sqref="AK52:AK55">
    <cfRule type="cellIs" dxfId="1206" priority="1266" operator="equal">
      <formula>"Moderado"</formula>
    </cfRule>
  </conditionalFormatting>
  <conditionalFormatting sqref="AK52:AK55">
    <cfRule type="cellIs" dxfId="1205" priority="1267" operator="equal">
      <formula>"Bajo"</formula>
    </cfRule>
  </conditionalFormatting>
  <conditionalFormatting sqref="V56">
    <cfRule type="cellIs" dxfId="1204" priority="1268" operator="equal">
      <formula>"Extremo"</formula>
    </cfRule>
  </conditionalFormatting>
  <conditionalFormatting sqref="V56">
    <cfRule type="cellIs" dxfId="1203" priority="1269" operator="equal">
      <formula>"Alto"</formula>
    </cfRule>
  </conditionalFormatting>
  <conditionalFormatting sqref="V56">
    <cfRule type="cellIs" dxfId="1202" priority="1270" operator="equal">
      <formula>"Moderado"</formula>
    </cfRule>
  </conditionalFormatting>
  <conditionalFormatting sqref="V56">
    <cfRule type="cellIs" dxfId="1201" priority="1271" operator="equal">
      <formula>"Bajo"</formula>
    </cfRule>
  </conditionalFormatting>
  <conditionalFormatting sqref="AG56:AK57">
    <cfRule type="cellIs" dxfId="1200" priority="1272" operator="equal">
      <formula>"Muy Alta"</formula>
    </cfRule>
  </conditionalFormatting>
  <conditionalFormatting sqref="AG56:AK57">
    <cfRule type="cellIs" dxfId="1199" priority="1273" operator="equal">
      <formula>"Alta"</formula>
    </cfRule>
  </conditionalFormatting>
  <conditionalFormatting sqref="AG56:AK57">
    <cfRule type="cellIs" dxfId="1198" priority="1274" operator="equal">
      <formula>"Media"</formula>
    </cfRule>
  </conditionalFormatting>
  <conditionalFormatting sqref="AG56:AK57">
    <cfRule type="cellIs" dxfId="1197" priority="1275" operator="equal">
      <formula>"Baja"</formula>
    </cfRule>
  </conditionalFormatting>
  <conditionalFormatting sqref="AG56:AK57">
    <cfRule type="cellIs" dxfId="1196" priority="1276" operator="equal">
      <formula>"Muy Baja"</formula>
    </cfRule>
  </conditionalFormatting>
  <conditionalFormatting sqref="AI56:AI57">
    <cfRule type="cellIs" dxfId="1195" priority="1277" operator="equal">
      <formula>"Catastrófico"</formula>
    </cfRule>
  </conditionalFormatting>
  <conditionalFormatting sqref="AI56:AI57">
    <cfRule type="cellIs" dxfId="1194" priority="1278" operator="equal">
      <formula>"Mayor"</formula>
    </cfRule>
  </conditionalFormatting>
  <conditionalFormatting sqref="AI56:AI57">
    <cfRule type="cellIs" dxfId="1193" priority="1279" operator="equal">
      <formula>"Moderado"</formula>
    </cfRule>
  </conditionalFormatting>
  <conditionalFormatting sqref="AI56:AI57">
    <cfRule type="cellIs" dxfId="1192" priority="1280" operator="equal">
      <formula>"Menor"</formula>
    </cfRule>
  </conditionalFormatting>
  <conditionalFormatting sqref="AI56:AI57">
    <cfRule type="cellIs" dxfId="1191" priority="1281" operator="equal">
      <formula>"Leve"</formula>
    </cfRule>
  </conditionalFormatting>
  <conditionalFormatting sqref="AK56:AK57">
    <cfRule type="cellIs" dxfId="1190" priority="1282" operator="equal">
      <formula>"Extremo"</formula>
    </cfRule>
  </conditionalFormatting>
  <conditionalFormatting sqref="AK56:AK57">
    <cfRule type="cellIs" dxfId="1189" priority="1283" operator="equal">
      <formula>"Alto"</formula>
    </cfRule>
  </conditionalFormatting>
  <conditionalFormatting sqref="AK56:AK57">
    <cfRule type="cellIs" dxfId="1188" priority="1284" operator="equal">
      <formula>"Moderado"</formula>
    </cfRule>
  </conditionalFormatting>
  <conditionalFormatting sqref="AK56:AK57">
    <cfRule type="cellIs" dxfId="1187" priority="1285" operator="equal">
      <formula>"Bajo"</formula>
    </cfRule>
  </conditionalFormatting>
  <conditionalFormatting sqref="P52:P54 P56 P58:P59">
    <cfRule type="cellIs" dxfId="1186" priority="1286" operator="equal">
      <formula>"Muy Alta"</formula>
    </cfRule>
  </conditionalFormatting>
  <conditionalFormatting sqref="P52:P54 P56 P58:P59">
    <cfRule type="cellIs" dxfId="1185" priority="1287" operator="equal">
      <formula>"Alta"</formula>
    </cfRule>
  </conditionalFormatting>
  <conditionalFormatting sqref="P52:P54 P56 P58:P59">
    <cfRule type="cellIs" dxfId="1184" priority="1288" operator="equal">
      <formula>"Media"</formula>
    </cfRule>
  </conditionalFormatting>
  <conditionalFormatting sqref="P52:P54 P56 P58:P59">
    <cfRule type="cellIs" dxfId="1183" priority="1289" operator="equal">
      <formula>"Baja"</formula>
    </cfRule>
  </conditionalFormatting>
  <conditionalFormatting sqref="P52:P54 P56 P58:P59">
    <cfRule type="cellIs" dxfId="1182" priority="1290" operator="equal">
      <formula>"Muy Baja"</formula>
    </cfRule>
  </conditionalFormatting>
  <conditionalFormatting sqref="V52:V54 V56 V58:V59">
    <cfRule type="cellIs" dxfId="1181" priority="1291" operator="equal">
      <formula>"Extremo"</formula>
    </cfRule>
  </conditionalFormatting>
  <conditionalFormatting sqref="V52:V54 V56 V58:V59">
    <cfRule type="cellIs" dxfId="1180" priority="1292" operator="equal">
      <formula>"Alto"</formula>
    </cfRule>
  </conditionalFormatting>
  <conditionalFormatting sqref="V52:V54 V56 V58:V59">
    <cfRule type="cellIs" dxfId="1179" priority="1293" operator="equal">
      <formula>"Moderado"</formula>
    </cfRule>
  </conditionalFormatting>
  <conditionalFormatting sqref="V52:V54 V56 V58:V59">
    <cfRule type="cellIs" dxfId="1178" priority="1294" operator="equal">
      <formula>"Bajo"</formula>
    </cfRule>
  </conditionalFormatting>
  <conditionalFormatting sqref="AG52:AG59 AH56:AK58">
    <cfRule type="cellIs" dxfId="1177" priority="1295" operator="equal">
      <formula>"Muy Alta"</formula>
    </cfRule>
  </conditionalFormatting>
  <conditionalFormatting sqref="AG52:AG59 AH56:AK58">
    <cfRule type="cellIs" dxfId="1176" priority="1296" operator="equal">
      <formula>"Alta"</formula>
    </cfRule>
  </conditionalFormatting>
  <conditionalFormatting sqref="AG52:AG59 AH56:AK58">
    <cfRule type="cellIs" dxfId="1175" priority="1297" operator="equal">
      <formula>"Media"</formula>
    </cfRule>
  </conditionalFormatting>
  <conditionalFormatting sqref="AG52:AG59 AH56:AK58">
    <cfRule type="cellIs" dxfId="1174" priority="1298" operator="equal">
      <formula>"Baja"</formula>
    </cfRule>
  </conditionalFormatting>
  <conditionalFormatting sqref="AG52:AG59 AH56:AK58">
    <cfRule type="cellIs" dxfId="1173" priority="1299" operator="equal">
      <formula>"Muy Baja"</formula>
    </cfRule>
  </conditionalFormatting>
  <conditionalFormatting sqref="AI52:AI59">
    <cfRule type="cellIs" dxfId="1172" priority="1300" operator="equal">
      <formula>"Catastrófico"</formula>
    </cfRule>
  </conditionalFormatting>
  <conditionalFormatting sqref="AI52:AI59">
    <cfRule type="cellIs" dxfId="1171" priority="1301" operator="equal">
      <formula>"Mayor"</formula>
    </cfRule>
  </conditionalFormatting>
  <conditionalFormatting sqref="AI52:AI59">
    <cfRule type="cellIs" dxfId="1170" priority="1302" operator="equal">
      <formula>"Moderado"</formula>
    </cfRule>
  </conditionalFormatting>
  <conditionalFormatting sqref="AI52:AI59">
    <cfRule type="cellIs" dxfId="1169" priority="1303" operator="equal">
      <formula>"Menor"</formula>
    </cfRule>
  </conditionalFormatting>
  <conditionalFormatting sqref="AI52:AI59">
    <cfRule type="cellIs" dxfId="1168" priority="1304" operator="equal">
      <formula>"Leve"</formula>
    </cfRule>
  </conditionalFormatting>
  <conditionalFormatting sqref="AK52:AK59">
    <cfRule type="cellIs" dxfId="1167" priority="1305" operator="equal">
      <formula>"Extremo"</formula>
    </cfRule>
  </conditionalFormatting>
  <conditionalFormatting sqref="AK52:AK59">
    <cfRule type="cellIs" dxfId="1166" priority="1306" operator="equal">
      <formula>"Alto"</formula>
    </cfRule>
  </conditionalFormatting>
  <conditionalFormatting sqref="AK52:AK59">
    <cfRule type="cellIs" dxfId="1165" priority="1307" operator="equal">
      <formula>"Moderado"</formula>
    </cfRule>
  </conditionalFormatting>
  <conditionalFormatting sqref="AK52:AK59">
    <cfRule type="cellIs" dxfId="1164" priority="1308" operator="equal">
      <formula>"Bajo"</formula>
    </cfRule>
  </conditionalFormatting>
  <conditionalFormatting sqref="S52:S59">
    <cfRule type="containsText" dxfId="1163" priority="1309" operator="containsText" text="❌">
      <formula>NOT(ISERROR(SEARCH(("❌"),(S52))))</formula>
    </cfRule>
  </conditionalFormatting>
  <conditionalFormatting sqref="P60:P64 P66:P67">
    <cfRule type="cellIs" dxfId="1162" priority="1124" operator="equal">
      <formula>"Muy Alta"</formula>
    </cfRule>
  </conditionalFormatting>
  <conditionalFormatting sqref="P60:P64 P66:P67">
    <cfRule type="cellIs" dxfId="1161" priority="1125" operator="equal">
      <formula>"Alta"</formula>
    </cfRule>
  </conditionalFormatting>
  <conditionalFormatting sqref="P60:P64 P66:P67">
    <cfRule type="cellIs" dxfId="1160" priority="1126" operator="equal">
      <formula>"Media"</formula>
    </cfRule>
  </conditionalFormatting>
  <conditionalFormatting sqref="P60:P64 P66:P67">
    <cfRule type="cellIs" dxfId="1159" priority="1127" operator="equal">
      <formula>"Baja"</formula>
    </cfRule>
  </conditionalFormatting>
  <conditionalFormatting sqref="P60:P64 P66:P67">
    <cfRule type="cellIs" dxfId="1158" priority="1128" operator="equal">
      <formula>"Muy Baja"</formula>
    </cfRule>
  </conditionalFormatting>
  <conditionalFormatting sqref="T60:T67">
    <cfRule type="cellIs" dxfId="1157" priority="1129" operator="equal">
      <formula>"Catastrófico"</formula>
    </cfRule>
  </conditionalFormatting>
  <conditionalFormatting sqref="T60:T67">
    <cfRule type="cellIs" dxfId="1156" priority="1130" operator="equal">
      <formula>"Mayor"</formula>
    </cfRule>
  </conditionalFormatting>
  <conditionalFormatting sqref="T60:T67">
    <cfRule type="cellIs" dxfId="1155" priority="1131" operator="equal">
      <formula>"Moderado"</formula>
    </cfRule>
  </conditionalFormatting>
  <conditionalFormatting sqref="T60:T67">
    <cfRule type="cellIs" dxfId="1154" priority="1132" operator="equal">
      <formula>"Menor"</formula>
    </cfRule>
  </conditionalFormatting>
  <conditionalFormatting sqref="T60:T67">
    <cfRule type="cellIs" dxfId="1153" priority="1133" operator="equal">
      <formula>"Leve"</formula>
    </cfRule>
  </conditionalFormatting>
  <conditionalFormatting sqref="V60:V65 AK60:AK65">
    <cfRule type="cellIs" dxfId="1152" priority="1134" operator="equal">
      <formula>"Extremo"</formula>
    </cfRule>
  </conditionalFormatting>
  <conditionalFormatting sqref="V60:V65 AK60:AK65">
    <cfRule type="cellIs" dxfId="1151" priority="1135" operator="equal">
      <formula>"Alto"</formula>
    </cfRule>
  </conditionalFormatting>
  <conditionalFormatting sqref="V60:V65 AK60:AK65">
    <cfRule type="cellIs" dxfId="1150" priority="1136" operator="equal">
      <formula>"Moderado"</formula>
    </cfRule>
  </conditionalFormatting>
  <conditionalFormatting sqref="V60:V65 AK60:AK65">
    <cfRule type="cellIs" dxfId="1149" priority="1137" operator="equal">
      <formula>"Bajo"</formula>
    </cfRule>
  </conditionalFormatting>
  <conditionalFormatting sqref="AG60">
    <cfRule type="cellIs" dxfId="1148" priority="1138" operator="equal">
      <formula>"Muy Alta"</formula>
    </cfRule>
  </conditionalFormatting>
  <conditionalFormatting sqref="AG60">
    <cfRule type="cellIs" dxfId="1147" priority="1139" operator="equal">
      <formula>"Alta"</formula>
    </cfRule>
  </conditionalFormatting>
  <conditionalFormatting sqref="AG60">
    <cfRule type="cellIs" dxfId="1146" priority="1140" operator="equal">
      <formula>"Media"</formula>
    </cfRule>
  </conditionalFormatting>
  <conditionalFormatting sqref="AG60">
    <cfRule type="cellIs" dxfId="1145" priority="1141" operator="equal">
      <formula>"Baja"</formula>
    </cfRule>
  </conditionalFormatting>
  <conditionalFormatting sqref="AG60">
    <cfRule type="cellIs" dxfId="1144" priority="1142" operator="equal">
      <formula>"Muy Baja"</formula>
    </cfRule>
  </conditionalFormatting>
  <conditionalFormatting sqref="AI60">
    <cfRule type="cellIs" dxfId="1143" priority="1143" operator="equal">
      <formula>"Catastrófico"</formula>
    </cfRule>
  </conditionalFormatting>
  <conditionalFormatting sqref="AI60">
    <cfRule type="cellIs" dxfId="1142" priority="1144" operator="equal">
      <formula>"Mayor"</formula>
    </cfRule>
  </conditionalFormatting>
  <conditionalFormatting sqref="AI60">
    <cfRule type="cellIs" dxfId="1141" priority="1145" operator="equal">
      <formula>"Moderado"</formula>
    </cfRule>
  </conditionalFormatting>
  <conditionalFormatting sqref="AI60">
    <cfRule type="cellIs" dxfId="1140" priority="1146" operator="equal">
      <formula>"Menor"</formula>
    </cfRule>
  </conditionalFormatting>
  <conditionalFormatting sqref="AI60">
    <cfRule type="cellIs" dxfId="1139" priority="1147" operator="equal">
      <formula>"Leve"</formula>
    </cfRule>
  </conditionalFormatting>
  <conditionalFormatting sqref="AK60">
    <cfRule type="cellIs" dxfId="1138" priority="1148" operator="equal">
      <formula>"Extremo"</formula>
    </cfRule>
  </conditionalFormatting>
  <conditionalFormatting sqref="AK60">
    <cfRule type="cellIs" dxfId="1137" priority="1149" operator="equal">
      <formula>"Alto"</formula>
    </cfRule>
  </conditionalFormatting>
  <conditionalFormatting sqref="AK60">
    <cfRule type="cellIs" dxfId="1136" priority="1150" operator="equal">
      <formula>"Moderado"</formula>
    </cfRule>
  </conditionalFormatting>
  <conditionalFormatting sqref="AK60">
    <cfRule type="cellIs" dxfId="1135" priority="1151" operator="equal">
      <formula>"Bajo"</formula>
    </cfRule>
  </conditionalFormatting>
  <conditionalFormatting sqref="V61">
    <cfRule type="cellIs" dxfId="1134" priority="1152" operator="equal">
      <formula>"Extremo"</formula>
    </cfRule>
  </conditionalFormatting>
  <conditionalFormatting sqref="V61">
    <cfRule type="cellIs" dxfId="1133" priority="1153" operator="equal">
      <formula>"Alto"</formula>
    </cfRule>
  </conditionalFormatting>
  <conditionalFormatting sqref="V61">
    <cfRule type="cellIs" dxfId="1132" priority="1154" operator="equal">
      <formula>"Moderado"</formula>
    </cfRule>
  </conditionalFormatting>
  <conditionalFormatting sqref="V61">
    <cfRule type="cellIs" dxfId="1131" priority="1155" operator="equal">
      <formula>"Bajo"</formula>
    </cfRule>
  </conditionalFormatting>
  <conditionalFormatting sqref="AG61">
    <cfRule type="cellIs" dxfId="1130" priority="1156" operator="equal">
      <formula>"Muy Alta"</formula>
    </cfRule>
  </conditionalFormatting>
  <conditionalFormatting sqref="AG61">
    <cfRule type="cellIs" dxfId="1129" priority="1157" operator="equal">
      <formula>"Alta"</formula>
    </cfRule>
  </conditionalFormatting>
  <conditionalFormatting sqref="AG61">
    <cfRule type="cellIs" dxfId="1128" priority="1158" operator="equal">
      <formula>"Media"</formula>
    </cfRule>
  </conditionalFormatting>
  <conditionalFormatting sqref="AG61">
    <cfRule type="cellIs" dxfId="1127" priority="1159" operator="equal">
      <formula>"Baja"</formula>
    </cfRule>
  </conditionalFormatting>
  <conditionalFormatting sqref="AG61">
    <cfRule type="cellIs" dxfId="1126" priority="1160" operator="equal">
      <formula>"Muy Baja"</formula>
    </cfRule>
  </conditionalFormatting>
  <conditionalFormatting sqref="AI61">
    <cfRule type="cellIs" dxfId="1125" priority="1161" operator="equal">
      <formula>"Catastrófico"</formula>
    </cfRule>
  </conditionalFormatting>
  <conditionalFormatting sqref="AI61">
    <cfRule type="cellIs" dxfId="1124" priority="1162" operator="equal">
      <formula>"Mayor"</formula>
    </cfRule>
  </conditionalFormatting>
  <conditionalFormatting sqref="AI61">
    <cfRule type="cellIs" dxfId="1123" priority="1163" operator="equal">
      <formula>"Moderado"</formula>
    </cfRule>
  </conditionalFormatting>
  <conditionalFormatting sqref="AI61">
    <cfRule type="cellIs" dxfId="1122" priority="1164" operator="equal">
      <formula>"Menor"</formula>
    </cfRule>
  </conditionalFormatting>
  <conditionalFormatting sqref="AI61">
    <cfRule type="cellIs" dxfId="1121" priority="1165" operator="equal">
      <formula>"Leve"</formula>
    </cfRule>
  </conditionalFormatting>
  <conditionalFormatting sqref="AK61 AK64:AK65">
    <cfRule type="cellIs" dxfId="1120" priority="1166" operator="equal">
      <formula>"Extremo"</formula>
    </cfRule>
  </conditionalFormatting>
  <conditionalFormatting sqref="AK61 AK64:AK65">
    <cfRule type="cellIs" dxfId="1119" priority="1167" operator="equal">
      <formula>"Alto"</formula>
    </cfRule>
  </conditionalFormatting>
  <conditionalFormatting sqref="AK61 AK64:AK65">
    <cfRule type="cellIs" dxfId="1118" priority="1168" operator="equal">
      <formula>"Moderado"</formula>
    </cfRule>
  </conditionalFormatting>
  <conditionalFormatting sqref="AK61 AK64:AK65">
    <cfRule type="cellIs" dxfId="1117" priority="1169" operator="equal">
      <formula>"Bajo"</formula>
    </cfRule>
  </conditionalFormatting>
  <conditionalFormatting sqref="V62:V63">
    <cfRule type="cellIs" dxfId="1116" priority="1170" operator="equal">
      <formula>"Extremo"</formula>
    </cfRule>
  </conditionalFormatting>
  <conditionalFormatting sqref="V62:V63">
    <cfRule type="cellIs" dxfId="1115" priority="1171" operator="equal">
      <formula>"Alto"</formula>
    </cfRule>
  </conditionalFormatting>
  <conditionalFormatting sqref="V62:V63">
    <cfRule type="cellIs" dxfId="1114" priority="1172" operator="equal">
      <formula>"Moderado"</formula>
    </cfRule>
  </conditionalFormatting>
  <conditionalFormatting sqref="V62:V63">
    <cfRule type="cellIs" dxfId="1113" priority="1173" operator="equal">
      <formula>"Bajo"</formula>
    </cfRule>
  </conditionalFormatting>
  <conditionalFormatting sqref="AG62:AG63">
    <cfRule type="cellIs" dxfId="1112" priority="1174" operator="equal">
      <formula>"Muy Alta"</formula>
    </cfRule>
  </conditionalFormatting>
  <conditionalFormatting sqref="AG62:AG63">
    <cfRule type="cellIs" dxfId="1111" priority="1175" operator="equal">
      <formula>"Alta"</formula>
    </cfRule>
  </conditionalFormatting>
  <conditionalFormatting sqref="AG62:AG63">
    <cfRule type="cellIs" dxfId="1110" priority="1176" operator="equal">
      <formula>"Media"</formula>
    </cfRule>
  </conditionalFormatting>
  <conditionalFormatting sqref="AG62:AG63">
    <cfRule type="cellIs" dxfId="1109" priority="1177" operator="equal">
      <formula>"Baja"</formula>
    </cfRule>
  </conditionalFormatting>
  <conditionalFormatting sqref="AG62:AG63">
    <cfRule type="cellIs" dxfId="1108" priority="1178" operator="equal">
      <formula>"Muy Baja"</formula>
    </cfRule>
  </conditionalFormatting>
  <conditionalFormatting sqref="AI62:AI63">
    <cfRule type="cellIs" dxfId="1107" priority="1179" operator="equal">
      <formula>"Catastrófico"</formula>
    </cfRule>
  </conditionalFormatting>
  <conditionalFormatting sqref="AI62:AI63">
    <cfRule type="cellIs" dxfId="1106" priority="1180" operator="equal">
      <formula>"Mayor"</formula>
    </cfRule>
  </conditionalFormatting>
  <conditionalFormatting sqref="AI62:AI63">
    <cfRule type="cellIs" dxfId="1105" priority="1181" operator="equal">
      <formula>"Moderado"</formula>
    </cfRule>
  </conditionalFormatting>
  <conditionalFormatting sqref="AI62:AI63">
    <cfRule type="cellIs" dxfId="1104" priority="1182" operator="equal">
      <formula>"Menor"</formula>
    </cfRule>
  </conditionalFormatting>
  <conditionalFormatting sqref="AI62:AI63">
    <cfRule type="cellIs" dxfId="1103" priority="1183" operator="equal">
      <formula>"Leve"</formula>
    </cfRule>
  </conditionalFormatting>
  <conditionalFormatting sqref="AK62:AK63">
    <cfRule type="cellIs" dxfId="1102" priority="1184" operator="equal">
      <formula>"Extremo"</formula>
    </cfRule>
  </conditionalFormatting>
  <conditionalFormatting sqref="AK62:AK63">
    <cfRule type="cellIs" dxfId="1101" priority="1185" operator="equal">
      <formula>"Alto"</formula>
    </cfRule>
  </conditionalFormatting>
  <conditionalFormatting sqref="AK62:AK63">
    <cfRule type="cellIs" dxfId="1100" priority="1186" operator="equal">
      <formula>"Moderado"</formula>
    </cfRule>
  </conditionalFormatting>
  <conditionalFormatting sqref="AK62:AK63">
    <cfRule type="cellIs" dxfId="1099" priority="1187" operator="equal">
      <formula>"Bajo"</formula>
    </cfRule>
  </conditionalFormatting>
  <conditionalFormatting sqref="P60:P64 P66:P67">
    <cfRule type="cellIs" dxfId="1098" priority="1188" operator="equal">
      <formula>"Muy Alta"</formula>
    </cfRule>
  </conditionalFormatting>
  <conditionalFormatting sqref="P60:P64 P66:P67">
    <cfRule type="cellIs" dxfId="1097" priority="1189" operator="equal">
      <formula>"Alta"</formula>
    </cfRule>
  </conditionalFormatting>
  <conditionalFormatting sqref="P60:P64 P66:P67">
    <cfRule type="cellIs" dxfId="1096" priority="1190" operator="equal">
      <formula>"Media"</formula>
    </cfRule>
  </conditionalFormatting>
  <conditionalFormatting sqref="P60:P64 P66:P67">
    <cfRule type="cellIs" dxfId="1095" priority="1191" operator="equal">
      <formula>"Baja"</formula>
    </cfRule>
  </conditionalFormatting>
  <conditionalFormatting sqref="P60:P64 P66:P67">
    <cfRule type="cellIs" dxfId="1094" priority="1192" operator="equal">
      <formula>"Muy Baja"</formula>
    </cfRule>
  </conditionalFormatting>
  <conditionalFormatting sqref="AG60:AG63">
    <cfRule type="cellIs" dxfId="1093" priority="1193" operator="equal">
      <formula>"Muy Alta"</formula>
    </cfRule>
  </conditionalFormatting>
  <conditionalFormatting sqref="AG60:AG63">
    <cfRule type="cellIs" dxfId="1092" priority="1194" operator="equal">
      <formula>"Alta"</formula>
    </cfRule>
  </conditionalFormatting>
  <conditionalFormatting sqref="AG60:AG63">
    <cfRule type="cellIs" dxfId="1091" priority="1195" operator="equal">
      <formula>"Media"</formula>
    </cfRule>
  </conditionalFormatting>
  <conditionalFormatting sqref="AG60:AG63">
    <cfRule type="cellIs" dxfId="1090" priority="1196" operator="equal">
      <formula>"Baja"</formula>
    </cfRule>
  </conditionalFormatting>
  <conditionalFormatting sqref="AG60:AG63">
    <cfRule type="cellIs" dxfId="1089" priority="1197" operator="equal">
      <formula>"Muy Baja"</formula>
    </cfRule>
  </conditionalFormatting>
  <conditionalFormatting sqref="AI60:AI63">
    <cfRule type="cellIs" dxfId="1088" priority="1198" operator="equal">
      <formula>"Catastrófico"</formula>
    </cfRule>
  </conditionalFormatting>
  <conditionalFormatting sqref="AI60:AI63">
    <cfRule type="cellIs" dxfId="1087" priority="1199" operator="equal">
      <formula>"Mayor"</formula>
    </cfRule>
  </conditionalFormatting>
  <conditionalFormatting sqref="AI60:AI63">
    <cfRule type="cellIs" dxfId="1086" priority="1200" operator="equal">
      <formula>"Moderado"</formula>
    </cfRule>
  </conditionalFormatting>
  <conditionalFormatting sqref="AI60:AI63">
    <cfRule type="cellIs" dxfId="1085" priority="1201" operator="equal">
      <formula>"Menor"</formula>
    </cfRule>
  </conditionalFormatting>
  <conditionalFormatting sqref="AI60:AI63">
    <cfRule type="cellIs" dxfId="1084" priority="1202" operator="equal">
      <formula>"Leve"</formula>
    </cfRule>
  </conditionalFormatting>
  <conditionalFormatting sqref="V64:V66">
    <cfRule type="cellIs" dxfId="1083" priority="1203" operator="equal">
      <formula>"Extremo"</formula>
    </cfRule>
  </conditionalFormatting>
  <conditionalFormatting sqref="V64:V66">
    <cfRule type="cellIs" dxfId="1082" priority="1204" operator="equal">
      <formula>"Alto"</formula>
    </cfRule>
  </conditionalFormatting>
  <conditionalFormatting sqref="V64:V66">
    <cfRule type="cellIs" dxfId="1081" priority="1205" operator="equal">
      <formula>"Moderado"</formula>
    </cfRule>
  </conditionalFormatting>
  <conditionalFormatting sqref="V64:V66">
    <cfRule type="cellIs" dxfId="1080" priority="1206" operator="equal">
      <formula>"Bajo"</formula>
    </cfRule>
  </conditionalFormatting>
  <conditionalFormatting sqref="AG64:AG66">
    <cfRule type="cellIs" dxfId="1079" priority="1207" operator="equal">
      <formula>"Muy Alta"</formula>
    </cfRule>
  </conditionalFormatting>
  <conditionalFormatting sqref="AG64:AG66">
    <cfRule type="cellIs" dxfId="1078" priority="1208" operator="equal">
      <formula>"Alta"</formula>
    </cfRule>
  </conditionalFormatting>
  <conditionalFormatting sqref="AG64:AG66">
    <cfRule type="cellIs" dxfId="1077" priority="1209" operator="equal">
      <formula>"Media"</formula>
    </cfRule>
  </conditionalFormatting>
  <conditionalFormatting sqref="AG64:AG66">
    <cfRule type="cellIs" dxfId="1076" priority="1210" operator="equal">
      <formula>"Baja"</formula>
    </cfRule>
  </conditionalFormatting>
  <conditionalFormatting sqref="AG64:AG66">
    <cfRule type="cellIs" dxfId="1075" priority="1211" operator="equal">
      <formula>"Muy Baja"</formula>
    </cfRule>
  </conditionalFormatting>
  <conditionalFormatting sqref="AI64 AI66">
    <cfRule type="cellIs" dxfId="1074" priority="1212" operator="equal">
      <formula>"Catastrófico"</formula>
    </cfRule>
  </conditionalFormatting>
  <conditionalFormatting sqref="AI64 AI66">
    <cfRule type="cellIs" dxfId="1073" priority="1213" operator="equal">
      <formula>"Mayor"</formula>
    </cfRule>
  </conditionalFormatting>
  <conditionalFormatting sqref="AI64 AI66">
    <cfRule type="cellIs" dxfId="1072" priority="1214" operator="equal">
      <formula>"Moderado"</formula>
    </cfRule>
  </conditionalFormatting>
  <conditionalFormatting sqref="AI64 AI66">
    <cfRule type="cellIs" dxfId="1071" priority="1215" operator="equal">
      <formula>"Menor"</formula>
    </cfRule>
  </conditionalFormatting>
  <conditionalFormatting sqref="AI64 AI66">
    <cfRule type="cellIs" dxfId="1070" priority="1216" operator="equal">
      <formula>"Leve"</formula>
    </cfRule>
  </conditionalFormatting>
  <conditionalFormatting sqref="AK64:AK66">
    <cfRule type="cellIs" dxfId="1069" priority="1217" operator="equal">
      <formula>"Extremo"</formula>
    </cfRule>
  </conditionalFormatting>
  <conditionalFormatting sqref="AK64:AK66">
    <cfRule type="cellIs" dxfId="1068" priority="1218" operator="equal">
      <formula>"Alto"</formula>
    </cfRule>
  </conditionalFormatting>
  <conditionalFormatting sqref="AK64:AK66">
    <cfRule type="cellIs" dxfId="1067" priority="1219" operator="equal">
      <formula>"Moderado"</formula>
    </cfRule>
  </conditionalFormatting>
  <conditionalFormatting sqref="AK64:AK66">
    <cfRule type="cellIs" dxfId="1066" priority="1220" operator="equal">
      <formula>"Bajo"</formula>
    </cfRule>
  </conditionalFormatting>
  <conditionalFormatting sqref="V67">
    <cfRule type="cellIs" dxfId="1065" priority="1221" operator="equal">
      <formula>"Extremo"</formula>
    </cfRule>
  </conditionalFormatting>
  <conditionalFormatting sqref="V67">
    <cfRule type="cellIs" dxfId="1064" priority="1222" operator="equal">
      <formula>"Alto"</formula>
    </cfRule>
  </conditionalFormatting>
  <conditionalFormatting sqref="V67">
    <cfRule type="cellIs" dxfId="1063" priority="1223" operator="equal">
      <formula>"Moderado"</formula>
    </cfRule>
  </conditionalFormatting>
  <conditionalFormatting sqref="V67">
    <cfRule type="cellIs" dxfId="1062" priority="1224" operator="equal">
      <formula>"Bajo"</formula>
    </cfRule>
  </conditionalFormatting>
  <conditionalFormatting sqref="AG67">
    <cfRule type="cellIs" dxfId="1061" priority="1225" operator="equal">
      <formula>"Muy Alta"</formula>
    </cfRule>
  </conditionalFormatting>
  <conditionalFormatting sqref="AG67">
    <cfRule type="cellIs" dxfId="1060" priority="1226" operator="equal">
      <formula>"Alta"</formula>
    </cfRule>
  </conditionalFormatting>
  <conditionalFormatting sqref="AG67">
    <cfRule type="cellIs" dxfId="1059" priority="1227" operator="equal">
      <formula>"Media"</formula>
    </cfRule>
  </conditionalFormatting>
  <conditionalFormatting sqref="AG67">
    <cfRule type="cellIs" dxfId="1058" priority="1228" operator="equal">
      <formula>"Baja"</formula>
    </cfRule>
  </conditionalFormatting>
  <conditionalFormatting sqref="AG67">
    <cfRule type="cellIs" dxfId="1057" priority="1229" operator="equal">
      <formula>"Muy Baja"</formula>
    </cfRule>
  </conditionalFormatting>
  <conditionalFormatting sqref="AI65:AI67">
    <cfRule type="cellIs" dxfId="1056" priority="1230" operator="equal">
      <formula>"Catastrófico"</formula>
    </cfRule>
  </conditionalFormatting>
  <conditionalFormatting sqref="AI65:AI67">
    <cfRule type="cellIs" dxfId="1055" priority="1231" operator="equal">
      <formula>"Mayor"</formula>
    </cfRule>
  </conditionalFormatting>
  <conditionalFormatting sqref="AI65:AI67">
    <cfRule type="cellIs" dxfId="1054" priority="1232" operator="equal">
      <formula>"Moderado"</formula>
    </cfRule>
  </conditionalFormatting>
  <conditionalFormatting sqref="AI65:AI67">
    <cfRule type="cellIs" dxfId="1053" priority="1233" operator="equal">
      <formula>"Menor"</formula>
    </cfRule>
  </conditionalFormatting>
  <conditionalFormatting sqref="AI65:AI67">
    <cfRule type="cellIs" dxfId="1052" priority="1234" operator="equal">
      <formula>"Leve"</formula>
    </cfRule>
  </conditionalFormatting>
  <conditionalFormatting sqref="AK65 AK67">
    <cfRule type="cellIs" dxfId="1051" priority="1235" operator="equal">
      <formula>"Extremo"</formula>
    </cfRule>
  </conditionalFormatting>
  <conditionalFormatting sqref="AK65 AK67">
    <cfRule type="cellIs" dxfId="1050" priority="1236" operator="equal">
      <formula>"Alto"</formula>
    </cfRule>
  </conditionalFormatting>
  <conditionalFormatting sqref="AK65 AK67">
    <cfRule type="cellIs" dxfId="1049" priority="1237" operator="equal">
      <formula>"Moderado"</formula>
    </cfRule>
  </conditionalFormatting>
  <conditionalFormatting sqref="AK65 AK67">
    <cfRule type="cellIs" dxfId="1048" priority="1238" operator="equal">
      <formula>"Bajo"</formula>
    </cfRule>
  </conditionalFormatting>
  <conditionalFormatting sqref="S60:S67">
    <cfRule type="containsText" dxfId="1047" priority="1239" operator="containsText" text="❌">
      <formula>NOT(ISERROR(SEARCH(("❌"),(S60))))</formula>
    </cfRule>
  </conditionalFormatting>
  <conditionalFormatting sqref="P68 P71:P72 P74 P77 P81 P84">
    <cfRule type="cellIs" dxfId="1046" priority="1095" operator="equal">
      <formula>"Muy Alta"</formula>
    </cfRule>
  </conditionalFormatting>
  <conditionalFormatting sqref="P68 P71:P72 P74 P77 P81 P84">
    <cfRule type="cellIs" dxfId="1045" priority="1096" operator="equal">
      <formula>"Alta"</formula>
    </cfRule>
  </conditionalFormatting>
  <conditionalFormatting sqref="P68 P71:P72 P74 P77 P81 P84">
    <cfRule type="cellIs" dxfId="1044" priority="1097" operator="equal">
      <formula>"Media"</formula>
    </cfRule>
  </conditionalFormatting>
  <conditionalFormatting sqref="P68 P71:P72 P74 P77 P81 P84">
    <cfRule type="cellIs" dxfId="1043" priority="1098" operator="equal">
      <formula>"Baja"</formula>
    </cfRule>
  </conditionalFormatting>
  <conditionalFormatting sqref="P68 P71:P72 P74 P77 P81 P84">
    <cfRule type="cellIs" dxfId="1042" priority="1099" operator="equal">
      <formula>"Muy Baja"</formula>
    </cfRule>
  </conditionalFormatting>
  <conditionalFormatting sqref="S71:S80">
    <cfRule type="containsText" dxfId="1041" priority="1100" operator="containsText" text="❌">
      <formula>NOT(ISERROR(SEARCH(("❌"),(S71))))</formula>
    </cfRule>
  </conditionalFormatting>
  <conditionalFormatting sqref="T68 T71:T77 T81">
    <cfRule type="cellIs" dxfId="1040" priority="1101" operator="equal">
      <formula>"Catastrófico"</formula>
    </cfRule>
  </conditionalFormatting>
  <conditionalFormatting sqref="T68 T71:T77 T81">
    <cfRule type="cellIs" dxfId="1039" priority="1102" operator="equal">
      <formula>"Mayor"</formula>
    </cfRule>
  </conditionalFormatting>
  <conditionalFormatting sqref="T68 T71:T77 T81">
    <cfRule type="cellIs" dxfId="1038" priority="1103" operator="equal">
      <formula>"Moderado"</formula>
    </cfRule>
  </conditionalFormatting>
  <conditionalFormatting sqref="T68 T71:T77 T81">
    <cfRule type="cellIs" dxfId="1037" priority="1104" operator="equal">
      <formula>"Menor"</formula>
    </cfRule>
  </conditionalFormatting>
  <conditionalFormatting sqref="T68 T71:T77 T81">
    <cfRule type="cellIs" dxfId="1036" priority="1105" operator="equal">
      <formula>"Leve"</formula>
    </cfRule>
  </conditionalFormatting>
  <conditionalFormatting sqref="V68 V71:V77 V81 V84">
    <cfRule type="cellIs" dxfId="1035" priority="1106" operator="equal">
      <formula>"Extremo"</formula>
    </cfRule>
  </conditionalFormatting>
  <conditionalFormatting sqref="V68 V71:V77 V81 V84">
    <cfRule type="cellIs" dxfId="1034" priority="1107" operator="equal">
      <formula>"Alto"</formula>
    </cfRule>
  </conditionalFormatting>
  <conditionalFormatting sqref="V68 V71:V77 V81 V84">
    <cfRule type="cellIs" dxfId="1033" priority="1108" operator="equal">
      <formula>"Bajo"</formula>
    </cfRule>
  </conditionalFormatting>
  <conditionalFormatting sqref="V68 V71:V77 V81 V84">
    <cfRule type="cellIs" dxfId="1032" priority="1109" operator="equal">
      <formula>"Moderado"</formula>
    </cfRule>
  </conditionalFormatting>
  <conditionalFormatting sqref="AG68:AG84">
    <cfRule type="cellIs" dxfId="1031" priority="1110" operator="equal">
      <formula>"Muy Alta"</formula>
    </cfRule>
  </conditionalFormatting>
  <conditionalFormatting sqref="AG68:AG84">
    <cfRule type="cellIs" dxfId="1030" priority="1111" operator="equal">
      <formula>"Alta"</formula>
    </cfRule>
  </conditionalFormatting>
  <conditionalFormatting sqref="AG68:AG84">
    <cfRule type="cellIs" dxfId="1029" priority="1112" operator="equal">
      <formula>"Media"</formula>
    </cfRule>
  </conditionalFormatting>
  <conditionalFormatting sqref="AG68:AG84">
    <cfRule type="cellIs" dxfId="1028" priority="1113" operator="equal">
      <formula>"Baja"</formula>
    </cfRule>
  </conditionalFormatting>
  <conditionalFormatting sqref="AG68:AG84">
    <cfRule type="cellIs" dxfId="1027" priority="1114" operator="equal">
      <formula>"Muy Baja"</formula>
    </cfRule>
  </conditionalFormatting>
  <conditionalFormatting sqref="AI68:AI84">
    <cfRule type="cellIs" dxfId="1026" priority="1115" operator="equal">
      <formula>"Catastrófico"</formula>
    </cfRule>
  </conditionalFormatting>
  <conditionalFormatting sqref="AI68:AI84">
    <cfRule type="cellIs" dxfId="1025" priority="1116" operator="equal">
      <formula>"Mayor"</formula>
    </cfRule>
  </conditionalFormatting>
  <conditionalFormatting sqref="AI68:AI84">
    <cfRule type="cellIs" dxfId="1024" priority="1117" operator="equal">
      <formula>"Moderado"</formula>
    </cfRule>
  </conditionalFormatting>
  <conditionalFormatting sqref="AI68:AI84">
    <cfRule type="cellIs" dxfId="1023" priority="1118" operator="equal">
      <formula>"Menor"</formula>
    </cfRule>
  </conditionalFormatting>
  <conditionalFormatting sqref="AI68:AI84">
    <cfRule type="cellIs" dxfId="1022" priority="1119" operator="equal">
      <formula>"Leve"</formula>
    </cfRule>
  </conditionalFormatting>
  <conditionalFormatting sqref="AK68:AK84">
    <cfRule type="cellIs" dxfId="1021" priority="1120" operator="equal">
      <formula>"Extremo"</formula>
    </cfRule>
  </conditionalFormatting>
  <conditionalFormatting sqref="AK68:AK84">
    <cfRule type="cellIs" dxfId="1020" priority="1121" operator="equal">
      <formula>"Alto"</formula>
    </cfRule>
  </conditionalFormatting>
  <conditionalFormatting sqref="AK68:AK84">
    <cfRule type="cellIs" dxfId="1019" priority="1122" operator="equal">
      <formula>"Moderado"</formula>
    </cfRule>
  </conditionalFormatting>
  <conditionalFormatting sqref="AK68:AK84">
    <cfRule type="cellIs" dxfId="1018" priority="1123" operator="equal">
      <formula>"Bajo"</formula>
    </cfRule>
  </conditionalFormatting>
  <conditionalFormatting sqref="S94 S88:S92">
    <cfRule type="containsText" dxfId="1017" priority="1000" operator="containsText" text="❌">
      <formula>NOT(ISERROR(SEARCH(("❌"),(S88))))</formula>
    </cfRule>
  </conditionalFormatting>
  <conditionalFormatting sqref="V96 V89:V94 AK91:AK97">
    <cfRule type="cellIs" dxfId="1016" priority="1001" operator="equal">
      <formula>"Extremo"</formula>
    </cfRule>
  </conditionalFormatting>
  <conditionalFormatting sqref="V96 V89:V94 AK91:AK97">
    <cfRule type="cellIs" dxfId="1015" priority="1002" operator="equal">
      <formula>"Alto"</formula>
    </cfRule>
  </conditionalFormatting>
  <conditionalFormatting sqref="V96 V89:V94 AK91:AK97">
    <cfRule type="cellIs" dxfId="1014" priority="1003" operator="equal">
      <formula>"Moderado"</formula>
    </cfRule>
  </conditionalFormatting>
  <conditionalFormatting sqref="V96 V89:V94 AK91:AK97">
    <cfRule type="cellIs" dxfId="1013" priority="1004" operator="equal">
      <formula>"Bajo"</formula>
    </cfRule>
  </conditionalFormatting>
  <conditionalFormatting sqref="T85 AI85:AI89 T87:T96 AI91:AI97">
    <cfRule type="cellIs" dxfId="1012" priority="1005" operator="equal">
      <formula>"Catastrófico"</formula>
    </cfRule>
  </conditionalFormatting>
  <conditionalFormatting sqref="T85 AI85:AI89 T87:T96 AI91:AI97">
    <cfRule type="cellIs" dxfId="1011" priority="1006" operator="equal">
      <formula>"Mayor"</formula>
    </cfRule>
  </conditionalFormatting>
  <conditionalFormatting sqref="T85 AI85:AI89 T87:T96 AI91:AI97">
    <cfRule type="cellIs" dxfId="1010" priority="1007" operator="equal">
      <formula>"Moderado"</formula>
    </cfRule>
  </conditionalFormatting>
  <conditionalFormatting sqref="T85 AI85:AI89 T87:T96 AI91:AI97">
    <cfRule type="cellIs" dxfId="1009" priority="1008" operator="equal">
      <formula>"Menor"</formula>
    </cfRule>
  </conditionalFormatting>
  <conditionalFormatting sqref="T85 AI85:AI89 T87:T96 AI91:AI97">
    <cfRule type="cellIs" dxfId="1008" priority="1009" operator="equal">
      <formula>"Leve"</formula>
    </cfRule>
  </conditionalFormatting>
  <conditionalFormatting sqref="AG85:AG93 AG95:AG97">
    <cfRule type="cellIs" dxfId="1007" priority="1010" operator="equal">
      <formula>"Muy Alta"</formula>
    </cfRule>
  </conditionalFormatting>
  <conditionalFormatting sqref="AG85:AG93 AG95:AG97">
    <cfRule type="cellIs" dxfId="1006" priority="1011" operator="equal">
      <formula>"Alta"</formula>
    </cfRule>
  </conditionalFormatting>
  <conditionalFormatting sqref="AG85:AG93 AG95:AG97">
    <cfRule type="cellIs" dxfId="1005" priority="1012" operator="equal">
      <formula>"Media"</formula>
    </cfRule>
  </conditionalFormatting>
  <conditionalFormatting sqref="AG85:AG93 AG95:AG97">
    <cfRule type="cellIs" dxfId="1004" priority="1013" operator="equal">
      <formula>"Baja"</formula>
    </cfRule>
  </conditionalFormatting>
  <conditionalFormatting sqref="AG85:AG93 AG95:AG97">
    <cfRule type="cellIs" dxfId="1003" priority="1014" operator="equal">
      <formula>"Muy Baja"</formula>
    </cfRule>
  </conditionalFormatting>
  <conditionalFormatting sqref="AI85:AI86 AI89">
    <cfRule type="cellIs" dxfId="1002" priority="1015" operator="equal">
      <formula>"Catastrófico"</formula>
    </cfRule>
  </conditionalFormatting>
  <conditionalFormatting sqref="AI85:AI86 AI89">
    <cfRule type="cellIs" dxfId="1001" priority="1016" operator="equal">
      <formula>"Mayor"</formula>
    </cfRule>
  </conditionalFormatting>
  <conditionalFormatting sqref="AI85:AI86 AI89">
    <cfRule type="cellIs" dxfId="1000" priority="1017" operator="equal">
      <formula>"Moderado"</formula>
    </cfRule>
  </conditionalFormatting>
  <conditionalFormatting sqref="AI85:AI86 AI89">
    <cfRule type="cellIs" dxfId="999" priority="1018" operator="equal">
      <formula>"Menor"</formula>
    </cfRule>
  </conditionalFormatting>
  <conditionalFormatting sqref="AI85:AI86 AI89">
    <cfRule type="cellIs" dxfId="998" priority="1019" operator="equal">
      <formula>"Leve"</formula>
    </cfRule>
  </conditionalFormatting>
  <conditionalFormatting sqref="AK85:AK86 AK89">
    <cfRule type="cellIs" dxfId="997" priority="1020" operator="equal">
      <formula>"Extremo"</formula>
    </cfRule>
  </conditionalFormatting>
  <conditionalFormatting sqref="AK85:AK86 AK89">
    <cfRule type="cellIs" dxfId="996" priority="1021" operator="equal">
      <formula>"Alto"</formula>
    </cfRule>
  </conditionalFormatting>
  <conditionalFormatting sqref="AK85:AK86 AK89">
    <cfRule type="cellIs" dxfId="995" priority="1022" operator="equal">
      <formula>"Moderado"</formula>
    </cfRule>
  </conditionalFormatting>
  <conditionalFormatting sqref="AK85:AK86 AK89">
    <cfRule type="cellIs" dxfId="994" priority="1023" operator="equal">
      <formula>"Bajo"</formula>
    </cfRule>
  </conditionalFormatting>
  <conditionalFormatting sqref="P85 P87:P91 P93:P96">
    <cfRule type="cellIs" dxfId="993" priority="1024" operator="equal">
      <formula>"Muy Alta"</formula>
    </cfRule>
  </conditionalFormatting>
  <conditionalFormatting sqref="P85 P87:P91 P93:P96">
    <cfRule type="cellIs" dxfId="992" priority="1025" operator="equal">
      <formula>"Alta"</formula>
    </cfRule>
  </conditionalFormatting>
  <conditionalFormatting sqref="P85 P87:P91 P93:P96">
    <cfRule type="cellIs" dxfId="991" priority="1026" operator="equal">
      <formula>"Media"</formula>
    </cfRule>
  </conditionalFormatting>
  <conditionalFormatting sqref="P85 P87:P91 P93:P96">
    <cfRule type="cellIs" dxfId="990" priority="1027" operator="equal">
      <formula>"Baja"</formula>
    </cfRule>
  </conditionalFormatting>
  <conditionalFormatting sqref="P85 P87:P91 P93:P96">
    <cfRule type="cellIs" dxfId="989" priority="1028" operator="equal">
      <formula>"Muy Baja"</formula>
    </cfRule>
  </conditionalFormatting>
  <conditionalFormatting sqref="V85 V96">
    <cfRule type="cellIs" dxfId="988" priority="1029" operator="equal">
      <formula>"Extremo"</formula>
    </cfRule>
  </conditionalFormatting>
  <conditionalFormatting sqref="V85 V96">
    <cfRule type="cellIs" dxfId="987" priority="1030" operator="equal">
      <formula>"Alto"</formula>
    </cfRule>
  </conditionalFormatting>
  <conditionalFormatting sqref="V85 V96">
    <cfRule type="cellIs" dxfId="986" priority="1031" operator="equal">
      <formula>"Moderado"</formula>
    </cfRule>
  </conditionalFormatting>
  <conditionalFormatting sqref="V85 V96">
    <cfRule type="cellIs" dxfId="985" priority="1032" operator="equal">
      <formula>"Bajo"</formula>
    </cfRule>
  </conditionalFormatting>
  <conditionalFormatting sqref="AG89:AG90">
    <cfRule type="cellIs" dxfId="984" priority="1033" operator="equal">
      <formula>"Muy Alta"</formula>
    </cfRule>
  </conditionalFormatting>
  <conditionalFormatting sqref="AG89:AG90">
    <cfRule type="cellIs" dxfId="983" priority="1034" operator="equal">
      <formula>"Alta"</formula>
    </cfRule>
  </conditionalFormatting>
  <conditionalFormatting sqref="AG89:AG90">
    <cfRule type="cellIs" dxfId="982" priority="1035" operator="equal">
      <formula>"Media"</formula>
    </cfRule>
  </conditionalFormatting>
  <conditionalFormatting sqref="AG89:AG90">
    <cfRule type="cellIs" dxfId="981" priority="1036" operator="equal">
      <formula>"Baja"</formula>
    </cfRule>
  </conditionalFormatting>
  <conditionalFormatting sqref="AG89:AG90">
    <cfRule type="cellIs" dxfId="980" priority="1037" operator="equal">
      <formula>"Muy Baja"</formula>
    </cfRule>
  </conditionalFormatting>
  <conditionalFormatting sqref="AI93">
    <cfRule type="cellIs" dxfId="979" priority="1038" operator="equal">
      <formula>"Catastrófico"</formula>
    </cfRule>
  </conditionalFormatting>
  <conditionalFormatting sqref="AI93">
    <cfRule type="cellIs" dxfId="978" priority="1039" operator="equal">
      <formula>"Mayor"</formula>
    </cfRule>
  </conditionalFormatting>
  <conditionalFormatting sqref="AI93">
    <cfRule type="cellIs" dxfId="977" priority="1040" operator="equal">
      <formula>"Moderado"</formula>
    </cfRule>
  </conditionalFormatting>
  <conditionalFormatting sqref="AI93">
    <cfRule type="cellIs" dxfId="976" priority="1041" operator="equal">
      <formula>"Menor"</formula>
    </cfRule>
  </conditionalFormatting>
  <conditionalFormatting sqref="AI93">
    <cfRule type="cellIs" dxfId="975" priority="1042" operator="equal">
      <formula>"Leve"</formula>
    </cfRule>
  </conditionalFormatting>
  <conditionalFormatting sqref="V96">
    <cfRule type="cellIs" dxfId="974" priority="1043" operator="equal">
      <formula>"Extremo"</formula>
    </cfRule>
  </conditionalFormatting>
  <conditionalFormatting sqref="V96">
    <cfRule type="cellIs" dxfId="973" priority="1044" operator="equal">
      <formula>"Alto"</formula>
    </cfRule>
  </conditionalFormatting>
  <conditionalFormatting sqref="V96">
    <cfRule type="cellIs" dxfId="972" priority="1045" operator="equal">
      <formula>"Moderado"</formula>
    </cfRule>
  </conditionalFormatting>
  <conditionalFormatting sqref="V96">
    <cfRule type="cellIs" dxfId="971" priority="1046" operator="equal">
      <formula>"Bajo"</formula>
    </cfRule>
  </conditionalFormatting>
  <conditionalFormatting sqref="V85 V96">
    <cfRule type="cellIs" dxfId="970" priority="1047" operator="equal">
      <formula>"Extremo"</formula>
    </cfRule>
  </conditionalFormatting>
  <conditionalFormatting sqref="V85 V96">
    <cfRule type="cellIs" dxfId="969" priority="1048" operator="equal">
      <formula>"Alto"</formula>
    </cfRule>
  </conditionalFormatting>
  <conditionalFormatting sqref="V85 V96">
    <cfRule type="cellIs" dxfId="968" priority="1049" operator="equal">
      <formula>"Moderado"</formula>
    </cfRule>
  </conditionalFormatting>
  <conditionalFormatting sqref="V85 V96">
    <cfRule type="cellIs" dxfId="967" priority="1050" operator="equal">
      <formula>"Bajo"</formula>
    </cfRule>
  </conditionalFormatting>
  <conditionalFormatting sqref="V96">
    <cfRule type="cellIs" dxfId="966" priority="1051" operator="equal">
      <formula>"Extremo"</formula>
    </cfRule>
  </conditionalFormatting>
  <conditionalFormatting sqref="V96">
    <cfRule type="cellIs" dxfId="965" priority="1052" operator="equal">
      <formula>"Alto"</formula>
    </cfRule>
  </conditionalFormatting>
  <conditionalFormatting sqref="V96">
    <cfRule type="cellIs" dxfId="964" priority="1053" operator="equal">
      <formula>"Moderado"</formula>
    </cfRule>
  </conditionalFormatting>
  <conditionalFormatting sqref="V96">
    <cfRule type="cellIs" dxfId="963" priority="1054" operator="equal">
      <formula>"Bajo"</formula>
    </cfRule>
  </conditionalFormatting>
  <conditionalFormatting sqref="AG93:AG97">
    <cfRule type="cellIs" dxfId="962" priority="1055" operator="equal">
      <formula>"Muy Alta"</formula>
    </cfRule>
  </conditionalFormatting>
  <conditionalFormatting sqref="AG93:AG97">
    <cfRule type="cellIs" dxfId="961" priority="1056" operator="equal">
      <formula>"Alta"</formula>
    </cfRule>
  </conditionalFormatting>
  <conditionalFormatting sqref="AG93:AG97">
    <cfRule type="cellIs" dxfId="960" priority="1057" operator="equal">
      <formula>"Media"</formula>
    </cfRule>
  </conditionalFormatting>
  <conditionalFormatting sqref="AG93:AG97">
    <cfRule type="cellIs" dxfId="959" priority="1058" operator="equal">
      <formula>"Baja"</formula>
    </cfRule>
  </conditionalFormatting>
  <conditionalFormatting sqref="AG93:AG97">
    <cfRule type="cellIs" dxfId="958" priority="1059" operator="equal">
      <formula>"Muy Baja"</formula>
    </cfRule>
  </conditionalFormatting>
  <conditionalFormatting sqref="AI93:AI97">
    <cfRule type="cellIs" dxfId="957" priority="1060" operator="equal">
      <formula>"Catastrófico"</formula>
    </cfRule>
  </conditionalFormatting>
  <conditionalFormatting sqref="AI93:AI97">
    <cfRule type="cellIs" dxfId="956" priority="1061" operator="equal">
      <formula>"Mayor"</formula>
    </cfRule>
  </conditionalFormatting>
  <conditionalFormatting sqref="AI93:AI97">
    <cfRule type="cellIs" dxfId="955" priority="1062" operator="equal">
      <formula>"Moderado"</formula>
    </cfRule>
  </conditionalFormatting>
  <conditionalFormatting sqref="AI93:AI97">
    <cfRule type="cellIs" dxfId="954" priority="1063" operator="equal">
      <formula>"Menor"</formula>
    </cfRule>
  </conditionalFormatting>
  <conditionalFormatting sqref="AI93:AI97">
    <cfRule type="cellIs" dxfId="953" priority="1064" operator="equal">
      <formula>"Leve"</formula>
    </cfRule>
  </conditionalFormatting>
  <conditionalFormatting sqref="S94">
    <cfRule type="containsText" dxfId="952" priority="1065" operator="containsText" text="❌">
      <formula>NOT(ISERROR(SEARCH(("❌"),(S94))))</formula>
    </cfRule>
  </conditionalFormatting>
  <conditionalFormatting sqref="T98:T106">
    <cfRule type="cellIs" dxfId="951" priority="921" operator="equal">
      <formula>"Catastrófico"</formula>
    </cfRule>
  </conditionalFormatting>
  <conditionalFormatting sqref="T98:T106">
    <cfRule type="cellIs" dxfId="950" priority="922" operator="equal">
      <formula>"Mayor"</formula>
    </cfRule>
  </conditionalFormatting>
  <conditionalFormatting sqref="T98:T106">
    <cfRule type="cellIs" dxfId="949" priority="923" operator="equal">
      <formula>"Moderado"</formula>
    </cfRule>
  </conditionalFormatting>
  <conditionalFormatting sqref="T98:T106">
    <cfRule type="cellIs" dxfId="948" priority="924" operator="equal">
      <formula>"Menor"</formula>
    </cfRule>
  </conditionalFormatting>
  <conditionalFormatting sqref="T98:T106">
    <cfRule type="cellIs" dxfId="947" priority="925" operator="equal">
      <formula>"Leve"</formula>
    </cfRule>
  </conditionalFormatting>
  <conditionalFormatting sqref="AG98:AG100">
    <cfRule type="cellIs" dxfId="946" priority="926" operator="equal">
      <formula>"Muy Alta"</formula>
    </cfRule>
  </conditionalFormatting>
  <conditionalFormatting sqref="AG98:AG100">
    <cfRule type="cellIs" dxfId="945" priority="927" operator="equal">
      <formula>"Alta"</formula>
    </cfRule>
  </conditionalFormatting>
  <conditionalFormatting sqref="AG98:AG100">
    <cfRule type="cellIs" dxfId="944" priority="928" operator="equal">
      <formula>"Media"</formula>
    </cfRule>
  </conditionalFormatting>
  <conditionalFormatting sqref="AG98:AG100">
    <cfRule type="cellIs" dxfId="943" priority="929" operator="equal">
      <formula>"Baja"</formula>
    </cfRule>
  </conditionalFormatting>
  <conditionalFormatting sqref="AG98:AG100">
    <cfRule type="cellIs" dxfId="942" priority="930" operator="equal">
      <formula>"Muy Baja"</formula>
    </cfRule>
  </conditionalFormatting>
  <conditionalFormatting sqref="AI98:AI100">
    <cfRule type="cellIs" dxfId="941" priority="931" operator="equal">
      <formula>"Catastrófico"</formula>
    </cfRule>
  </conditionalFormatting>
  <conditionalFormatting sqref="AI98:AI100">
    <cfRule type="cellIs" dxfId="940" priority="932" operator="equal">
      <formula>"Mayor"</formula>
    </cfRule>
  </conditionalFormatting>
  <conditionalFormatting sqref="AI98:AI100">
    <cfRule type="cellIs" dxfId="939" priority="933" operator="equal">
      <formula>"Moderado"</formula>
    </cfRule>
  </conditionalFormatting>
  <conditionalFormatting sqref="AI98:AI100">
    <cfRule type="cellIs" dxfId="938" priority="934" operator="equal">
      <formula>"Menor"</formula>
    </cfRule>
  </conditionalFormatting>
  <conditionalFormatting sqref="AI98:AI100">
    <cfRule type="cellIs" dxfId="937" priority="935" operator="equal">
      <formula>"Leve"</formula>
    </cfRule>
  </conditionalFormatting>
  <conditionalFormatting sqref="AK98:AK108">
    <cfRule type="cellIs" dxfId="936" priority="936" operator="equal">
      <formula>"Extremo"</formula>
    </cfRule>
  </conditionalFormatting>
  <conditionalFormatting sqref="AK98:AK108">
    <cfRule type="cellIs" dxfId="935" priority="937" operator="equal">
      <formula>"Alto"</formula>
    </cfRule>
  </conditionalFormatting>
  <conditionalFormatting sqref="AK98:AK108">
    <cfRule type="cellIs" dxfId="934" priority="938" operator="equal">
      <formula>"Moderado"</formula>
    </cfRule>
  </conditionalFormatting>
  <conditionalFormatting sqref="AK98:AK108">
    <cfRule type="cellIs" dxfId="933" priority="939" operator="equal">
      <formula>"Bajo"</formula>
    </cfRule>
  </conditionalFormatting>
  <conditionalFormatting sqref="P98:P104 P107">
    <cfRule type="cellIs" dxfId="932" priority="940" operator="equal">
      <formula>"Muy Alta"</formula>
    </cfRule>
  </conditionalFormatting>
  <conditionalFormatting sqref="P98:P104 P107">
    <cfRule type="cellIs" dxfId="931" priority="941" operator="equal">
      <formula>"Alta"</formula>
    </cfRule>
  </conditionalFormatting>
  <conditionalFormatting sqref="P98:P104 P107">
    <cfRule type="cellIs" dxfId="930" priority="942" operator="equal">
      <formula>"Media"</formula>
    </cfRule>
  </conditionalFormatting>
  <conditionalFormatting sqref="P98:P104 P107">
    <cfRule type="cellIs" dxfId="929" priority="943" operator="equal">
      <formula>"Baja"</formula>
    </cfRule>
  </conditionalFormatting>
  <conditionalFormatting sqref="P98:P104 P107">
    <cfRule type="cellIs" dxfId="928" priority="944" operator="equal">
      <formula>"Muy Baja"</formula>
    </cfRule>
  </conditionalFormatting>
  <conditionalFormatting sqref="V98:V107">
    <cfRule type="cellIs" dxfId="927" priority="945" operator="equal">
      <formula>"Extremo"</formula>
    </cfRule>
  </conditionalFormatting>
  <conditionalFormatting sqref="V98:V107">
    <cfRule type="cellIs" dxfId="926" priority="946" operator="equal">
      <formula>"Alto"</formula>
    </cfRule>
  </conditionalFormatting>
  <conditionalFormatting sqref="V98:V107">
    <cfRule type="cellIs" dxfId="925" priority="947" operator="equal">
      <formula>"Moderado"</formula>
    </cfRule>
  </conditionalFormatting>
  <conditionalFormatting sqref="V98:V107">
    <cfRule type="cellIs" dxfId="924" priority="948" operator="equal">
      <formula>"Bajo"</formula>
    </cfRule>
  </conditionalFormatting>
  <conditionalFormatting sqref="AG101:AG103">
    <cfRule type="cellIs" dxfId="923" priority="949" operator="equal">
      <formula>"Muy Alta"</formula>
    </cfRule>
  </conditionalFormatting>
  <conditionalFormatting sqref="AG101:AG103">
    <cfRule type="cellIs" dxfId="922" priority="950" operator="equal">
      <formula>"Alta"</formula>
    </cfRule>
  </conditionalFormatting>
  <conditionalFormatting sqref="AG101:AG103">
    <cfRule type="cellIs" dxfId="921" priority="951" operator="equal">
      <formula>"Media"</formula>
    </cfRule>
  </conditionalFormatting>
  <conditionalFormatting sqref="AG101:AG103">
    <cfRule type="cellIs" dxfId="920" priority="952" operator="equal">
      <formula>"Baja"</formula>
    </cfRule>
  </conditionalFormatting>
  <conditionalFormatting sqref="AG101:AG103">
    <cfRule type="cellIs" dxfId="919" priority="953" operator="equal">
      <formula>"Muy Baja"</formula>
    </cfRule>
  </conditionalFormatting>
  <conditionalFormatting sqref="AI101:AI103">
    <cfRule type="cellIs" dxfId="918" priority="954" operator="equal">
      <formula>"Catastrófico"</formula>
    </cfRule>
  </conditionalFormatting>
  <conditionalFormatting sqref="AI101:AI103">
    <cfRule type="cellIs" dxfId="917" priority="955" operator="equal">
      <formula>"Mayor"</formula>
    </cfRule>
  </conditionalFormatting>
  <conditionalFormatting sqref="AI101:AI103">
    <cfRule type="cellIs" dxfId="916" priority="956" operator="equal">
      <formula>"Moderado"</formula>
    </cfRule>
  </conditionalFormatting>
  <conditionalFormatting sqref="AI101:AI103">
    <cfRule type="cellIs" dxfId="915" priority="957" operator="equal">
      <formula>"Menor"</formula>
    </cfRule>
  </conditionalFormatting>
  <conditionalFormatting sqref="AI101:AI103">
    <cfRule type="cellIs" dxfId="914" priority="958" operator="equal">
      <formula>"Leve"</formula>
    </cfRule>
  </conditionalFormatting>
  <conditionalFormatting sqref="AK101:AK103">
    <cfRule type="cellIs" dxfId="913" priority="959" operator="equal">
      <formula>"Extremo"</formula>
    </cfRule>
  </conditionalFormatting>
  <conditionalFormatting sqref="AK101:AK103">
    <cfRule type="cellIs" dxfId="912" priority="960" operator="equal">
      <formula>"Alto"</formula>
    </cfRule>
  </conditionalFormatting>
  <conditionalFormatting sqref="AK101:AK103">
    <cfRule type="cellIs" dxfId="911" priority="961" operator="equal">
      <formula>"Moderado"</formula>
    </cfRule>
  </conditionalFormatting>
  <conditionalFormatting sqref="AK101:AK103">
    <cfRule type="cellIs" dxfId="910" priority="962" operator="equal">
      <formula>"Bajo"</formula>
    </cfRule>
  </conditionalFormatting>
  <conditionalFormatting sqref="V104:V107">
    <cfRule type="cellIs" dxfId="909" priority="963" operator="equal">
      <formula>"Extremo"</formula>
    </cfRule>
  </conditionalFormatting>
  <conditionalFormatting sqref="V104:V107">
    <cfRule type="cellIs" dxfId="908" priority="964" operator="equal">
      <formula>"Alto"</formula>
    </cfRule>
  </conditionalFormatting>
  <conditionalFormatting sqref="V104:V107">
    <cfRule type="cellIs" dxfId="907" priority="965" operator="equal">
      <formula>"Moderado"</formula>
    </cfRule>
  </conditionalFormatting>
  <conditionalFormatting sqref="V104:V107">
    <cfRule type="cellIs" dxfId="906" priority="966" operator="equal">
      <formula>"Bajo"</formula>
    </cfRule>
  </conditionalFormatting>
  <conditionalFormatting sqref="AG104:AG106">
    <cfRule type="cellIs" dxfId="905" priority="967" operator="equal">
      <formula>"Muy Alta"</formula>
    </cfRule>
  </conditionalFormatting>
  <conditionalFormatting sqref="AG104:AG106">
    <cfRule type="cellIs" dxfId="904" priority="968" operator="equal">
      <formula>"Alta"</formula>
    </cfRule>
  </conditionalFormatting>
  <conditionalFormatting sqref="AG104:AG106">
    <cfRule type="cellIs" dxfId="903" priority="969" operator="equal">
      <formula>"Media"</formula>
    </cfRule>
  </conditionalFormatting>
  <conditionalFormatting sqref="AG104:AG106">
    <cfRule type="cellIs" dxfId="902" priority="970" operator="equal">
      <formula>"Baja"</formula>
    </cfRule>
  </conditionalFormatting>
  <conditionalFormatting sqref="AG104:AG106">
    <cfRule type="cellIs" dxfId="901" priority="971" operator="equal">
      <formula>"Muy Baja"</formula>
    </cfRule>
  </conditionalFormatting>
  <conditionalFormatting sqref="AI104:AI107">
    <cfRule type="cellIs" dxfId="900" priority="972" operator="equal">
      <formula>"Catastrófico"</formula>
    </cfRule>
  </conditionalFormatting>
  <conditionalFormatting sqref="AI104:AI107">
    <cfRule type="cellIs" dxfId="899" priority="973" operator="equal">
      <formula>"Mayor"</formula>
    </cfRule>
  </conditionalFormatting>
  <conditionalFormatting sqref="AI104:AI107">
    <cfRule type="cellIs" dxfId="898" priority="974" operator="equal">
      <formula>"Moderado"</formula>
    </cfRule>
  </conditionalFormatting>
  <conditionalFormatting sqref="AI104:AI107">
    <cfRule type="cellIs" dxfId="897" priority="975" operator="equal">
      <formula>"Menor"</formula>
    </cfRule>
  </conditionalFormatting>
  <conditionalFormatting sqref="AI104:AI107">
    <cfRule type="cellIs" dxfId="896" priority="976" operator="equal">
      <formula>"Leve"</formula>
    </cfRule>
  </conditionalFormatting>
  <conditionalFormatting sqref="AK104:AK106">
    <cfRule type="cellIs" dxfId="895" priority="977" operator="equal">
      <formula>"Extremo"</formula>
    </cfRule>
  </conditionalFormatting>
  <conditionalFormatting sqref="AK104:AK106">
    <cfRule type="cellIs" dxfId="894" priority="978" operator="equal">
      <formula>"Alto"</formula>
    </cfRule>
  </conditionalFormatting>
  <conditionalFormatting sqref="AK104:AK106">
    <cfRule type="cellIs" dxfId="893" priority="979" operator="equal">
      <formula>"Moderado"</formula>
    </cfRule>
  </conditionalFormatting>
  <conditionalFormatting sqref="AK104:AK106">
    <cfRule type="cellIs" dxfId="892" priority="980" operator="equal">
      <formula>"Bajo"</formula>
    </cfRule>
  </conditionalFormatting>
  <conditionalFormatting sqref="V98:V107">
    <cfRule type="cellIs" dxfId="891" priority="981" operator="equal">
      <formula>"Extremo"</formula>
    </cfRule>
  </conditionalFormatting>
  <conditionalFormatting sqref="V98:V107">
    <cfRule type="cellIs" dxfId="890" priority="982" operator="equal">
      <formula>"Alto"</formula>
    </cfRule>
  </conditionalFormatting>
  <conditionalFormatting sqref="V98:V107">
    <cfRule type="cellIs" dxfId="889" priority="983" operator="equal">
      <formula>"Moderado"</formula>
    </cfRule>
  </conditionalFormatting>
  <conditionalFormatting sqref="V98:V107">
    <cfRule type="cellIs" dxfId="888" priority="984" operator="equal">
      <formula>"Bajo"</formula>
    </cfRule>
  </conditionalFormatting>
  <conditionalFormatting sqref="AG98:AG108">
    <cfRule type="cellIs" dxfId="887" priority="985" operator="equal">
      <formula>"Muy Alta"</formula>
    </cfRule>
  </conditionalFormatting>
  <conditionalFormatting sqref="AG98:AG108">
    <cfRule type="cellIs" dxfId="886" priority="986" operator="equal">
      <formula>"Alta"</formula>
    </cfRule>
  </conditionalFormatting>
  <conditionalFormatting sqref="AG98:AG108">
    <cfRule type="cellIs" dxfId="885" priority="987" operator="equal">
      <formula>"Media"</formula>
    </cfRule>
  </conditionalFormatting>
  <conditionalFormatting sqref="AG98:AG108">
    <cfRule type="cellIs" dxfId="884" priority="988" operator="equal">
      <formula>"Baja"</formula>
    </cfRule>
  </conditionalFormatting>
  <conditionalFormatting sqref="AG98:AG108">
    <cfRule type="cellIs" dxfId="883" priority="989" operator="equal">
      <formula>"Muy Baja"</formula>
    </cfRule>
  </conditionalFormatting>
  <conditionalFormatting sqref="AI98:AI108">
    <cfRule type="cellIs" dxfId="882" priority="990" operator="equal">
      <formula>"Catastrófico"</formula>
    </cfRule>
  </conditionalFormatting>
  <conditionalFormatting sqref="AI98:AI108">
    <cfRule type="cellIs" dxfId="881" priority="991" operator="equal">
      <formula>"Mayor"</formula>
    </cfRule>
  </conditionalFormatting>
  <conditionalFormatting sqref="AI98:AI108">
    <cfRule type="cellIs" dxfId="880" priority="992" operator="equal">
      <formula>"Moderado"</formula>
    </cfRule>
  </conditionalFormatting>
  <conditionalFormatting sqref="AI98:AI108">
    <cfRule type="cellIs" dxfId="879" priority="993" operator="equal">
      <formula>"Menor"</formula>
    </cfRule>
  </conditionalFormatting>
  <conditionalFormatting sqref="AI98:AI108">
    <cfRule type="cellIs" dxfId="878" priority="994" operator="equal">
      <formula>"Leve"</formula>
    </cfRule>
  </conditionalFormatting>
  <conditionalFormatting sqref="AK107:AK108">
    <cfRule type="cellIs" dxfId="877" priority="995" operator="equal">
      <formula>"Extremo"</formula>
    </cfRule>
  </conditionalFormatting>
  <conditionalFormatting sqref="AK107:AK108">
    <cfRule type="cellIs" dxfId="876" priority="996" operator="equal">
      <formula>"Alto"</formula>
    </cfRule>
  </conditionalFormatting>
  <conditionalFormatting sqref="AK107:AK108">
    <cfRule type="cellIs" dxfId="875" priority="997" operator="equal">
      <formula>"Moderado"</formula>
    </cfRule>
  </conditionalFormatting>
  <conditionalFormatting sqref="AK107:AK108">
    <cfRule type="cellIs" dxfId="874" priority="998" operator="equal">
      <formula>"Bajo"</formula>
    </cfRule>
  </conditionalFormatting>
  <conditionalFormatting sqref="S101:S108">
    <cfRule type="containsText" dxfId="873" priority="999" operator="containsText" text="❌">
      <formula>NOT(ISERROR(SEARCH(("❌"),(S101))))</formula>
    </cfRule>
  </conditionalFormatting>
  <conditionalFormatting sqref="P109 P112 P114 AG159:AG175">
    <cfRule type="cellIs" dxfId="872" priority="897" operator="equal">
      <formula>"Muy Alta"</formula>
    </cfRule>
    <cfRule type="cellIs" dxfId="871" priority="898" operator="equal">
      <formula>"Alta"</formula>
    </cfRule>
    <cfRule type="cellIs" dxfId="870" priority="899" operator="equal">
      <formula>"Media"</formula>
    </cfRule>
    <cfRule type="cellIs" dxfId="869" priority="900" operator="equal">
      <formula>"Baja"</formula>
    </cfRule>
    <cfRule type="cellIs" dxfId="868" priority="901" operator="equal">
      <formula>"Muy Baja"</formula>
    </cfRule>
  </conditionalFormatting>
  <conditionalFormatting sqref="S111:S116">
    <cfRule type="containsText" dxfId="867" priority="906" operator="containsText" text="❌">
      <formula>NOT(ISERROR(SEARCH(("❌"),(S111))))</formula>
    </cfRule>
  </conditionalFormatting>
  <conditionalFormatting sqref="T109 AI109:AI114 T112 T114 AI159:AI175">
    <cfRule type="cellIs" dxfId="866" priority="883" operator="equal">
      <formula>"Catastrófico"</formula>
    </cfRule>
    <cfRule type="cellIs" dxfId="865" priority="884" operator="equal">
      <formula>"Mayor"</formula>
    </cfRule>
    <cfRule type="cellIs" dxfId="864" priority="885" operator="equal">
      <formula>"Moderado"</formula>
    </cfRule>
    <cfRule type="cellIs" dxfId="863" priority="886" operator="equal">
      <formula>"Menor"</formula>
    </cfRule>
    <cfRule type="cellIs" dxfId="862" priority="887" operator="equal">
      <formula>"Leve"</formula>
    </cfRule>
  </conditionalFormatting>
  <conditionalFormatting sqref="V109 V114 AK159:AK175">
    <cfRule type="cellIs" dxfId="861" priority="902" operator="equal">
      <formula>"Extremo"</formula>
    </cfRule>
    <cfRule type="cellIs" dxfId="860" priority="903" operator="equal">
      <formula>"Alto"</formula>
    </cfRule>
    <cfRule type="cellIs" dxfId="859" priority="904" operator="equal">
      <formula>"Moderado"</formula>
    </cfRule>
    <cfRule type="cellIs" dxfId="858" priority="905" operator="equal">
      <formula>"Bajo"</formula>
    </cfRule>
  </conditionalFormatting>
  <conditionalFormatting sqref="AG109:AG114">
    <cfRule type="cellIs" dxfId="857" priority="888" operator="equal">
      <formula>"Muy Alta"</formula>
    </cfRule>
    <cfRule type="cellIs" dxfId="856" priority="889" operator="equal">
      <formula>"Alta"</formula>
    </cfRule>
    <cfRule type="cellIs" dxfId="855" priority="890" operator="equal">
      <formula>"Media"</formula>
    </cfRule>
    <cfRule type="cellIs" dxfId="854" priority="891" operator="equal">
      <formula>"Baja"</formula>
    </cfRule>
    <cfRule type="cellIs" dxfId="853" priority="892" operator="equal">
      <formula>"Muy Baja"</formula>
    </cfRule>
  </conditionalFormatting>
  <conditionalFormatting sqref="AK109:AK114 V112">
    <cfRule type="cellIs" dxfId="852" priority="893" operator="equal">
      <formula>"Extremo"</formula>
    </cfRule>
    <cfRule type="cellIs" dxfId="851" priority="894" operator="equal">
      <formula>"Alto"</formula>
    </cfRule>
    <cfRule type="cellIs" dxfId="850" priority="895" operator="equal">
      <formula>"Moderado"</formula>
    </cfRule>
    <cfRule type="cellIs" dxfId="849" priority="896" operator="equal">
      <formula>"Bajo"</formula>
    </cfRule>
  </conditionalFormatting>
  <conditionalFormatting sqref="P117 P120:P122 P125:P127 P129 AG117:AG129">
    <cfRule type="cellIs" dxfId="848" priority="779" operator="equal">
      <formula>"Muy Alta"</formula>
    </cfRule>
  </conditionalFormatting>
  <conditionalFormatting sqref="P117 P120:P122 P125:P127 P129 AG117:AG129">
    <cfRule type="cellIs" dxfId="847" priority="780" operator="equal">
      <formula>"Alta"</formula>
    </cfRule>
  </conditionalFormatting>
  <conditionalFormatting sqref="P117 P120:P122 P125:P127 P129 AG117:AG129">
    <cfRule type="cellIs" dxfId="846" priority="781" operator="equal">
      <formula>"Media"</formula>
    </cfRule>
  </conditionalFormatting>
  <conditionalFormatting sqref="P117 P120:P122 P125:P127 P129 AG117:AG129">
    <cfRule type="cellIs" dxfId="845" priority="782" operator="equal">
      <formula>"Baja"</formula>
    </cfRule>
  </conditionalFormatting>
  <conditionalFormatting sqref="P117 P120:P122 P125:P127 P129 AG117:AG129">
    <cfRule type="cellIs" dxfId="844" priority="783" operator="equal">
      <formula>"Muy Baja"</formula>
    </cfRule>
  </conditionalFormatting>
  <conditionalFormatting sqref="T117 T120:T129 AI120:AI129">
    <cfRule type="cellIs" dxfId="843" priority="784" operator="equal">
      <formula>"Catastrófico"</formula>
    </cfRule>
  </conditionalFormatting>
  <conditionalFormatting sqref="T117 T120:T129 AI120:AI129">
    <cfRule type="cellIs" dxfId="842" priority="785" operator="equal">
      <formula>"Mayor"</formula>
    </cfRule>
  </conditionalFormatting>
  <conditionalFormatting sqref="T117 T120:T129 AI120:AI129">
    <cfRule type="cellIs" dxfId="841" priority="786" operator="equal">
      <formula>"Moderado"</formula>
    </cfRule>
  </conditionalFormatting>
  <conditionalFormatting sqref="T117 T120:T129 AI120:AI129">
    <cfRule type="cellIs" dxfId="840" priority="787" operator="equal">
      <formula>"Menor"</formula>
    </cfRule>
  </conditionalFormatting>
  <conditionalFormatting sqref="T117 T120:T129 AI120:AI129">
    <cfRule type="cellIs" dxfId="839" priority="788" operator="equal">
      <formula>"Leve"</formula>
    </cfRule>
  </conditionalFormatting>
  <conditionalFormatting sqref="V117 V120:V125 AK120:AK129">
    <cfRule type="cellIs" dxfId="838" priority="789" operator="equal">
      <formula>"Extremo"</formula>
    </cfRule>
  </conditionalFormatting>
  <conditionalFormatting sqref="V117 V120:V125 AK120:AK129">
    <cfRule type="cellIs" dxfId="837" priority="790" operator="equal">
      <formula>"Alto"</formula>
    </cfRule>
  </conditionalFormatting>
  <conditionalFormatting sqref="V117 V120:V125 AK120:AK129">
    <cfRule type="cellIs" dxfId="836" priority="791" operator="equal">
      <formula>"Moderado"</formula>
    </cfRule>
  </conditionalFormatting>
  <conditionalFormatting sqref="V117 V120:V125 AK120:AK129">
    <cfRule type="cellIs" dxfId="835" priority="792" operator="equal">
      <formula>"Bajo"</formula>
    </cfRule>
  </conditionalFormatting>
  <conditionalFormatting sqref="AI117:AI118">
    <cfRule type="cellIs" dxfId="834" priority="793" operator="equal">
      <formula>"Catastrófico"</formula>
    </cfRule>
  </conditionalFormatting>
  <conditionalFormatting sqref="AI117:AI118">
    <cfRule type="cellIs" dxfId="833" priority="794" operator="equal">
      <formula>"Mayor"</formula>
    </cfRule>
  </conditionalFormatting>
  <conditionalFormatting sqref="AI117:AI118">
    <cfRule type="cellIs" dxfId="832" priority="795" operator="equal">
      <formula>"Moderado"</formula>
    </cfRule>
  </conditionalFormatting>
  <conditionalFormatting sqref="AI117:AI118">
    <cfRule type="cellIs" dxfId="831" priority="796" operator="equal">
      <formula>"Menor"</formula>
    </cfRule>
  </conditionalFormatting>
  <conditionalFormatting sqref="AI117:AI118">
    <cfRule type="cellIs" dxfId="830" priority="797" operator="equal">
      <formula>"Leve"</formula>
    </cfRule>
  </conditionalFormatting>
  <conditionalFormatting sqref="AK117:AK118">
    <cfRule type="cellIs" dxfId="829" priority="798" operator="equal">
      <formula>"Extremo"</formula>
    </cfRule>
  </conditionalFormatting>
  <conditionalFormatting sqref="AK117:AK118">
    <cfRule type="cellIs" dxfId="828" priority="799" operator="equal">
      <formula>"Alto"</formula>
    </cfRule>
  </conditionalFormatting>
  <conditionalFormatting sqref="AK117:AK118">
    <cfRule type="cellIs" dxfId="827" priority="800" operator="equal">
      <formula>"Moderado"</formula>
    </cfRule>
  </conditionalFormatting>
  <conditionalFormatting sqref="AK117:AK118">
    <cfRule type="cellIs" dxfId="826" priority="801" operator="equal">
      <formula>"Bajo"</formula>
    </cfRule>
  </conditionalFormatting>
  <conditionalFormatting sqref="V120:V121">
    <cfRule type="cellIs" dxfId="825" priority="802" operator="equal">
      <formula>"Extremo"</formula>
    </cfRule>
  </conditionalFormatting>
  <conditionalFormatting sqref="V120:V121">
    <cfRule type="cellIs" dxfId="824" priority="803" operator="equal">
      <formula>"Alto"</formula>
    </cfRule>
  </conditionalFormatting>
  <conditionalFormatting sqref="V120:V121">
    <cfRule type="cellIs" dxfId="823" priority="804" operator="equal">
      <formula>"Moderado"</formula>
    </cfRule>
  </conditionalFormatting>
  <conditionalFormatting sqref="V120:V121">
    <cfRule type="cellIs" dxfId="822" priority="805" operator="equal">
      <formula>"Bajo"</formula>
    </cfRule>
  </conditionalFormatting>
  <conditionalFormatting sqref="AG120:AG121">
    <cfRule type="cellIs" dxfId="821" priority="806" operator="equal">
      <formula>"Muy Alta"</formula>
    </cfRule>
  </conditionalFormatting>
  <conditionalFormatting sqref="AG120:AG121">
    <cfRule type="cellIs" dxfId="820" priority="807" operator="equal">
      <formula>"Alta"</formula>
    </cfRule>
  </conditionalFormatting>
  <conditionalFormatting sqref="AG120:AG121">
    <cfRule type="cellIs" dxfId="819" priority="808" operator="equal">
      <formula>"Media"</formula>
    </cfRule>
  </conditionalFormatting>
  <conditionalFormatting sqref="AG120:AG121">
    <cfRule type="cellIs" dxfId="818" priority="809" operator="equal">
      <formula>"Baja"</formula>
    </cfRule>
  </conditionalFormatting>
  <conditionalFormatting sqref="AG120:AG121">
    <cfRule type="cellIs" dxfId="817" priority="810" operator="equal">
      <formula>"Muy Baja"</formula>
    </cfRule>
  </conditionalFormatting>
  <conditionalFormatting sqref="AI120:AI121">
    <cfRule type="cellIs" dxfId="816" priority="811" operator="equal">
      <formula>"Catastrófico"</formula>
    </cfRule>
  </conditionalFormatting>
  <conditionalFormatting sqref="AI120:AI121">
    <cfRule type="cellIs" dxfId="815" priority="812" operator="equal">
      <formula>"Mayor"</formula>
    </cfRule>
  </conditionalFormatting>
  <conditionalFormatting sqref="AI120:AI121">
    <cfRule type="cellIs" dxfId="814" priority="813" operator="equal">
      <formula>"Moderado"</formula>
    </cfRule>
  </conditionalFormatting>
  <conditionalFormatting sqref="AI120:AI121">
    <cfRule type="cellIs" dxfId="813" priority="814" operator="equal">
      <formula>"Menor"</formula>
    </cfRule>
  </conditionalFormatting>
  <conditionalFormatting sqref="AI120:AI121">
    <cfRule type="cellIs" dxfId="812" priority="815" operator="equal">
      <formula>"Leve"</formula>
    </cfRule>
  </conditionalFormatting>
  <conditionalFormatting sqref="AK120:AK121">
    <cfRule type="cellIs" dxfId="811" priority="816" operator="equal">
      <formula>"Extremo"</formula>
    </cfRule>
  </conditionalFormatting>
  <conditionalFormatting sqref="AK120:AK121">
    <cfRule type="cellIs" dxfId="810" priority="817" operator="equal">
      <formula>"Alto"</formula>
    </cfRule>
  </conditionalFormatting>
  <conditionalFormatting sqref="AK120:AK121">
    <cfRule type="cellIs" dxfId="809" priority="818" operator="equal">
      <formula>"Moderado"</formula>
    </cfRule>
  </conditionalFormatting>
  <conditionalFormatting sqref="AK120:AK121">
    <cfRule type="cellIs" dxfId="808" priority="819" operator="equal">
      <formula>"Bajo"</formula>
    </cfRule>
  </conditionalFormatting>
  <conditionalFormatting sqref="V122:V125">
    <cfRule type="cellIs" dxfId="807" priority="820" operator="equal">
      <formula>"Extremo"</formula>
    </cfRule>
  </conditionalFormatting>
  <conditionalFormatting sqref="V122:V125">
    <cfRule type="cellIs" dxfId="806" priority="821" operator="equal">
      <formula>"Alto"</formula>
    </cfRule>
  </conditionalFormatting>
  <conditionalFormatting sqref="V122:V125">
    <cfRule type="cellIs" dxfId="805" priority="822" operator="equal">
      <formula>"Moderado"</formula>
    </cfRule>
  </conditionalFormatting>
  <conditionalFormatting sqref="V122:V125">
    <cfRule type="cellIs" dxfId="804" priority="823" operator="equal">
      <formula>"Bajo"</formula>
    </cfRule>
  </conditionalFormatting>
  <conditionalFormatting sqref="AG122:AG124">
    <cfRule type="cellIs" dxfId="803" priority="824" operator="equal">
      <formula>"Muy Alta"</formula>
    </cfRule>
  </conditionalFormatting>
  <conditionalFormatting sqref="AG122:AG124">
    <cfRule type="cellIs" dxfId="802" priority="825" operator="equal">
      <formula>"Alta"</formula>
    </cfRule>
  </conditionalFormatting>
  <conditionalFormatting sqref="AG122:AG124">
    <cfRule type="cellIs" dxfId="801" priority="826" operator="equal">
      <formula>"Media"</formula>
    </cfRule>
  </conditionalFormatting>
  <conditionalFormatting sqref="AG122:AG124">
    <cfRule type="cellIs" dxfId="800" priority="827" operator="equal">
      <formula>"Baja"</formula>
    </cfRule>
  </conditionalFormatting>
  <conditionalFormatting sqref="AG122:AG124">
    <cfRule type="cellIs" dxfId="799" priority="828" operator="equal">
      <formula>"Muy Baja"</formula>
    </cfRule>
  </conditionalFormatting>
  <conditionalFormatting sqref="AI122:AI124">
    <cfRule type="cellIs" dxfId="798" priority="829" operator="equal">
      <formula>"Catastrófico"</formula>
    </cfRule>
  </conditionalFormatting>
  <conditionalFormatting sqref="AI122:AI124">
    <cfRule type="cellIs" dxfId="797" priority="830" operator="equal">
      <formula>"Mayor"</formula>
    </cfRule>
  </conditionalFormatting>
  <conditionalFormatting sqref="AI122:AI124">
    <cfRule type="cellIs" dxfId="796" priority="831" operator="equal">
      <formula>"Moderado"</formula>
    </cfRule>
  </conditionalFormatting>
  <conditionalFormatting sqref="AI122:AI124">
    <cfRule type="cellIs" dxfId="795" priority="832" operator="equal">
      <formula>"Menor"</formula>
    </cfRule>
  </conditionalFormatting>
  <conditionalFormatting sqref="AI122:AI124">
    <cfRule type="cellIs" dxfId="794" priority="833" operator="equal">
      <formula>"Leve"</formula>
    </cfRule>
  </conditionalFormatting>
  <conditionalFormatting sqref="AK122:AK124">
    <cfRule type="cellIs" dxfId="793" priority="834" operator="equal">
      <formula>"Extremo"</formula>
    </cfRule>
  </conditionalFormatting>
  <conditionalFormatting sqref="AK122:AK124">
    <cfRule type="cellIs" dxfId="792" priority="835" operator="equal">
      <formula>"Alto"</formula>
    </cfRule>
  </conditionalFormatting>
  <conditionalFormatting sqref="AK122:AK124">
    <cfRule type="cellIs" dxfId="791" priority="836" operator="equal">
      <formula>"Moderado"</formula>
    </cfRule>
  </conditionalFormatting>
  <conditionalFormatting sqref="AK122:AK124">
    <cfRule type="cellIs" dxfId="790" priority="837" operator="equal">
      <formula>"Bajo"</formula>
    </cfRule>
  </conditionalFormatting>
  <conditionalFormatting sqref="P117 P125:P127 P129">
    <cfRule type="cellIs" dxfId="789" priority="838" operator="equal">
      <formula>"Muy Alta"</formula>
    </cfRule>
  </conditionalFormatting>
  <conditionalFormatting sqref="P117 P125:P127 P129">
    <cfRule type="cellIs" dxfId="788" priority="839" operator="equal">
      <formula>"Alta"</formula>
    </cfRule>
  </conditionalFormatting>
  <conditionalFormatting sqref="P117 P125:P127 P129">
    <cfRule type="cellIs" dxfId="787" priority="840" operator="equal">
      <formula>"Media"</formula>
    </cfRule>
  </conditionalFormatting>
  <conditionalFormatting sqref="P117 P125:P127 P129">
    <cfRule type="cellIs" dxfId="786" priority="841" operator="equal">
      <formula>"Baja"</formula>
    </cfRule>
  </conditionalFormatting>
  <conditionalFormatting sqref="P117 P125:P127 P129">
    <cfRule type="cellIs" dxfId="785" priority="842" operator="equal">
      <formula>"Muy Baja"</formula>
    </cfRule>
  </conditionalFormatting>
  <conditionalFormatting sqref="V117">
    <cfRule type="cellIs" dxfId="784" priority="843" operator="equal">
      <formula>"Extremo"</formula>
    </cfRule>
  </conditionalFormatting>
  <conditionalFormatting sqref="V117">
    <cfRule type="cellIs" dxfId="783" priority="844" operator="equal">
      <formula>"Alto"</formula>
    </cfRule>
  </conditionalFormatting>
  <conditionalFormatting sqref="V117">
    <cfRule type="cellIs" dxfId="782" priority="845" operator="equal">
      <formula>"Moderado"</formula>
    </cfRule>
  </conditionalFormatting>
  <conditionalFormatting sqref="V117">
    <cfRule type="cellIs" dxfId="781" priority="846" operator="equal">
      <formula>"Bajo"</formula>
    </cfRule>
  </conditionalFormatting>
  <conditionalFormatting sqref="AI117:AI118">
    <cfRule type="cellIs" dxfId="780" priority="847" operator="equal">
      <formula>"Catastrófico"</formula>
    </cfRule>
  </conditionalFormatting>
  <conditionalFormatting sqref="AI117:AI118">
    <cfRule type="cellIs" dxfId="779" priority="848" operator="equal">
      <formula>"Mayor"</formula>
    </cfRule>
  </conditionalFormatting>
  <conditionalFormatting sqref="AI117:AI118">
    <cfRule type="cellIs" dxfId="778" priority="849" operator="equal">
      <formula>"Moderado"</formula>
    </cfRule>
  </conditionalFormatting>
  <conditionalFormatting sqref="AI117:AI118">
    <cfRule type="cellIs" dxfId="777" priority="850" operator="equal">
      <formula>"Menor"</formula>
    </cfRule>
  </conditionalFormatting>
  <conditionalFormatting sqref="AI117:AI118">
    <cfRule type="cellIs" dxfId="776" priority="851" operator="equal">
      <formula>"Leve"</formula>
    </cfRule>
  </conditionalFormatting>
  <conditionalFormatting sqref="AK125">
    <cfRule type="cellIs" dxfId="775" priority="852" operator="equal">
      <formula>"Extremo"</formula>
    </cfRule>
  </conditionalFormatting>
  <conditionalFormatting sqref="AK125">
    <cfRule type="cellIs" dxfId="774" priority="853" operator="equal">
      <formula>"Alto"</formula>
    </cfRule>
  </conditionalFormatting>
  <conditionalFormatting sqref="AK125">
    <cfRule type="cellIs" dxfId="773" priority="854" operator="equal">
      <formula>"Moderado"</formula>
    </cfRule>
  </conditionalFormatting>
  <conditionalFormatting sqref="AK125">
    <cfRule type="cellIs" dxfId="772" priority="855" operator="equal">
      <formula>"Bajo"</formula>
    </cfRule>
  </conditionalFormatting>
  <conditionalFormatting sqref="V126:V127">
    <cfRule type="cellIs" dxfId="771" priority="856" operator="equal">
      <formula>"Extremo"</formula>
    </cfRule>
  </conditionalFormatting>
  <conditionalFormatting sqref="V126:V127">
    <cfRule type="cellIs" dxfId="770" priority="857" operator="equal">
      <formula>"Alto"</formula>
    </cfRule>
  </conditionalFormatting>
  <conditionalFormatting sqref="V126:V127">
    <cfRule type="cellIs" dxfId="769" priority="858" operator="equal">
      <formula>"Moderado"</formula>
    </cfRule>
  </conditionalFormatting>
  <conditionalFormatting sqref="V126:V127">
    <cfRule type="cellIs" dxfId="768" priority="859" operator="equal">
      <formula>"Bajo"</formula>
    </cfRule>
  </conditionalFormatting>
  <conditionalFormatting sqref="AK117:AK118">
    <cfRule type="cellIs" dxfId="767" priority="860" operator="equal">
      <formula>"Extremo"</formula>
    </cfRule>
  </conditionalFormatting>
  <conditionalFormatting sqref="AK117:AK118">
    <cfRule type="cellIs" dxfId="766" priority="861" operator="equal">
      <formula>"Alto"</formula>
    </cfRule>
  </conditionalFormatting>
  <conditionalFormatting sqref="AK117:AK118">
    <cfRule type="cellIs" dxfId="765" priority="862" operator="equal">
      <formula>"Moderado"</formula>
    </cfRule>
  </conditionalFormatting>
  <conditionalFormatting sqref="AK117:AK118">
    <cfRule type="cellIs" dxfId="764" priority="863" operator="equal">
      <formula>"Bajo"</formula>
    </cfRule>
  </conditionalFormatting>
  <conditionalFormatting sqref="V127:V129">
    <cfRule type="cellIs" dxfId="763" priority="864" operator="equal">
      <formula>"Extremo"</formula>
    </cfRule>
  </conditionalFormatting>
  <conditionalFormatting sqref="V127:V129">
    <cfRule type="cellIs" dxfId="762" priority="865" operator="equal">
      <formula>"Alto"</formula>
    </cfRule>
  </conditionalFormatting>
  <conditionalFormatting sqref="V127:V129">
    <cfRule type="cellIs" dxfId="761" priority="866" operator="equal">
      <formula>"Moderado"</formula>
    </cfRule>
  </conditionalFormatting>
  <conditionalFormatting sqref="V127:V129">
    <cfRule type="cellIs" dxfId="760" priority="867" operator="equal">
      <formula>"Bajo"</formula>
    </cfRule>
  </conditionalFormatting>
  <conditionalFormatting sqref="AG127:AG129">
    <cfRule type="cellIs" dxfId="759" priority="868" operator="equal">
      <formula>"Muy Alta"</formula>
    </cfRule>
  </conditionalFormatting>
  <conditionalFormatting sqref="AG127:AG129">
    <cfRule type="cellIs" dxfId="758" priority="869" operator="equal">
      <formula>"Alta"</formula>
    </cfRule>
  </conditionalFormatting>
  <conditionalFormatting sqref="AG127:AG129">
    <cfRule type="cellIs" dxfId="757" priority="870" operator="equal">
      <formula>"Media"</formula>
    </cfRule>
  </conditionalFormatting>
  <conditionalFormatting sqref="AG127:AG129">
    <cfRule type="cellIs" dxfId="756" priority="871" operator="equal">
      <formula>"Baja"</formula>
    </cfRule>
  </conditionalFormatting>
  <conditionalFormatting sqref="AG127:AG129">
    <cfRule type="cellIs" dxfId="755" priority="872" operator="equal">
      <formula>"Muy Baja"</formula>
    </cfRule>
  </conditionalFormatting>
  <conditionalFormatting sqref="AI127:AI129">
    <cfRule type="cellIs" dxfId="754" priority="873" operator="equal">
      <formula>"Catastrófico"</formula>
    </cfRule>
  </conditionalFormatting>
  <conditionalFormatting sqref="AI127:AI129">
    <cfRule type="cellIs" dxfId="753" priority="874" operator="equal">
      <formula>"Mayor"</formula>
    </cfRule>
  </conditionalFormatting>
  <conditionalFormatting sqref="AI127:AI129">
    <cfRule type="cellIs" dxfId="752" priority="875" operator="equal">
      <formula>"Moderado"</formula>
    </cfRule>
  </conditionalFormatting>
  <conditionalFormatting sqref="AI127:AI129">
    <cfRule type="cellIs" dxfId="751" priority="876" operator="equal">
      <formula>"Menor"</formula>
    </cfRule>
  </conditionalFormatting>
  <conditionalFormatting sqref="AI127:AI129">
    <cfRule type="cellIs" dxfId="750" priority="877" operator="equal">
      <formula>"Leve"</formula>
    </cfRule>
  </conditionalFormatting>
  <conditionalFormatting sqref="AK127:AK129">
    <cfRule type="cellIs" dxfId="749" priority="878" operator="equal">
      <formula>"Extremo"</formula>
    </cfRule>
  </conditionalFormatting>
  <conditionalFormatting sqref="AK127:AK129">
    <cfRule type="cellIs" dxfId="748" priority="879" operator="equal">
      <formula>"Alto"</formula>
    </cfRule>
  </conditionalFormatting>
  <conditionalFormatting sqref="AK127:AK129">
    <cfRule type="cellIs" dxfId="747" priority="880" operator="equal">
      <formula>"Moderado"</formula>
    </cfRule>
  </conditionalFormatting>
  <conditionalFormatting sqref="AK127:AK129">
    <cfRule type="cellIs" dxfId="746" priority="881" operator="equal">
      <formula>"Bajo"</formula>
    </cfRule>
  </conditionalFormatting>
  <conditionalFormatting sqref="S117:S125 S127:S129">
    <cfRule type="containsText" dxfId="745" priority="882" operator="containsText" text="❌">
      <formula>NOT(ISERROR(SEARCH(("❌"),(S117))))</formula>
    </cfRule>
  </conditionalFormatting>
  <conditionalFormatting sqref="P159 P164">
    <cfRule type="cellIs" dxfId="744" priority="710" operator="equal">
      <formula>"Muy Alta"</formula>
    </cfRule>
    <cfRule type="cellIs" dxfId="743" priority="711" operator="equal">
      <formula>"Alta"</formula>
    </cfRule>
    <cfRule type="cellIs" dxfId="742" priority="712" operator="equal">
      <formula>"Media"</formula>
    </cfRule>
    <cfRule type="cellIs" dxfId="741" priority="713" operator="equal">
      <formula>"Baja"</formula>
    </cfRule>
    <cfRule type="cellIs" dxfId="740" priority="714" operator="equal">
      <formula>"Muy Baja"</formula>
    </cfRule>
  </conditionalFormatting>
  <conditionalFormatting sqref="P161:P162 P169:P170">
    <cfRule type="cellIs" dxfId="739" priority="715" operator="equal">
      <formula>"Muy Alta"</formula>
    </cfRule>
    <cfRule type="cellIs" dxfId="738" priority="716" operator="equal">
      <formula>"Alta"</formula>
    </cfRule>
    <cfRule type="cellIs" dxfId="737" priority="717" operator="equal">
      <formula>"Media"</formula>
    </cfRule>
    <cfRule type="cellIs" dxfId="736" priority="718" operator="equal">
      <formula>"Baja"</formula>
    </cfRule>
    <cfRule type="cellIs" dxfId="735" priority="719" operator="equal">
      <formula>"Muy Baja"</formula>
    </cfRule>
  </conditionalFormatting>
  <conditionalFormatting sqref="P167">
    <cfRule type="cellIs" dxfId="734" priority="720" operator="equal">
      <formula>"Muy Alta"</formula>
    </cfRule>
    <cfRule type="cellIs" dxfId="733" priority="721" operator="equal">
      <formula>"Alta"</formula>
    </cfRule>
    <cfRule type="cellIs" dxfId="732" priority="722" operator="equal">
      <formula>"Media"</formula>
    </cfRule>
    <cfRule type="cellIs" dxfId="731" priority="723" operator="equal">
      <formula>"Baja"</formula>
    </cfRule>
    <cfRule type="cellIs" dxfId="730" priority="724" operator="equal">
      <formula>"Muy Baja"</formula>
    </cfRule>
  </conditionalFormatting>
  <conditionalFormatting sqref="P172">
    <cfRule type="cellIs" dxfId="729" priority="725" operator="equal">
      <formula>"Muy Alta"</formula>
    </cfRule>
    <cfRule type="cellIs" dxfId="728" priority="726" operator="equal">
      <formula>"Alta"</formula>
    </cfRule>
    <cfRule type="cellIs" dxfId="727" priority="727" operator="equal">
      <formula>"Media"</formula>
    </cfRule>
    <cfRule type="cellIs" dxfId="726" priority="728" operator="equal">
      <formula>"Baja"</formula>
    </cfRule>
    <cfRule type="cellIs" dxfId="725" priority="729" operator="equal">
      <formula>"Muy Baja"</formula>
    </cfRule>
  </conditionalFormatting>
  <conditionalFormatting sqref="P174">
    <cfRule type="cellIs" dxfId="724" priority="730" operator="equal">
      <formula>"Muy Alta"</formula>
    </cfRule>
    <cfRule type="cellIs" dxfId="723" priority="731" operator="equal">
      <formula>"Alta"</formula>
    </cfRule>
    <cfRule type="cellIs" dxfId="722" priority="732" operator="equal">
      <formula>"Media"</formula>
    </cfRule>
    <cfRule type="cellIs" dxfId="721" priority="733" operator="equal">
      <formula>"Baja"</formula>
    </cfRule>
    <cfRule type="cellIs" dxfId="720" priority="734" operator="equal">
      <formula>"Muy Baja"</formula>
    </cfRule>
  </conditionalFormatting>
  <conditionalFormatting sqref="S159">
    <cfRule type="containsText" dxfId="719" priority="735" operator="containsText" text="❌">
      <formula>NOT(ISERROR(SEARCH(("❌"),(S159))))</formula>
    </cfRule>
  </conditionalFormatting>
  <conditionalFormatting sqref="T159 T161:T162 T164 T167 T169:T170 T174">
    <cfRule type="cellIs" dxfId="718" priority="736" operator="equal">
      <formula>"Catastrófico"</formula>
    </cfRule>
    <cfRule type="cellIs" dxfId="717" priority="737" operator="equal">
      <formula>"Mayor"</formula>
    </cfRule>
    <cfRule type="cellIs" dxfId="716" priority="738" operator="equal">
      <formula>"Moderado"</formula>
    </cfRule>
    <cfRule type="cellIs" dxfId="715" priority="739" operator="equal">
      <formula>"Menor"</formula>
    </cfRule>
    <cfRule type="cellIs" dxfId="714" priority="740" operator="equal">
      <formula>"Leve"</formula>
    </cfRule>
  </conditionalFormatting>
  <conditionalFormatting sqref="V159">
    <cfRule type="cellIs" dxfId="713" priority="741" operator="equal">
      <formula>"Extremo"</formula>
    </cfRule>
    <cfRule type="cellIs" dxfId="712" priority="742" operator="equal">
      <formula>"Alto"</formula>
    </cfRule>
    <cfRule type="cellIs" dxfId="711" priority="743" operator="equal">
      <formula>"Moderado"</formula>
    </cfRule>
    <cfRule type="cellIs" dxfId="710" priority="744" operator="equal">
      <formula>"Bajo"</formula>
    </cfRule>
  </conditionalFormatting>
  <conditionalFormatting sqref="V161:V162 V169:V170">
    <cfRule type="cellIs" dxfId="709" priority="745" operator="equal">
      <formula>"Extremo"</formula>
    </cfRule>
    <cfRule type="cellIs" dxfId="708" priority="746" operator="equal">
      <formula>"Alto"</formula>
    </cfRule>
    <cfRule type="cellIs" dxfId="707" priority="747" operator="equal">
      <formula>"Moderado"</formula>
    </cfRule>
    <cfRule type="cellIs" dxfId="706" priority="748" operator="equal">
      <formula>"Bajo"</formula>
    </cfRule>
  </conditionalFormatting>
  <conditionalFormatting sqref="V164">
    <cfRule type="cellIs" dxfId="705" priority="749" operator="equal">
      <formula>"Extremo"</formula>
    </cfRule>
    <cfRule type="cellIs" dxfId="704" priority="750" operator="equal">
      <formula>"Alto"</formula>
    </cfRule>
    <cfRule type="cellIs" dxfId="703" priority="751" operator="equal">
      <formula>"Moderado"</formula>
    </cfRule>
    <cfRule type="cellIs" dxfId="702" priority="752" operator="equal">
      <formula>"Bajo"</formula>
    </cfRule>
  </conditionalFormatting>
  <conditionalFormatting sqref="V167">
    <cfRule type="cellIs" dxfId="701" priority="753" operator="equal">
      <formula>"Extremo"</formula>
    </cfRule>
    <cfRule type="cellIs" dxfId="700" priority="754" operator="equal">
      <formula>"Alto"</formula>
    </cfRule>
    <cfRule type="cellIs" dxfId="699" priority="755" operator="equal">
      <formula>"Moderado"</formula>
    </cfRule>
    <cfRule type="cellIs" dxfId="698" priority="756" operator="equal">
      <formula>"Bajo"</formula>
    </cfRule>
  </conditionalFormatting>
  <conditionalFormatting sqref="V174">
    <cfRule type="cellIs" dxfId="697" priority="761" operator="equal">
      <formula>"Extremo"</formula>
    </cfRule>
    <cfRule type="cellIs" dxfId="696" priority="762" operator="equal">
      <formula>"Alto"</formula>
    </cfRule>
    <cfRule type="cellIs" dxfId="695" priority="763" operator="equal">
      <formula>"Moderado"</formula>
    </cfRule>
    <cfRule type="cellIs" dxfId="694" priority="764" operator="equal">
      <formula>"Bajo"</formula>
    </cfRule>
  </conditionalFormatting>
  <conditionalFormatting sqref="P176 P178:P181 AG176:AG186">
    <cfRule type="cellIs" dxfId="693" priority="603" operator="equal">
      <formula>"Muy Alta"</formula>
    </cfRule>
  </conditionalFormatting>
  <conditionalFormatting sqref="P176 P178:P181 AG176:AG186">
    <cfRule type="cellIs" dxfId="692" priority="604" operator="equal">
      <formula>"Alta"</formula>
    </cfRule>
  </conditionalFormatting>
  <conditionalFormatting sqref="P176 P178:P181 AG176:AG186">
    <cfRule type="cellIs" dxfId="691" priority="605" operator="equal">
      <formula>"Media"</formula>
    </cfRule>
  </conditionalFormatting>
  <conditionalFormatting sqref="P176 P178:P181 AG176:AG186">
    <cfRule type="cellIs" dxfId="690" priority="606" operator="equal">
      <formula>"Baja"</formula>
    </cfRule>
  </conditionalFormatting>
  <conditionalFormatting sqref="P176 P178:P181 AG176:AG186">
    <cfRule type="cellIs" dxfId="689" priority="607" operator="equal">
      <formula>"Muy Baja"</formula>
    </cfRule>
  </conditionalFormatting>
  <conditionalFormatting sqref="T176 T178:T182 T187 T190 T192 AI180:AI181">
    <cfRule type="cellIs" dxfId="688" priority="608" operator="equal">
      <formula>"Catastrófico"</formula>
    </cfRule>
  </conditionalFormatting>
  <conditionalFormatting sqref="T176 T178:T182 T187 T190 T192 AI180:AI181">
    <cfRule type="cellIs" dxfId="687" priority="609" operator="equal">
      <formula>"Mayor"</formula>
    </cfRule>
  </conditionalFormatting>
  <conditionalFormatting sqref="T176 T178:T182 T187 T190 T192 AI180:AI181">
    <cfRule type="cellIs" dxfId="686" priority="610" operator="equal">
      <formula>"Moderado"</formula>
    </cfRule>
  </conditionalFormatting>
  <conditionalFormatting sqref="T176 T178:T182 T187 T190 T192 AI180:AI181">
    <cfRule type="cellIs" dxfId="685" priority="611" operator="equal">
      <formula>"Menor"</formula>
    </cfRule>
  </conditionalFormatting>
  <conditionalFormatting sqref="T176 T178:T182 T187 T190 T192 AI180:AI181">
    <cfRule type="cellIs" dxfId="684" priority="612" operator="equal">
      <formula>"Leve"</formula>
    </cfRule>
  </conditionalFormatting>
  <conditionalFormatting sqref="V176 AK190:AK191 AK180:AK181">
    <cfRule type="cellIs" dxfId="683" priority="613" operator="equal">
      <formula>"Extremo"</formula>
    </cfRule>
  </conditionalFormatting>
  <conditionalFormatting sqref="V176 AK190:AK191 AK180:AK181">
    <cfRule type="cellIs" dxfId="682" priority="614" operator="equal">
      <formula>"Alto"</formula>
    </cfRule>
  </conditionalFormatting>
  <conditionalFormatting sqref="V176 AK190:AK191 AK180:AK181">
    <cfRule type="cellIs" dxfId="681" priority="615" operator="equal">
      <formula>"Moderado"</formula>
    </cfRule>
  </conditionalFormatting>
  <conditionalFormatting sqref="V176 AK190:AK191 AK180:AK181">
    <cfRule type="cellIs" dxfId="680" priority="616" operator="equal">
      <formula>"Bajo"</formula>
    </cfRule>
  </conditionalFormatting>
  <conditionalFormatting sqref="AG176:AG178">
    <cfRule type="cellIs" dxfId="679" priority="617" operator="equal">
      <formula>"Muy Alta"</formula>
    </cfRule>
  </conditionalFormatting>
  <conditionalFormatting sqref="AG176:AG178">
    <cfRule type="cellIs" dxfId="678" priority="618" operator="equal">
      <formula>"Alta"</formula>
    </cfRule>
  </conditionalFormatting>
  <conditionalFormatting sqref="AG176:AG178">
    <cfRule type="cellIs" dxfId="677" priority="619" operator="equal">
      <formula>"Media"</formula>
    </cfRule>
  </conditionalFormatting>
  <conditionalFormatting sqref="AG176:AG178">
    <cfRule type="cellIs" dxfId="676" priority="620" operator="equal">
      <formula>"Baja"</formula>
    </cfRule>
  </conditionalFormatting>
  <conditionalFormatting sqref="AG176:AG178">
    <cfRule type="cellIs" dxfId="675" priority="621" operator="equal">
      <formula>"Muy Baja"</formula>
    </cfRule>
  </conditionalFormatting>
  <conditionalFormatting sqref="V179:V181">
    <cfRule type="cellIs" dxfId="674" priority="622" operator="equal">
      <formula>"Extremo"</formula>
    </cfRule>
  </conditionalFormatting>
  <conditionalFormatting sqref="V179:V181">
    <cfRule type="cellIs" dxfId="673" priority="623" operator="equal">
      <formula>"Alto"</formula>
    </cfRule>
  </conditionalFormatting>
  <conditionalFormatting sqref="V179:V181">
    <cfRule type="cellIs" dxfId="672" priority="624" operator="equal">
      <formula>"Moderado"</formula>
    </cfRule>
  </conditionalFormatting>
  <conditionalFormatting sqref="V179:V181">
    <cfRule type="cellIs" dxfId="671" priority="625" operator="equal">
      <formula>"Bajo"</formula>
    </cfRule>
  </conditionalFormatting>
  <conditionalFormatting sqref="AG179:AG181">
    <cfRule type="cellIs" dxfId="670" priority="626" operator="equal">
      <formula>"Muy Alta"</formula>
    </cfRule>
  </conditionalFormatting>
  <conditionalFormatting sqref="AG179:AG181">
    <cfRule type="cellIs" dxfId="669" priority="627" operator="equal">
      <formula>"Alta"</formula>
    </cfRule>
  </conditionalFormatting>
  <conditionalFormatting sqref="AG179:AG181">
    <cfRule type="cellIs" dxfId="668" priority="628" operator="equal">
      <formula>"Media"</formula>
    </cfRule>
  </conditionalFormatting>
  <conditionalFormatting sqref="AG179:AG181">
    <cfRule type="cellIs" dxfId="667" priority="629" operator="equal">
      <formula>"Baja"</formula>
    </cfRule>
  </conditionalFormatting>
  <conditionalFormatting sqref="AG179:AG181">
    <cfRule type="cellIs" dxfId="666" priority="630" operator="equal">
      <formula>"Muy Baja"</formula>
    </cfRule>
  </conditionalFormatting>
  <conditionalFormatting sqref="AI180:AI181">
    <cfRule type="cellIs" dxfId="665" priority="631" operator="equal">
      <formula>"Catastrófico"</formula>
    </cfRule>
  </conditionalFormatting>
  <conditionalFormatting sqref="AI180:AI181">
    <cfRule type="cellIs" dxfId="664" priority="632" operator="equal">
      <formula>"Mayor"</formula>
    </cfRule>
  </conditionalFormatting>
  <conditionalFormatting sqref="AI180:AI181">
    <cfRule type="cellIs" dxfId="663" priority="633" operator="equal">
      <formula>"Moderado"</formula>
    </cfRule>
  </conditionalFormatting>
  <conditionalFormatting sqref="AI180:AI181">
    <cfRule type="cellIs" dxfId="662" priority="634" operator="equal">
      <formula>"Menor"</formula>
    </cfRule>
  </conditionalFormatting>
  <conditionalFormatting sqref="AI180:AI181">
    <cfRule type="cellIs" dxfId="661" priority="635" operator="equal">
      <formula>"Leve"</formula>
    </cfRule>
  </conditionalFormatting>
  <conditionalFormatting sqref="AK180:AK181">
    <cfRule type="cellIs" dxfId="660" priority="636" operator="equal">
      <formula>"Extremo"</formula>
    </cfRule>
  </conditionalFormatting>
  <conditionalFormatting sqref="AK180:AK181">
    <cfRule type="cellIs" dxfId="659" priority="637" operator="equal">
      <formula>"Alto"</formula>
    </cfRule>
  </conditionalFormatting>
  <conditionalFormatting sqref="AK180:AK181">
    <cfRule type="cellIs" dxfId="658" priority="638" operator="equal">
      <formula>"Moderado"</formula>
    </cfRule>
  </conditionalFormatting>
  <conditionalFormatting sqref="AK180:AK181">
    <cfRule type="cellIs" dxfId="657" priority="639" operator="equal">
      <formula>"Bajo"</formula>
    </cfRule>
  </conditionalFormatting>
  <conditionalFormatting sqref="P182">
    <cfRule type="cellIs" dxfId="656" priority="640" operator="equal">
      <formula>"Muy Alta"</formula>
    </cfRule>
  </conditionalFormatting>
  <conditionalFormatting sqref="P182">
    <cfRule type="cellIs" dxfId="655" priority="641" operator="equal">
      <formula>"Alta"</formula>
    </cfRule>
  </conditionalFormatting>
  <conditionalFormatting sqref="P182">
    <cfRule type="cellIs" dxfId="654" priority="642" operator="equal">
      <formula>"Media"</formula>
    </cfRule>
  </conditionalFormatting>
  <conditionalFormatting sqref="P182">
    <cfRule type="cellIs" dxfId="653" priority="643" operator="equal">
      <formula>"Baja"</formula>
    </cfRule>
  </conditionalFormatting>
  <conditionalFormatting sqref="P182">
    <cfRule type="cellIs" dxfId="652" priority="644" operator="equal">
      <formula>"Muy Baja"</formula>
    </cfRule>
  </conditionalFormatting>
  <conditionalFormatting sqref="V182">
    <cfRule type="cellIs" dxfId="651" priority="645" operator="equal">
      <formula>"Extremo"</formula>
    </cfRule>
  </conditionalFormatting>
  <conditionalFormatting sqref="V182">
    <cfRule type="cellIs" dxfId="650" priority="646" operator="equal">
      <formula>"Alto"</formula>
    </cfRule>
  </conditionalFormatting>
  <conditionalFormatting sqref="V182">
    <cfRule type="cellIs" dxfId="649" priority="647" operator="equal">
      <formula>"Moderado"</formula>
    </cfRule>
  </conditionalFormatting>
  <conditionalFormatting sqref="V182">
    <cfRule type="cellIs" dxfId="648" priority="648" operator="equal">
      <formula>"Bajo"</formula>
    </cfRule>
  </conditionalFormatting>
  <conditionalFormatting sqref="AG182:AG184">
    <cfRule type="cellIs" dxfId="647" priority="649" operator="equal">
      <formula>"Muy Alta"</formula>
    </cfRule>
  </conditionalFormatting>
  <conditionalFormatting sqref="AG182:AG184">
    <cfRule type="cellIs" dxfId="646" priority="650" operator="equal">
      <formula>"Alta"</formula>
    </cfRule>
  </conditionalFormatting>
  <conditionalFormatting sqref="AG182:AG184">
    <cfRule type="cellIs" dxfId="645" priority="651" operator="equal">
      <formula>"Media"</formula>
    </cfRule>
  </conditionalFormatting>
  <conditionalFormatting sqref="AG182:AG184">
    <cfRule type="cellIs" dxfId="644" priority="652" operator="equal">
      <formula>"Baja"</formula>
    </cfRule>
  </conditionalFormatting>
  <conditionalFormatting sqref="AG182:AG184">
    <cfRule type="cellIs" dxfId="643" priority="653" operator="equal">
      <formula>"Muy Baja"</formula>
    </cfRule>
  </conditionalFormatting>
  <conditionalFormatting sqref="P176 P178:P182 P185 P187">
    <cfRule type="cellIs" dxfId="642" priority="654" operator="equal">
      <formula>"Muy Alta"</formula>
    </cfRule>
  </conditionalFormatting>
  <conditionalFormatting sqref="P176 P178:P182 P185 P187">
    <cfRule type="cellIs" dxfId="641" priority="655" operator="equal">
      <formula>"Alta"</formula>
    </cfRule>
  </conditionalFormatting>
  <conditionalFormatting sqref="P176 P178:P182 P185 P187">
    <cfRule type="cellIs" dxfId="640" priority="656" operator="equal">
      <formula>"Media"</formula>
    </cfRule>
  </conditionalFormatting>
  <conditionalFormatting sqref="P176 P178:P182 P185 P187">
    <cfRule type="cellIs" dxfId="639" priority="657" operator="equal">
      <formula>"Baja"</formula>
    </cfRule>
  </conditionalFormatting>
  <conditionalFormatting sqref="P176 P178:P182 P185 P187">
    <cfRule type="cellIs" dxfId="638" priority="658" operator="equal">
      <formula>"Muy Baja"</formula>
    </cfRule>
  </conditionalFormatting>
  <conditionalFormatting sqref="V176 V178:V182 V185">
    <cfRule type="cellIs" dxfId="637" priority="659" operator="equal">
      <formula>"Extremo"</formula>
    </cfRule>
  </conditionalFormatting>
  <conditionalFormatting sqref="V176 V178:V182 V185">
    <cfRule type="cellIs" dxfId="636" priority="660" operator="equal">
      <formula>"Alto"</formula>
    </cfRule>
  </conditionalFormatting>
  <conditionalFormatting sqref="V176 V178:V182 V185">
    <cfRule type="cellIs" dxfId="635" priority="661" operator="equal">
      <formula>"Moderado"</formula>
    </cfRule>
  </conditionalFormatting>
  <conditionalFormatting sqref="V176 V178:V182 V185">
    <cfRule type="cellIs" dxfId="634" priority="662" operator="equal">
      <formula>"Bajo"</formula>
    </cfRule>
  </conditionalFormatting>
  <conditionalFormatting sqref="P187">
    <cfRule type="cellIs" dxfId="633" priority="663" operator="equal">
      <formula>"Muy Alta"</formula>
    </cfRule>
  </conditionalFormatting>
  <conditionalFormatting sqref="P187">
    <cfRule type="cellIs" dxfId="632" priority="664" operator="equal">
      <formula>"Alta"</formula>
    </cfRule>
  </conditionalFormatting>
  <conditionalFormatting sqref="P187">
    <cfRule type="cellIs" dxfId="631" priority="665" operator="equal">
      <formula>"Media"</formula>
    </cfRule>
  </conditionalFormatting>
  <conditionalFormatting sqref="P187">
    <cfRule type="cellIs" dxfId="630" priority="666" operator="equal">
      <formula>"Baja"</formula>
    </cfRule>
  </conditionalFormatting>
  <conditionalFormatting sqref="P187">
    <cfRule type="cellIs" dxfId="629" priority="667" operator="equal">
      <formula>"Muy Baja"</formula>
    </cfRule>
  </conditionalFormatting>
  <conditionalFormatting sqref="V187">
    <cfRule type="cellIs" dxfId="628" priority="668" operator="equal">
      <formula>"Extremo"</formula>
    </cfRule>
  </conditionalFormatting>
  <conditionalFormatting sqref="V187">
    <cfRule type="cellIs" dxfId="627" priority="669" operator="equal">
      <formula>"Alto"</formula>
    </cfRule>
  </conditionalFormatting>
  <conditionalFormatting sqref="V187">
    <cfRule type="cellIs" dxfId="626" priority="670" operator="equal">
      <formula>"Moderado"</formula>
    </cfRule>
  </conditionalFormatting>
  <conditionalFormatting sqref="V187">
    <cfRule type="cellIs" dxfId="625" priority="671" operator="equal">
      <formula>"Bajo"</formula>
    </cfRule>
  </conditionalFormatting>
  <conditionalFormatting sqref="AG187:AG189">
    <cfRule type="cellIs" dxfId="624" priority="672" operator="equal">
      <formula>"Muy Alta"</formula>
    </cfRule>
  </conditionalFormatting>
  <conditionalFormatting sqref="AG187:AG189">
    <cfRule type="cellIs" dxfId="623" priority="673" operator="equal">
      <formula>"Alta"</formula>
    </cfRule>
  </conditionalFormatting>
  <conditionalFormatting sqref="AG187:AG189">
    <cfRule type="cellIs" dxfId="622" priority="674" operator="equal">
      <formula>"Media"</formula>
    </cfRule>
  </conditionalFormatting>
  <conditionalFormatting sqref="AG187:AG189">
    <cfRule type="cellIs" dxfId="621" priority="675" operator="equal">
      <formula>"Baja"</formula>
    </cfRule>
  </conditionalFormatting>
  <conditionalFormatting sqref="AG187:AG189">
    <cfRule type="cellIs" dxfId="620" priority="676" operator="equal">
      <formula>"Muy Baja"</formula>
    </cfRule>
  </conditionalFormatting>
  <conditionalFormatting sqref="P190">
    <cfRule type="cellIs" dxfId="619" priority="677" operator="equal">
      <formula>"Muy Alta"</formula>
    </cfRule>
  </conditionalFormatting>
  <conditionalFormatting sqref="P190">
    <cfRule type="cellIs" dxfId="618" priority="678" operator="equal">
      <formula>"Alta"</formula>
    </cfRule>
  </conditionalFormatting>
  <conditionalFormatting sqref="P190">
    <cfRule type="cellIs" dxfId="617" priority="679" operator="equal">
      <formula>"Media"</formula>
    </cfRule>
  </conditionalFormatting>
  <conditionalFormatting sqref="P190">
    <cfRule type="cellIs" dxfId="616" priority="680" operator="equal">
      <formula>"Baja"</formula>
    </cfRule>
  </conditionalFormatting>
  <conditionalFormatting sqref="P190">
    <cfRule type="cellIs" dxfId="615" priority="681" operator="equal">
      <formula>"Muy Baja"</formula>
    </cfRule>
  </conditionalFormatting>
  <conditionalFormatting sqref="V190">
    <cfRule type="cellIs" dxfId="614" priority="682" operator="equal">
      <formula>"Extremo"</formula>
    </cfRule>
  </conditionalFormatting>
  <conditionalFormatting sqref="V190">
    <cfRule type="cellIs" dxfId="613" priority="683" operator="equal">
      <formula>"Alto"</formula>
    </cfRule>
  </conditionalFormatting>
  <conditionalFormatting sqref="V190">
    <cfRule type="cellIs" dxfId="612" priority="684" operator="equal">
      <formula>"Moderado"</formula>
    </cfRule>
  </conditionalFormatting>
  <conditionalFormatting sqref="V190">
    <cfRule type="cellIs" dxfId="611" priority="685" operator="equal">
      <formula>"Bajo"</formula>
    </cfRule>
  </conditionalFormatting>
  <conditionalFormatting sqref="AG190:AG191">
    <cfRule type="cellIs" dxfId="610" priority="686" operator="equal">
      <formula>"Muy Alta"</formula>
    </cfRule>
  </conditionalFormatting>
  <conditionalFormatting sqref="AG190:AG191">
    <cfRule type="cellIs" dxfId="609" priority="687" operator="equal">
      <formula>"Alta"</formula>
    </cfRule>
  </conditionalFormatting>
  <conditionalFormatting sqref="AG190:AG191">
    <cfRule type="cellIs" dxfId="608" priority="688" operator="equal">
      <formula>"Media"</formula>
    </cfRule>
  </conditionalFormatting>
  <conditionalFormatting sqref="AG190:AG191">
    <cfRule type="cellIs" dxfId="607" priority="689" operator="equal">
      <formula>"Baja"</formula>
    </cfRule>
  </conditionalFormatting>
  <conditionalFormatting sqref="AG190:AG191">
    <cfRule type="cellIs" dxfId="606" priority="690" operator="equal">
      <formula>"Muy Baja"</formula>
    </cfRule>
  </conditionalFormatting>
  <conditionalFormatting sqref="AK190:AK191">
    <cfRule type="cellIs" dxfId="605" priority="691" operator="equal">
      <formula>"Extremo"</formula>
    </cfRule>
  </conditionalFormatting>
  <conditionalFormatting sqref="AK190:AK191">
    <cfRule type="cellIs" dxfId="604" priority="692" operator="equal">
      <formula>"Alto"</formula>
    </cfRule>
  </conditionalFormatting>
  <conditionalFormatting sqref="AK190:AK191">
    <cfRule type="cellIs" dxfId="603" priority="693" operator="equal">
      <formula>"Moderado"</formula>
    </cfRule>
  </conditionalFormatting>
  <conditionalFormatting sqref="AK190:AK191">
    <cfRule type="cellIs" dxfId="602" priority="694" operator="equal">
      <formula>"Bajo"</formula>
    </cfRule>
  </conditionalFormatting>
  <conditionalFormatting sqref="P192">
    <cfRule type="cellIs" dxfId="601" priority="695" operator="equal">
      <formula>"Muy Alta"</formula>
    </cfRule>
  </conditionalFormatting>
  <conditionalFormatting sqref="P192">
    <cfRule type="cellIs" dxfId="600" priority="696" operator="equal">
      <formula>"Alta"</formula>
    </cfRule>
  </conditionalFormatting>
  <conditionalFormatting sqref="P192">
    <cfRule type="cellIs" dxfId="599" priority="697" operator="equal">
      <formula>"Media"</formula>
    </cfRule>
  </conditionalFormatting>
  <conditionalFormatting sqref="P192">
    <cfRule type="cellIs" dxfId="598" priority="698" operator="equal">
      <formula>"Baja"</formula>
    </cfRule>
  </conditionalFormatting>
  <conditionalFormatting sqref="P192">
    <cfRule type="cellIs" dxfId="597" priority="699" operator="equal">
      <formula>"Muy Baja"</formula>
    </cfRule>
  </conditionalFormatting>
  <conditionalFormatting sqref="V192">
    <cfRule type="cellIs" dxfId="596" priority="700" operator="equal">
      <formula>"Extremo"</formula>
    </cfRule>
  </conditionalFormatting>
  <conditionalFormatting sqref="V192">
    <cfRule type="cellIs" dxfId="595" priority="701" operator="equal">
      <formula>"Alto"</formula>
    </cfRule>
  </conditionalFormatting>
  <conditionalFormatting sqref="V192">
    <cfRule type="cellIs" dxfId="594" priority="702" operator="equal">
      <formula>"Moderado"</formula>
    </cfRule>
  </conditionalFormatting>
  <conditionalFormatting sqref="V192">
    <cfRule type="cellIs" dxfId="593" priority="703" operator="equal">
      <formula>"Bajo"</formula>
    </cfRule>
  </conditionalFormatting>
  <conditionalFormatting sqref="AG192:AG195">
    <cfRule type="cellIs" dxfId="592" priority="704" operator="equal">
      <formula>"Muy Alta"</formula>
    </cfRule>
  </conditionalFormatting>
  <conditionalFormatting sqref="AG192:AG195">
    <cfRule type="cellIs" dxfId="591" priority="705" operator="equal">
      <formula>"Alta"</formula>
    </cfRule>
  </conditionalFormatting>
  <conditionalFormatting sqref="AG192:AG195">
    <cfRule type="cellIs" dxfId="590" priority="706" operator="equal">
      <formula>"Media"</formula>
    </cfRule>
  </conditionalFormatting>
  <conditionalFormatting sqref="AG192:AG195">
    <cfRule type="cellIs" dxfId="589" priority="707" operator="equal">
      <formula>"Baja"</formula>
    </cfRule>
  </conditionalFormatting>
  <conditionalFormatting sqref="AG192:AG195">
    <cfRule type="cellIs" dxfId="588" priority="708" operator="equal">
      <formula>"Muy Baja"</formula>
    </cfRule>
  </conditionalFormatting>
  <conditionalFormatting sqref="S176:S195">
    <cfRule type="containsText" dxfId="587" priority="709" operator="containsText" text="❌">
      <formula>NOT(ISERROR(SEARCH(("❌"),(S176))))</formula>
    </cfRule>
  </conditionalFormatting>
  <conditionalFormatting sqref="AI176">
    <cfRule type="cellIs" dxfId="586" priority="593" operator="equal">
      <formula>"Muy Alta"</formula>
    </cfRule>
  </conditionalFormatting>
  <conditionalFormatting sqref="AI176">
    <cfRule type="cellIs" dxfId="585" priority="594" operator="equal">
      <formula>"Alta"</formula>
    </cfRule>
  </conditionalFormatting>
  <conditionalFormatting sqref="AI176">
    <cfRule type="cellIs" dxfId="584" priority="595" operator="equal">
      <formula>"Media"</formula>
    </cfRule>
  </conditionalFormatting>
  <conditionalFormatting sqref="AI176">
    <cfRule type="cellIs" dxfId="583" priority="596" operator="equal">
      <formula>"Baja"</formula>
    </cfRule>
  </conditionalFormatting>
  <conditionalFormatting sqref="AI176">
    <cfRule type="cellIs" dxfId="582" priority="597" operator="equal">
      <formula>"Muy Baja"</formula>
    </cfRule>
  </conditionalFormatting>
  <conditionalFormatting sqref="AI176">
    <cfRule type="cellIs" dxfId="581" priority="598" operator="equal">
      <formula>"Muy Alta"</formula>
    </cfRule>
  </conditionalFormatting>
  <conditionalFormatting sqref="AI176">
    <cfRule type="cellIs" dxfId="580" priority="599" operator="equal">
      <formula>"Alta"</formula>
    </cfRule>
  </conditionalFormatting>
  <conditionalFormatting sqref="AI176">
    <cfRule type="cellIs" dxfId="579" priority="600" operator="equal">
      <formula>"Media"</formula>
    </cfRule>
  </conditionalFormatting>
  <conditionalFormatting sqref="AI176">
    <cfRule type="cellIs" dxfId="578" priority="601" operator="equal">
      <formula>"Baja"</formula>
    </cfRule>
  </conditionalFormatting>
  <conditionalFormatting sqref="AI176">
    <cfRule type="cellIs" dxfId="577" priority="602" operator="equal">
      <formula>"Muy Baja"</formula>
    </cfRule>
  </conditionalFormatting>
  <conditionalFormatting sqref="AK176">
    <cfRule type="cellIs" dxfId="576" priority="583" operator="equal">
      <formula>"Muy Alta"</formula>
    </cfRule>
  </conditionalFormatting>
  <conditionalFormatting sqref="AK176">
    <cfRule type="cellIs" dxfId="575" priority="584" operator="equal">
      <formula>"Alta"</formula>
    </cfRule>
  </conditionalFormatting>
  <conditionalFormatting sqref="AK176">
    <cfRule type="cellIs" dxfId="574" priority="585" operator="equal">
      <formula>"Media"</formula>
    </cfRule>
  </conditionalFormatting>
  <conditionalFormatting sqref="AK176">
    <cfRule type="cellIs" dxfId="573" priority="586" operator="equal">
      <formula>"Baja"</formula>
    </cfRule>
  </conditionalFormatting>
  <conditionalFormatting sqref="AK176">
    <cfRule type="cellIs" dxfId="572" priority="587" operator="equal">
      <formula>"Muy Baja"</formula>
    </cfRule>
  </conditionalFormatting>
  <conditionalFormatting sqref="AK176">
    <cfRule type="cellIs" dxfId="571" priority="588" operator="equal">
      <formula>"Muy Alta"</formula>
    </cfRule>
  </conditionalFormatting>
  <conditionalFormatting sqref="AK176">
    <cfRule type="cellIs" dxfId="570" priority="589" operator="equal">
      <formula>"Alta"</formula>
    </cfRule>
  </conditionalFormatting>
  <conditionalFormatting sqref="AK176">
    <cfRule type="cellIs" dxfId="569" priority="590" operator="equal">
      <formula>"Media"</formula>
    </cfRule>
  </conditionalFormatting>
  <conditionalFormatting sqref="AK176">
    <cfRule type="cellIs" dxfId="568" priority="591" operator="equal">
      <formula>"Baja"</formula>
    </cfRule>
  </conditionalFormatting>
  <conditionalFormatting sqref="AK176">
    <cfRule type="cellIs" dxfId="567" priority="592" operator="equal">
      <formula>"Muy Baja"</formula>
    </cfRule>
  </conditionalFormatting>
  <conditionalFormatting sqref="AI177:AI178">
    <cfRule type="cellIs" dxfId="566" priority="573" operator="equal">
      <formula>"Muy Alta"</formula>
    </cfRule>
  </conditionalFormatting>
  <conditionalFormatting sqref="AI177:AI178">
    <cfRule type="cellIs" dxfId="565" priority="574" operator="equal">
      <formula>"Alta"</formula>
    </cfRule>
  </conditionalFormatting>
  <conditionalFormatting sqref="AI177:AI178">
    <cfRule type="cellIs" dxfId="564" priority="575" operator="equal">
      <formula>"Media"</formula>
    </cfRule>
  </conditionalFormatting>
  <conditionalFormatting sqref="AI177:AI178">
    <cfRule type="cellIs" dxfId="563" priority="576" operator="equal">
      <formula>"Baja"</formula>
    </cfRule>
  </conditionalFormatting>
  <conditionalFormatting sqref="AI177:AI178">
    <cfRule type="cellIs" dxfId="562" priority="577" operator="equal">
      <formula>"Muy Baja"</formula>
    </cfRule>
  </conditionalFormatting>
  <conditionalFormatting sqref="AI177:AI178">
    <cfRule type="cellIs" dxfId="561" priority="578" operator="equal">
      <formula>"Muy Alta"</formula>
    </cfRule>
  </conditionalFormatting>
  <conditionalFormatting sqref="AI177:AI178">
    <cfRule type="cellIs" dxfId="560" priority="579" operator="equal">
      <formula>"Alta"</formula>
    </cfRule>
  </conditionalFormatting>
  <conditionalFormatting sqref="AI177:AI178">
    <cfRule type="cellIs" dxfId="559" priority="580" operator="equal">
      <formula>"Media"</formula>
    </cfRule>
  </conditionalFormatting>
  <conditionalFormatting sqref="AI177:AI178">
    <cfRule type="cellIs" dxfId="558" priority="581" operator="equal">
      <formula>"Baja"</formula>
    </cfRule>
  </conditionalFormatting>
  <conditionalFormatting sqref="AI177:AI178">
    <cfRule type="cellIs" dxfId="557" priority="582" operator="equal">
      <formula>"Muy Baja"</formula>
    </cfRule>
  </conditionalFormatting>
  <conditionalFormatting sqref="AK177:AK178">
    <cfRule type="cellIs" dxfId="556" priority="563" operator="equal">
      <formula>"Muy Alta"</formula>
    </cfRule>
  </conditionalFormatting>
  <conditionalFormatting sqref="AK177:AK178">
    <cfRule type="cellIs" dxfId="555" priority="564" operator="equal">
      <formula>"Alta"</formula>
    </cfRule>
  </conditionalFormatting>
  <conditionalFormatting sqref="AK177:AK178">
    <cfRule type="cellIs" dxfId="554" priority="565" operator="equal">
      <formula>"Media"</formula>
    </cfRule>
  </conditionalFormatting>
  <conditionalFormatting sqref="AK177:AK178">
    <cfRule type="cellIs" dxfId="553" priority="566" operator="equal">
      <formula>"Baja"</formula>
    </cfRule>
  </conditionalFormatting>
  <conditionalFormatting sqref="AK177:AK178">
    <cfRule type="cellIs" dxfId="552" priority="567" operator="equal">
      <formula>"Muy Baja"</formula>
    </cfRule>
  </conditionalFormatting>
  <conditionalFormatting sqref="AK177:AK178">
    <cfRule type="cellIs" dxfId="551" priority="568" operator="equal">
      <formula>"Muy Alta"</formula>
    </cfRule>
  </conditionalFormatting>
  <conditionalFormatting sqref="AK177:AK178">
    <cfRule type="cellIs" dxfId="550" priority="569" operator="equal">
      <formula>"Alta"</formula>
    </cfRule>
  </conditionalFormatting>
  <conditionalFormatting sqref="AK177:AK178">
    <cfRule type="cellIs" dxfId="549" priority="570" operator="equal">
      <formula>"Media"</formula>
    </cfRule>
  </conditionalFormatting>
  <conditionalFormatting sqref="AK177:AK178">
    <cfRule type="cellIs" dxfId="548" priority="571" operator="equal">
      <formula>"Baja"</formula>
    </cfRule>
  </conditionalFormatting>
  <conditionalFormatting sqref="AK177:AK178">
    <cfRule type="cellIs" dxfId="547" priority="572" operator="equal">
      <formula>"Muy Baja"</formula>
    </cfRule>
  </conditionalFormatting>
  <conditionalFormatting sqref="AI179">
    <cfRule type="cellIs" dxfId="546" priority="553" operator="equal">
      <formula>"Muy Alta"</formula>
    </cfRule>
  </conditionalFormatting>
  <conditionalFormatting sqref="AI179">
    <cfRule type="cellIs" dxfId="545" priority="554" operator="equal">
      <formula>"Alta"</formula>
    </cfRule>
  </conditionalFormatting>
  <conditionalFormatting sqref="AI179">
    <cfRule type="cellIs" dxfId="544" priority="555" operator="equal">
      <formula>"Media"</formula>
    </cfRule>
  </conditionalFormatting>
  <conditionalFormatting sqref="AI179">
    <cfRule type="cellIs" dxfId="543" priority="556" operator="equal">
      <formula>"Baja"</formula>
    </cfRule>
  </conditionalFormatting>
  <conditionalFormatting sqref="AI179">
    <cfRule type="cellIs" dxfId="542" priority="557" operator="equal">
      <formula>"Muy Baja"</formula>
    </cfRule>
  </conditionalFormatting>
  <conditionalFormatting sqref="AI179">
    <cfRule type="cellIs" dxfId="541" priority="558" operator="equal">
      <formula>"Muy Alta"</formula>
    </cfRule>
  </conditionalFormatting>
  <conditionalFormatting sqref="AI179">
    <cfRule type="cellIs" dxfId="540" priority="559" operator="equal">
      <formula>"Alta"</formula>
    </cfRule>
  </conditionalFormatting>
  <conditionalFormatting sqref="AI179">
    <cfRule type="cellIs" dxfId="539" priority="560" operator="equal">
      <formula>"Media"</formula>
    </cfRule>
  </conditionalFormatting>
  <conditionalFormatting sqref="AI179">
    <cfRule type="cellIs" dxfId="538" priority="561" operator="equal">
      <formula>"Baja"</formula>
    </cfRule>
  </conditionalFormatting>
  <conditionalFormatting sqref="AI179">
    <cfRule type="cellIs" dxfId="537" priority="562" operator="equal">
      <formula>"Muy Baja"</formula>
    </cfRule>
  </conditionalFormatting>
  <conditionalFormatting sqref="AK179">
    <cfRule type="cellIs" dxfId="536" priority="543" operator="equal">
      <formula>"Muy Alta"</formula>
    </cfRule>
  </conditionalFormatting>
  <conditionalFormatting sqref="AK179">
    <cfRule type="cellIs" dxfId="535" priority="544" operator="equal">
      <formula>"Alta"</formula>
    </cfRule>
  </conditionalFormatting>
  <conditionalFormatting sqref="AK179">
    <cfRule type="cellIs" dxfId="534" priority="545" operator="equal">
      <formula>"Media"</formula>
    </cfRule>
  </conditionalFormatting>
  <conditionalFormatting sqref="AK179">
    <cfRule type="cellIs" dxfId="533" priority="546" operator="equal">
      <formula>"Baja"</formula>
    </cfRule>
  </conditionalFormatting>
  <conditionalFormatting sqref="AK179">
    <cfRule type="cellIs" dxfId="532" priority="547" operator="equal">
      <formula>"Muy Baja"</formula>
    </cfRule>
  </conditionalFormatting>
  <conditionalFormatting sqref="AK179">
    <cfRule type="cellIs" dxfId="531" priority="548" operator="equal">
      <formula>"Muy Alta"</formula>
    </cfRule>
  </conditionalFormatting>
  <conditionalFormatting sqref="AK179">
    <cfRule type="cellIs" dxfId="530" priority="549" operator="equal">
      <formula>"Alta"</formula>
    </cfRule>
  </conditionalFormatting>
  <conditionalFormatting sqref="AK179">
    <cfRule type="cellIs" dxfId="529" priority="550" operator="equal">
      <formula>"Media"</formula>
    </cfRule>
  </conditionalFormatting>
  <conditionalFormatting sqref="AK179">
    <cfRule type="cellIs" dxfId="528" priority="551" operator="equal">
      <formula>"Baja"</formula>
    </cfRule>
  </conditionalFormatting>
  <conditionalFormatting sqref="AK179">
    <cfRule type="cellIs" dxfId="527" priority="552" operator="equal">
      <formula>"Muy Baja"</formula>
    </cfRule>
  </conditionalFormatting>
  <conditionalFormatting sqref="AI182:AI184">
    <cfRule type="cellIs" dxfId="526" priority="533" operator="equal">
      <formula>"Muy Alta"</formula>
    </cfRule>
  </conditionalFormatting>
  <conditionalFormatting sqref="AI182:AI184">
    <cfRule type="cellIs" dxfId="525" priority="534" operator="equal">
      <formula>"Alta"</formula>
    </cfRule>
  </conditionalFormatting>
  <conditionalFormatting sqref="AI182:AI184">
    <cfRule type="cellIs" dxfId="524" priority="535" operator="equal">
      <formula>"Media"</formula>
    </cfRule>
  </conditionalFormatting>
  <conditionalFormatting sqref="AI182:AI184">
    <cfRule type="cellIs" dxfId="523" priority="536" operator="equal">
      <formula>"Baja"</formula>
    </cfRule>
  </conditionalFormatting>
  <conditionalFormatting sqref="AI182:AI184">
    <cfRule type="cellIs" dxfId="522" priority="537" operator="equal">
      <formula>"Muy Baja"</formula>
    </cfRule>
  </conditionalFormatting>
  <conditionalFormatting sqref="AI182:AI184">
    <cfRule type="cellIs" dxfId="521" priority="538" operator="equal">
      <formula>"Muy Alta"</formula>
    </cfRule>
  </conditionalFormatting>
  <conditionalFormatting sqref="AI182:AI184">
    <cfRule type="cellIs" dxfId="520" priority="539" operator="equal">
      <formula>"Alta"</formula>
    </cfRule>
  </conditionalFormatting>
  <conditionalFormatting sqref="AI182:AI184">
    <cfRule type="cellIs" dxfId="519" priority="540" operator="equal">
      <formula>"Media"</formula>
    </cfRule>
  </conditionalFormatting>
  <conditionalFormatting sqref="AI182:AI184">
    <cfRule type="cellIs" dxfId="518" priority="541" operator="equal">
      <formula>"Baja"</formula>
    </cfRule>
  </conditionalFormatting>
  <conditionalFormatting sqref="AI182:AI184">
    <cfRule type="cellIs" dxfId="517" priority="542" operator="equal">
      <formula>"Muy Baja"</formula>
    </cfRule>
  </conditionalFormatting>
  <conditionalFormatting sqref="AI185:AI186">
    <cfRule type="cellIs" dxfId="516" priority="523" operator="equal">
      <formula>"Muy Alta"</formula>
    </cfRule>
  </conditionalFormatting>
  <conditionalFormatting sqref="AI185:AI186">
    <cfRule type="cellIs" dxfId="515" priority="524" operator="equal">
      <formula>"Alta"</formula>
    </cfRule>
  </conditionalFormatting>
  <conditionalFormatting sqref="AI185:AI186">
    <cfRule type="cellIs" dxfId="514" priority="525" operator="equal">
      <formula>"Media"</formula>
    </cfRule>
  </conditionalFormatting>
  <conditionalFormatting sqref="AI185:AI186">
    <cfRule type="cellIs" dxfId="513" priority="526" operator="equal">
      <formula>"Baja"</formula>
    </cfRule>
  </conditionalFormatting>
  <conditionalFormatting sqref="AI185:AI186">
    <cfRule type="cellIs" dxfId="512" priority="527" operator="equal">
      <formula>"Muy Baja"</formula>
    </cfRule>
  </conditionalFormatting>
  <conditionalFormatting sqref="AI187:AI195">
    <cfRule type="cellIs" dxfId="511" priority="528" operator="equal">
      <formula>"Muy Alta"</formula>
    </cfRule>
  </conditionalFormatting>
  <conditionalFormatting sqref="AI187:AI195">
    <cfRule type="cellIs" dxfId="510" priority="529" operator="equal">
      <formula>"Alta"</formula>
    </cfRule>
  </conditionalFormatting>
  <conditionalFormatting sqref="AI187:AI195">
    <cfRule type="cellIs" dxfId="509" priority="530" operator="equal">
      <formula>"Media"</formula>
    </cfRule>
  </conditionalFormatting>
  <conditionalFormatting sqref="AI187:AI195">
    <cfRule type="cellIs" dxfId="508" priority="531" operator="equal">
      <formula>"Baja"</formula>
    </cfRule>
  </conditionalFormatting>
  <conditionalFormatting sqref="AI187:AI195">
    <cfRule type="cellIs" dxfId="507" priority="532" operator="equal">
      <formula>"Muy Baja"</formula>
    </cfRule>
  </conditionalFormatting>
  <conditionalFormatting sqref="AK185:AK186">
    <cfRule type="cellIs" dxfId="506" priority="518" operator="equal">
      <formula>"Muy Alta"</formula>
    </cfRule>
  </conditionalFormatting>
  <conditionalFormatting sqref="AK185:AK186">
    <cfRule type="cellIs" dxfId="505" priority="519" operator="equal">
      <formula>"Alta"</formula>
    </cfRule>
  </conditionalFormatting>
  <conditionalFormatting sqref="AK185:AK186">
    <cfRule type="cellIs" dxfId="504" priority="520" operator="equal">
      <formula>"Media"</formula>
    </cfRule>
  </conditionalFormatting>
  <conditionalFormatting sqref="AK185:AK186">
    <cfRule type="cellIs" dxfId="503" priority="521" operator="equal">
      <formula>"Baja"</formula>
    </cfRule>
  </conditionalFormatting>
  <conditionalFormatting sqref="AK185:AK186">
    <cfRule type="cellIs" dxfId="502" priority="522" operator="equal">
      <formula>"Muy Baja"</formula>
    </cfRule>
  </conditionalFormatting>
  <conditionalFormatting sqref="AK182:AK184">
    <cfRule type="cellIs" dxfId="501" priority="508" operator="equal">
      <formula>"Muy Alta"</formula>
    </cfRule>
  </conditionalFormatting>
  <conditionalFormatting sqref="AK182:AK184">
    <cfRule type="cellIs" dxfId="500" priority="509" operator="equal">
      <formula>"Alta"</formula>
    </cfRule>
  </conditionalFormatting>
  <conditionalFormatting sqref="AK182:AK184">
    <cfRule type="cellIs" dxfId="499" priority="510" operator="equal">
      <formula>"Media"</formula>
    </cfRule>
  </conditionalFormatting>
  <conditionalFormatting sqref="AK182:AK184">
    <cfRule type="cellIs" dxfId="498" priority="511" operator="equal">
      <formula>"Baja"</formula>
    </cfRule>
  </conditionalFormatting>
  <conditionalFormatting sqref="AK182:AK184">
    <cfRule type="cellIs" dxfId="497" priority="512" operator="equal">
      <formula>"Muy Baja"</formula>
    </cfRule>
  </conditionalFormatting>
  <conditionalFormatting sqref="AK182:AK184">
    <cfRule type="cellIs" dxfId="496" priority="513" operator="equal">
      <formula>"Muy Alta"</formula>
    </cfRule>
  </conditionalFormatting>
  <conditionalFormatting sqref="AK182:AK184">
    <cfRule type="cellIs" dxfId="495" priority="514" operator="equal">
      <formula>"Alta"</formula>
    </cfRule>
  </conditionalFormatting>
  <conditionalFormatting sqref="AK182:AK184">
    <cfRule type="cellIs" dxfId="494" priority="515" operator="equal">
      <formula>"Media"</formula>
    </cfRule>
  </conditionalFormatting>
  <conditionalFormatting sqref="AK182:AK184">
    <cfRule type="cellIs" dxfId="493" priority="516" operator="equal">
      <formula>"Baja"</formula>
    </cfRule>
  </conditionalFormatting>
  <conditionalFormatting sqref="AK182:AK184">
    <cfRule type="cellIs" dxfId="492" priority="517" operator="equal">
      <formula>"Muy Baja"</formula>
    </cfRule>
  </conditionalFormatting>
  <conditionalFormatting sqref="AK187">
    <cfRule type="cellIs" dxfId="491" priority="503" operator="equal">
      <formula>"Muy Alta"</formula>
    </cfRule>
  </conditionalFormatting>
  <conditionalFormatting sqref="AK187">
    <cfRule type="cellIs" dxfId="490" priority="504" operator="equal">
      <formula>"Alta"</formula>
    </cfRule>
  </conditionalFormatting>
  <conditionalFormatting sqref="AK187">
    <cfRule type="cellIs" dxfId="489" priority="505" operator="equal">
      <formula>"Media"</formula>
    </cfRule>
  </conditionalFormatting>
  <conditionalFormatting sqref="AK187">
    <cfRule type="cellIs" dxfId="488" priority="506" operator="equal">
      <formula>"Baja"</formula>
    </cfRule>
  </conditionalFormatting>
  <conditionalFormatting sqref="AK187">
    <cfRule type="cellIs" dxfId="487" priority="507" operator="equal">
      <formula>"Muy Baja"</formula>
    </cfRule>
  </conditionalFormatting>
  <conditionalFormatting sqref="AK188">
    <cfRule type="cellIs" dxfId="486" priority="498" operator="equal">
      <formula>"Muy Alta"</formula>
    </cfRule>
  </conditionalFormatting>
  <conditionalFormatting sqref="AK188">
    <cfRule type="cellIs" dxfId="485" priority="499" operator="equal">
      <formula>"Alta"</formula>
    </cfRule>
  </conditionalFormatting>
  <conditionalFormatting sqref="AK188">
    <cfRule type="cellIs" dxfId="484" priority="500" operator="equal">
      <formula>"Media"</formula>
    </cfRule>
  </conditionalFormatting>
  <conditionalFormatting sqref="AK188">
    <cfRule type="cellIs" dxfId="483" priority="501" operator="equal">
      <formula>"Baja"</formula>
    </cfRule>
  </conditionalFormatting>
  <conditionalFormatting sqref="AK188">
    <cfRule type="cellIs" dxfId="482" priority="502" operator="equal">
      <formula>"Muy Baja"</formula>
    </cfRule>
  </conditionalFormatting>
  <conditionalFormatting sqref="AK189">
    <cfRule type="cellIs" dxfId="481" priority="493" operator="equal">
      <formula>"Muy Alta"</formula>
    </cfRule>
  </conditionalFormatting>
  <conditionalFormatting sqref="AK189">
    <cfRule type="cellIs" dxfId="480" priority="494" operator="equal">
      <formula>"Alta"</formula>
    </cfRule>
  </conditionalFormatting>
  <conditionalFormatting sqref="AK189">
    <cfRule type="cellIs" dxfId="479" priority="495" operator="equal">
      <formula>"Media"</formula>
    </cfRule>
  </conditionalFormatting>
  <conditionalFormatting sqref="AK189">
    <cfRule type="cellIs" dxfId="478" priority="496" operator="equal">
      <formula>"Baja"</formula>
    </cfRule>
  </conditionalFormatting>
  <conditionalFormatting sqref="AK189">
    <cfRule type="cellIs" dxfId="477" priority="497" operator="equal">
      <formula>"Muy Baja"</formula>
    </cfRule>
  </conditionalFormatting>
  <conditionalFormatting sqref="AK192:AK193">
    <cfRule type="cellIs" dxfId="476" priority="488" operator="equal">
      <formula>"Muy Alta"</formula>
    </cfRule>
  </conditionalFormatting>
  <conditionalFormatting sqref="AK192:AK193">
    <cfRule type="cellIs" dxfId="475" priority="489" operator="equal">
      <formula>"Alta"</formula>
    </cfRule>
  </conditionalFormatting>
  <conditionalFormatting sqref="AK192:AK193">
    <cfRule type="cellIs" dxfId="474" priority="490" operator="equal">
      <formula>"Media"</formula>
    </cfRule>
  </conditionalFormatting>
  <conditionalFormatting sqref="AK192:AK193">
    <cfRule type="cellIs" dxfId="473" priority="491" operator="equal">
      <formula>"Baja"</formula>
    </cfRule>
  </conditionalFormatting>
  <conditionalFormatting sqref="AK192:AK193">
    <cfRule type="cellIs" dxfId="472" priority="492" operator="equal">
      <formula>"Muy Baja"</formula>
    </cfRule>
  </conditionalFormatting>
  <conditionalFormatting sqref="AK194:AK195">
    <cfRule type="cellIs" dxfId="471" priority="483" operator="equal">
      <formula>"Muy Alta"</formula>
    </cfRule>
  </conditionalFormatting>
  <conditionalFormatting sqref="AK194:AK195">
    <cfRule type="cellIs" dxfId="470" priority="484" operator="equal">
      <formula>"Alta"</formula>
    </cfRule>
  </conditionalFormatting>
  <conditionalFormatting sqref="AK194:AK195">
    <cfRule type="cellIs" dxfId="469" priority="485" operator="equal">
      <formula>"Media"</formula>
    </cfRule>
  </conditionalFormatting>
  <conditionalFormatting sqref="AK194:AK195">
    <cfRule type="cellIs" dxfId="468" priority="486" operator="equal">
      <formula>"Baja"</formula>
    </cfRule>
  </conditionalFormatting>
  <conditionalFormatting sqref="AK194:AK195">
    <cfRule type="cellIs" dxfId="467" priority="487" operator="equal">
      <formula>"Muy Baja"</formula>
    </cfRule>
  </conditionalFormatting>
  <conditionalFormatting sqref="T185">
    <cfRule type="cellIs" dxfId="466" priority="478" operator="equal">
      <formula>"Catastrófico"</formula>
    </cfRule>
    <cfRule type="cellIs" dxfId="465" priority="479" operator="equal">
      <formula>"Mayor"</formula>
    </cfRule>
    <cfRule type="cellIs" dxfId="464" priority="480" operator="equal">
      <formula>"Moderado"</formula>
    </cfRule>
    <cfRule type="cellIs" dxfId="463" priority="481" operator="equal">
      <formula>"Menor"</formula>
    </cfRule>
    <cfRule type="cellIs" dxfId="462" priority="482" operator="equal">
      <formula>"Leve"</formula>
    </cfRule>
  </conditionalFormatting>
  <conditionalFormatting sqref="T196 T198">
    <cfRule type="cellIs" dxfId="461" priority="453" operator="equal">
      <formula>"Catastrófico"</formula>
    </cfRule>
  </conditionalFormatting>
  <conditionalFormatting sqref="T196 T198">
    <cfRule type="cellIs" dxfId="460" priority="454" operator="equal">
      <formula>"Mayor"</formula>
    </cfRule>
  </conditionalFormatting>
  <conditionalFormatting sqref="T196 T198">
    <cfRule type="cellIs" dxfId="459" priority="455" operator="equal">
      <formula>"Moderado"</formula>
    </cfRule>
  </conditionalFormatting>
  <conditionalFormatting sqref="T196 T198">
    <cfRule type="cellIs" dxfId="458" priority="456" operator="equal">
      <formula>"Menor"</formula>
    </cfRule>
  </conditionalFormatting>
  <conditionalFormatting sqref="T196 T198">
    <cfRule type="cellIs" dxfId="457" priority="457" operator="equal">
      <formula>"Leve"</formula>
    </cfRule>
  </conditionalFormatting>
  <conditionalFormatting sqref="P196">
    <cfRule type="cellIs" dxfId="456" priority="458" operator="equal">
      <formula>"Muy Alta"</formula>
    </cfRule>
  </conditionalFormatting>
  <conditionalFormatting sqref="P196">
    <cfRule type="cellIs" dxfId="455" priority="459" operator="equal">
      <formula>"Alta"</formula>
    </cfRule>
  </conditionalFormatting>
  <conditionalFormatting sqref="P196">
    <cfRule type="cellIs" dxfId="454" priority="460" operator="equal">
      <formula>"Media"</formula>
    </cfRule>
  </conditionalFormatting>
  <conditionalFormatting sqref="P196">
    <cfRule type="cellIs" dxfId="453" priority="461" operator="equal">
      <formula>"Baja"</formula>
    </cfRule>
  </conditionalFormatting>
  <conditionalFormatting sqref="P196">
    <cfRule type="cellIs" dxfId="452" priority="462" operator="equal">
      <formula>"Muy Baja"</formula>
    </cfRule>
  </conditionalFormatting>
  <conditionalFormatting sqref="V196">
    <cfRule type="cellIs" dxfId="451" priority="463" operator="equal">
      <formula>"Extremo"</formula>
    </cfRule>
  </conditionalFormatting>
  <conditionalFormatting sqref="V196">
    <cfRule type="cellIs" dxfId="450" priority="464" operator="equal">
      <formula>"Alto"</formula>
    </cfRule>
  </conditionalFormatting>
  <conditionalFormatting sqref="V196">
    <cfRule type="cellIs" dxfId="449" priority="465" operator="equal">
      <formula>"Moderado"</formula>
    </cfRule>
  </conditionalFormatting>
  <conditionalFormatting sqref="V196">
    <cfRule type="cellIs" dxfId="448" priority="466" operator="equal">
      <formula>"Bajo"</formula>
    </cfRule>
  </conditionalFormatting>
  <conditionalFormatting sqref="AG196:AG198">
    <cfRule type="cellIs" dxfId="447" priority="467" operator="equal">
      <formula>"Muy Alta"</formula>
    </cfRule>
  </conditionalFormatting>
  <conditionalFormatting sqref="AG196:AG198">
    <cfRule type="cellIs" dxfId="446" priority="468" operator="equal">
      <formula>"Alta"</formula>
    </cfRule>
  </conditionalFormatting>
  <conditionalFormatting sqref="AG196:AG198">
    <cfRule type="cellIs" dxfId="445" priority="469" operator="equal">
      <formula>"Media"</formula>
    </cfRule>
  </conditionalFormatting>
  <conditionalFormatting sqref="AG196:AG198">
    <cfRule type="cellIs" dxfId="444" priority="470" operator="equal">
      <formula>"Baja"</formula>
    </cfRule>
  </conditionalFormatting>
  <conditionalFormatting sqref="AG196:AG198">
    <cfRule type="cellIs" dxfId="443" priority="471" operator="equal">
      <formula>"Muy Baja"</formula>
    </cfRule>
  </conditionalFormatting>
  <conditionalFormatting sqref="AG198">
    <cfRule type="cellIs" dxfId="442" priority="472" operator="equal">
      <formula>"Muy Alta"</formula>
    </cfRule>
  </conditionalFormatting>
  <conditionalFormatting sqref="AG198">
    <cfRule type="cellIs" dxfId="441" priority="473" operator="equal">
      <formula>"Alta"</formula>
    </cfRule>
  </conditionalFormatting>
  <conditionalFormatting sqref="AG198">
    <cfRule type="cellIs" dxfId="440" priority="474" operator="equal">
      <formula>"Media"</formula>
    </cfRule>
  </conditionalFormatting>
  <conditionalFormatting sqref="AG198">
    <cfRule type="cellIs" dxfId="439" priority="475" operator="equal">
      <formula>"Baja"</formula>
    </cfRule>
  </conditionalFormatting>
  <conditionalFormatting sqref="AG198">
    <cfRule type="cellIs" dxfId="438" priority="476" operator="equal">
      <formula>"Muy Baja"</formula>
    </cfRule>
  </conditionalFormatting>
  <conditionalFormatting sqref="S196:S198">
    <cfRule type="containsText" dxfId="437" priority="477" operator="containsText" text="❌">
      <formula>NOT(ISERROR(SEARCH(("❌"),(S196))))</formula>
    </cfRule>
  </conditionalFormatting>
  <conditionalFormatting sqref="AI196:AI198">
    <cfRule type="cellIs" dxfId="436" priority="448" operator="equal">
      <formula>"Muy Alta"</formula>
    </cfRule>
  </conditionalFormatting>
  <conditionalFormatting sqref="AI196:AI198">
    <cfRule type="cellIs" dxfId="435" priority="449" operator="equal">
      <formula>"Alta"</formula>
    </cfRule>
  </conditionalFormatting>
  <conditionalFormatting sqref="AI196:AI198">
    <cfRule type="cellIs" dxfId="434" priority="450" operator="equal">
      <formula>"Media"</formula>
    </cfRule>
  </conditionalFormatting>
  <conditionalFormatting sqref="AI196:AI198">
    <cfRule type="cellIs" dxfId="433" priority="451" operator="equal">
      <formula>"Baja"</formula>
    </cfRule>
  </conditionalFormatting>
  <conditionalFormatting sqref="AI196:AI198">
    <cfRule type="cellIs" dxfId="432" priority="452" operator="equal">
      <formula>"Muy Baja"</formula>
    </cfRule>
  </conditionalFormatting>
  <conditionalFormatting sqref="AK197:AK198">
    <cfRule type="cellIs" dxfId="431" priority="443" operator="equal">
      <formula>"Muy Alta"</formula>
    </cfRule>
  </conditionalFormatting>
  <conditionalFormatting sqref="AK197:AK198">
    <cfRule type="cellIs" dxfId="430" priority="444" operator="equal">
      <formula>"Alta"</formula>
    </cfRule>
  </conditionalFormatting>
  <conditionalFormatting sqref="AK197:AK198">
    <cfRule type="cellIs" dxfId="429" priority="445" operator="equal">
      <formula>"Media"</formula>
    </cfRule>
  </conditionalFormatting>
  <conditionalFormatting sqref="AK197:AK198">
    <cfRule type="cellIs" dxfId="428" priority="446" operator="equal">
      <formula>"Baja"</formula>
    </cfRule>
  </conditionalFormatting>
  <conditionalFormatting sqref="AK197:AK198">
    <cfRule type="cellIs" dxfId="427" priority="447" operator="equal">
      <formula>"Muy Baja"</formula>
    </cfRule>
  </conditionalFormatting>
  <conditionalFormatting sqref="AK196">
    <cfRule type="cellIs" dxfId="426" priority="438" operator="equal">
      <formula>"Muy Alta"</formula>
    </cfRule>
  </conditionalFormatting>
  <conditionalFormatting sqref="AK196">
    <cfRule type="cellIs" dxfId="425" priority="439" operator="equal">
      <formula>"Alta"</formula>
    </cfRule>
  </conditionalFormatting>
  <conditionalFormatting sqref="AK196">
    <cfRule type="cellIs" dxfId="424" priority="440" operator="equal">
      <formula>"Media"</formula>
    </cfRule>
  </conditionalFormatting>
  <conditionalFormatting sqref="AK196">
    <cfRule type="cellIs" dxfId="423" priority="441" operator="equal">
      <formula>"Baja"</formula>
    </cfRule>
  </conditionalFormatting>
  <conditionalFormatting sqref="AK196">
    <cfRule type="cellIs" dxfId="422" priority="442" operator="equal">
      <formula>"Muy Baja"</formula>
    </cfRule>
  </conditionalFormatting>
  <conditionalFormatting sqref="P201 AG201:AG202">
    <cfRule type="cellIs" dxfId="421" priority="409" operator="equal">
      <formula>"Muy Alta"</formula>
    </cfRule>
  </conditionalFormatting>
  <conditionalFormatting sqref="P201 AG201:AG202">
    <cfRule type="cellIs" dxfId="420" priority="410" operator="equal">
      <formula>"Alta"</formula>
    </cfRule>
  </conditionalFormatting>
  <conditionalFormatting sqref="P201 AG201:AG202">
    <cfRule type="cellIs" dxfId="419" priority="411" operator="equal">
      <formula>"Media"</formula>
    </cfRule>
  </conditionalFormatting>
  <conditionalFormatting sqref="P201 AG201:AG202">
    <cfRule type="cellIs" dxfId="418" priority="412" operator="equal">
      <formula>"Baja"</formula>
    </cfRule>
  </conditionalFormatting>
  <conditionalFormatting sqref="P201 AG201:AG202">
    <cfRule type="cellIs" dxfId="417" priority="413" operator="equal">
      <formula>"Muy Baja"</formula>
    </cfRule>
  </conditionalFormatting>
  <conditionalFormatting sqref="T199 T201">
    <cfRule type="cellIs" dxfId="416" priority="414" operator="equal">
      <formula>"Catastrófico"</formula>
    </cfRule>
  </conditionalFormatting>
  <conditionalFormatting sqref="T199 T201">
    <cfRule type="cellIs" dxfId="415" priority="415" operator="equal">
      <formula>"Mayor"</formula>
    </cfRule>
  </conditionalFormatting>
  <conditionalFormatting sqref="T199 T201">
    <cfRule type="cellIs" dxfId="414" priority="416" operator="equal">
      <formula>"Moderado"</formula>
    </cfRule>
  </conditionalFormatting>
  <conditionalFormatting sqref="T199 T201">
    <cfRule type="cellIs" dxfId="413" priority="417" operator="equal">
      <formula>"Menor"</formula>
    </cfRule>
  </conditionalFormatting>
  <conditionalFormatting sqref="T199 T201">
    <cfRule type="cellIs" dxfId="412" priority="418" operator="equal">
      <formula>"Leve"</formula>
    </cfRule>
  </conditionalFormatting>
  <conditionalFormatting sqref="V201">
    <cfRule type="cellIs" dxfId="411" priority="419" operator="equal">
      <formula>"Extremo"</formula>
    </cfRule>
  </conditionalFormatting>
  <conditionalFormatting sqref="V201">
    <cfRule type="cellIs" dxfId="410" priority="420" operator="equal">
      <formula>"Alto"</formula>
    </cfRule>
  </conditionalFormatting>
  <conditionalFormatting sqref="V201">
    <cfRule type="cellIs" dxfId="409" priority="421" operator="equal">
      <formula>"Moderado"</formula>
    </cfRule>
  </conditionalFormatting>
  <conditionalFormatting sqref="V201">
    <cfRule type="cellIs" dxfId="408" priority="422" operator="equal">
      <formula>"Bajo"</formula>
    </cfRule>
  </conditionalFormatting>
  <conditionalFormatting sqref="P199">
    <cfRule type="cellIs" dxfId="407" priority="423" operator="equal">
      <formula>"Muy Alta"</formula>
    </cfRule>
  </conditionalFormatting>
  <conditionalFormatting sqref="P199">
    <cfRule type="cellIs" dxfId="406" priority="424" operator="equal">
      <formula>"Alta"</formula>
    </cfRule>
  </conditionalFormatting>
  <conditionalFormatting sqref="P199">
    <cfRule type="cellIs" dxfId="405" priority="425" operator="equal">
      <formula>"Media"</formula>
    </cfRule>
  </conditionalFormatting>
  <conditionalFormatting sqref="P199">
    <cfRule type="cellIs" dxfId="404" priority="426" operator="equal">
      <formula>"Baja"</formula>
    </cfRule>
  </conditionalFormatting>
  <conditionalFormatting sqref="P199">
    <cfRule type="cellIs" dxfId="403" priority="427" operator="equal">
      <formula>"Muy Baja"</formula>
    </cfRule>
  </conditionalFormatting>
  <conditionalFormatting sqref="V199">
    <cfRule type="cellIs" dxfId="402" priority="428" operator="equal">
      <formula>"Extremo"</formula>
    </cfRule>
  </conditionalFormatting>
  <conditionalFormatting sqref="V199">
    <cfRule type="cellIs" dxfId="401" priority="429" operator="equal">
      <formula>"Alto"</formula>
    </cfRule>
  </conditionalFormatting>
  <conditionalFormatting sqref="V199">
    <cfRule type="cellIs" dxfId="400" priority="430" operator="equal">
      <formula>"Moderado"</formula>
    </cfRule>
  </conditionalFormatting>
  <conditionalFormatting sqref="V199">
    <cfRule type="cellIs" dxfId="399" priority="431" operator="equal">
      <formula>"Bajo"</formula>
    </cfRule>
  </conditionalFormatting>
  <conditionalFormatting sqref="AG199:AG200">
    <cfRule type="cellIs" dxfId="398" priority="432" operator="equal">
      <formula>"Muy Alta"</formula>
    </cfRule>
  </conditionalFormatting>
  <conditionalFormatting sqref="AG199:AG200">
    <cfRule type="cellIs" dxfId="397" priority="433" operator="equal">
      <formula>"Alta"</formula>
    </cfRule>
  </conditionalFormatting>
  <conditionalFormatting sqref="AG199:AG200">
    <cfRule type="cellIs" dxfId="396" priority="434" operator="equal">
      <formula>"Media"</formula>
    </cfRule>
  </conditionalFormatting>
  <conditionalFormatting sqref="AG199:AG200">
    <cfRule type="cellIs" dxfId="395" priority="435" operator="equal">
      <formula>"Baja"</formula>
    </cfRule>
  </conditionalFormatting>
  <conditionalFormatting sqref="AG199:AG200">
    <cfRule type="cellIs" dxfId="394" priority="436" operator="equal">
      <formula>"Muy Baja"</formula>
    </cfRule>
  </conditionalFormatting>
  <conditionalFormatting sqref="S199:S202">
    <cfRule type="containsText" dxfId="393" priority="437" operator="containsText" text="❌">
      <formula>NOT(ISERROR(SEARCH(("❌"),(S199))))</formula>
    </cfRule>
  </conditionalFormatting>
  <conditionalFormatting sqref="AI199:AI202">
    <cfRule type="cellIs" dxfId="392" priority="404" operator="equal">
      <formula>"Muy Alta"</formula>
    </cfRule>
  </conditionalFormatting>
  <conditionalFormatting sqref="AI199:AI202">
    <cfRule type="cellIs" dxfId="391" priority="405" operator="equal">
      <formula>"Alta"</formula>
    </cfRule>
  </conditionalFormatting>
  <conditionalFormatting sqref="AI199:AI202">
    <cfRule type="cellIs" dxfId="390" priority="406" operator="equal">
      <formula>"Media"</formula>
    </cfRule>
  </conditionalFormatting>
  <conditionalFormatting sqref="AI199:AI202">
    <cfRule type="cellIs" dxfId="389" priority="407" operator="equal">
      <formula>"Baja"</formula>
    </cfRule>
  </conditionalFormatting>
  <conditionalFormatting sqref="AI199:AI202">
    <cfRule type="cellIs" dxfId="388" priority="408" operator="equal">
      <formula>"Muy Baja"</formula>
    </cfRule>
  </conditionalFormatting>
  <conditionalFormatting sqref="AK200:AK202">
    <cfRule type="cellIs" dxfId="387" priority="399" operator="equal">
      <formula>"Muy Alta"</formula>
    </cfRule>
  </conditionalFormatting>
  <conditionalFormatting sqref="AK200:AK202">
    <cfRule type="cellIs" dxfId="386" priority="400" operator="equal">
      <formula>"Alta"</formula>
    </cfRule>
  </conditionalFormatting>
  <conditionalFormatting sqref="AK200:AK202">
    <cfRule type="cellIs" dxfId="385" priority="401" operator="equal">
      <formula>"Media"</formula>
    </cfRule>
  </conditionalFormatting>
  <conditionalFormatting sqref="AK200:AK202">
    <cfRule type="cellIs" dxfId="384" priority="402" operator="equal">
      <formula>"Baja"</formula>
    </cfRule>
  </conditionalFormatting>
  <conditionalFormatting sqref="AK200:AK202">
    <cfRule type="cellIs" dxfId="383" priority="403" operator="equal">
      <formula>"Muy Baja"</formula>
    </cfRule>
  </conditionalFormatting>
  <conditionalFormatting sqref="AK199">
    <cfRule type="cellIs" dxfId="382" priority="394" operator="equal">
      <formula>"Muy Alta"</formula>
    </cfRule>
  </conditionalFormatting>
  <conditionalFormatting sqref="AK199">
    <cfRule type="cellIs" dxfId="381" priority="395" operator="equal">
      <formula>"Alta"</formula>
    </cfRule>
  </conditionalFormatting>
  <conditionalFormatting sqref="AK199">
    <cfRule type="cellIs" dxfId="380" priority="396" operator="equal">
      <formula>"Media"</formula>
    </cfRule>
  </conditionalFormatting>
  <conditionalFormatting sqref="AK199">
    <cfRule type="cellIs" dxfId="379" priority="397" operator="equal">
      <formula>"Baja"</formula>
    </cfRule>
  </conditionalFormatting>
  <conditionalFormatting sqref="AK199">
    <cfRule type="cellIs" dxfId="378" priority="398" operator="equal">
      <formula>"Muy Baja"</formula>
    </cfRule>
  </conditionalFormatting>
  <conditionalFormatting sqref="AG203:AG206">
    <cfRule type="cellIs" dxfId="377" priority="374" operator="equal">
      <formula>"Muy Alta"</formula>
    </cfRule>
  </conditionalFormatting>
  <conditionalFormatting sqref="AG203:AG206">
    <cfRule type="cellIs" dxfId="376" priority="375" operator="equal">
      <formula>"Alta"</formula>
    </cfRule>
  </conditionalFormatting>
  <conditionalFormatting sqref="AG203:AG206">
    <cfRule type="cellIs" dxfId="375" priority="376" operator="equal">
      <formula>"Media"</formula>
    </cfRule>
  </conditionalFormatting>
  <conditionalFormatting sqref="AG203:AG206">
    <cfRule type="cellIs" dxfId="374" priority="377" operator="equal">
      <formula>"Baja"</formula>
    </cfRule>
  </conditionalFormatting>
  <conditionalFormatting sqref="AG203:AG206">
    <cfRule type="cellIs" dxfId="373" priority="378" operator="equal">
      <formula>"Muy Baja"</formula>
    </cfRule>
  </conditionalFormatting>
  <conditionalFormatting sqref="P203 P205">
    <cfRule type="cellIs" dxfId="372" priority="384" operator="equal">
      <formula>"Muy Alta"</formula>
    </cfRule>
  </conditionalFormatting>
  <conditionalFormatting sqref="P203 P205">
    <cfRule type="cellIs" dxfId="371" priority="385" operator="equal">
      <formula>"Alta"</formula>
    </cfRule>
  </conditionalFormatting>
  <conditionalFormatting sqref="P203 P205">
    <cfRule type="cellIs" dxfId="370" priority="386" operator="equal">
      <formula>"Media"</formula>
    </cfRule>
  </conditionalFormatting>
  <conditionalFormatting sqref="P203 P205">
    <cfRule type="cellIs" dxfId="369" priority="387" operator="equal">
      <formula>"Baja"</formula>
    </cfRule>
  </conditionalFormatting>
  <conditionalFormatting sqref="P203 P205">
    <cfRule type="cellIs" dxfId="368" priority="388" operator="equal">
      <formula>"Muy Baja"</formula>
    </cfRule>
  </conditionalFormatting>
  <conditionalFormatting sqref="V203 V205">
    <cfRule type="cellIs" dxfId="367" priority="389" operator="equal">
      <formula>"Extremo"</formula>
    </cfRule>
  </conditionalFormatting>
  <conditionalFormatting sqref="V203 V205">
    <cfRule type="cellIs" dxfId="366" priority="390" operator="equal">
      <formula>"Alto"</formula>
    </cfRule>
  </conditionalFormatting>
  <conditionalFormatting sqref="V203 V205">
    <cfRule type="cellIs" dxfId="365" priority="391" operator="equal">
      <formula>"Moderado"</formula>
    </cfRule>
  </conditionalFormatting>
  <conditionalFormatting sqref="V203 V205">
    <cfRule type="cellIs" dxfId="364" priority="392" operator="equal">
      <formula>"Bajo"</formula>
    </cfRule>
  </conditionalFormatting>
  <conditionalFormatting sqref="S203:S206">
    <cfRule type="containsText" dxfId="363" priority="393" operator="containsText" text="❌">
      <formula>NOT(ISERROR(SEARCH(("❌"),(S203))))</formula>
    </cfRule>
  </conditionalFormatting>
  <conditionalFormatting sqref="AI203:AI206">
    <cfRule type="cellIs" dxfId="362" priority="369" operator="equal">
      <formula>"Muy Alta"</formula>
    </cfRule>
  </conditionalFormatting>
  <conditionalFormatting sqref="AI203:AI206">
    <cfRule type="cellIs" dxfId="361" priority="370" operator="equal">
      <formula>"Alta"</formula>
    </cfRule>
  </conditionalFormatting>
  <conditionalFormatting sqref="AI203:AI206">
    <cfRule type="cellIs" dxfId="360" priority="371" operator="equal">
      <formula>"Media"</formula>
    </cfRule>
  </conditionalFormatting>
  <conditionalFormatting sqref="AI203:AI206">
    <cfRule type="cellIs" dxfId="359" priority="372" operator="equal">
      <formula>"Baja"</formula>
    </cfRule>
  </conditionalFormatting>
  <conditionalFormatting sqref="AI203:AI206">
    <cfRule type="cellIs" dxfId="358" priority="373" operator="equal">
      <formula>"Muy Baja"</formula>
    </cfRule>
  </conditionalFormatting>
  <conditionalFormatting sqref="AK206">
    <cfRule type="cellIs" dxfId="357" priority="364" operator="equal">
      <formula>"Muy Alta"</formula>
    </cfRule>
  </conditionalFormatting>
  <conditionalFormatting sqref="AK206">
    <cfRule type="cellIs" dxfId="356" priority="365" operator="equal">
      <formula>"Alta"</formula>
    </cfRule>
  </conditionalFormatting>
  <conditionalFormatting sqref="AK206">
    <cfRule type="cellIs" dxfId="355" priority="366" operator="equal">
      <formula>"Media"</formula>
    </cfRule>
  </conditionalFormatting>
  <conditionalFormatting sqref="AK206">
    <cfRule type="cellIs" dxfId="354" priority="367" operator="equal">
      <formula>"Baja"</formula>
    </cfRule>
  </conditionalFormatting>
  <conditionalFormatting sqref="AK206">
    <cfRule type="cellIs" dxfId="353" priority="368" operator="equal">
      <formula>"Muy Baja"</formula>
    </cfRule>
  </conditionalFormatting>
  <conditionalFormatting sqref="AK203:AK205">
    <cfRule type="cellIs" dxfId="352" priority="359" operator="equal">
      <formula>"Muy Alta"</formula>
    </cfRule>
  </conditionalFormatting>
  <conditionalFormatting sqref="AK203:AK205">
    <cfRule type="cellIs" dxfId="351" priority="360" operator="equal">
      <formula>"Alta"</formula>
    </cfRule>
  </conditionalFormatting>
  <conditionalFormatting sqref="AK203:AK205">
    <cfRule type="cellIs" dxfId="350" priority="361" operator="equal">
      <formula>"Media"</formula>
    </cfRule>
  </conditionalFormatting>
  <conditionalFormatting sqref="AK203:AK205">
    <cfRule type="cellIs" dxfId="349" priority="362" operator="equal">
      <formula>"Baja"</formula>
    </cfRule>
  </conditionalFormatting>
  <conditionalFormatting sqref="AK203:AK205">
    <cfRule type="cellIs" dxfId="348" priority="363" operator="equal">
      <formula>"Muy Baja"</formula>
    </cfRule>
  </conditionalFormatting>
  <conditionalFormatting sqref="AG207:AG210">
    <cfRule type="cellIs" dxfId="347" priority="335" operator="equal">
      <formula>"Muy Alta"</formula>
    </cfRule>
  </conditionalFormatting>
  <conditionalFormatting sqref="AG207:AG210">
    <cfRule type="cellIs" dxfId="346" priority="336" operator="equal">
      <formula>"Alta"</formula>
    </cfRule>
  </conditionalFormatting>
  <conditionalFormatting sqref="AG207:AG210">
    <cfRule type="cellIs" dxfId="345" priority="337" operator="equal">
      <formula>"Media"</formula>
    </cfRule>
  </conditionalFormatting>
  <conditionalFormatting sqref="AG207:AG210">
    <cfRule type="cellIs" dxfId="344" priority="338" operator="equal">
      <formula>"Baja"</formula>
    </cfRule>
  </conditionalFormatting>
  <conditionalFormatting sqref="AG207:AG210">
    <cfRule type="cellIs" dxfId="343" priority="339" operator="equal">
      <formula>"Muy Baja"</formula>
    </cfRule>
  </conditionalFormatting>
  <conditionalFormatting sqref="T207">
    <cfRule type="cellIs" dxfId="342" priority="340" operator="equal">
      <formula>"Catastrófico"</formula>
    </cfRule>
  </conditionalFormatting>
  <conditionalFormatting sqref="T207">
    <cfRule type="cellIs" dxfId="341" priority="341" operator="equal">
      <formula>"Mayor"</formula>
    </cfRule>
  </conditionalFormatting>
  <conditionalFormatting sqref="T207">
    <cfRule type="cellIs" dxfId="340" priority="342" operator="equal">
      <formula>"Moderado"</formula>
    </cfRule>
  </conditionalFormatting>
  <conditionalFormatting sqref="T207">
    <cfRule type="cellIs" dxfId="339" priority="343" operator="equal">
      <formula>"Menor"</formula>
    </cfRule>
  </conditionalFormatting>
  <conditionalFormatting sqref="T207">
    <cfRule type="cellIs" dxfId="338" priority="344" operator="equal">
      <formula>"Leve"</formula>
    </cfRule>
  </conditionalFormatting>
  <conditionalFormatting sqref="V207 V210">
    <cfRule type="cellIs" dxfId="337" priority="345" operator="equal">
      <formula>"Extremo"</formula>
    </cfRule>
  </conditionalFormatting>
  <conditionalFormatting sqref="V207 V210">
    <cfRule type="cellIs" dxfId="336" priority="346" operator="equal">
      <formula>"Alto"</formula>
    </cfRule>
  </conditionalFormatting>
  <conditionalFormatting sqref="V207 V210">
    <cfRule type="cellIs" dxfId="335" priority="347" operator="equal">
      <formula>"Moderado"</formula>
    </cfRule>
  </conditionalFormatting>
  <conditionalFormatting sqref="V207 V210">
    <cfRule type="cellIs" dxfId="334" priority="348" operator="equal">
      <formula>"Bajo"</formula>
    </cfRule>
  </conditionalFormatting>
  <conditionalFormatting sqref="P207 P210">
    <cfRule type="cellIs" dxfId="333" priority="349" operator="equal">
      <formula>"Muy Alta"</formula>
    </cfRule>
  </conditionalFormatting>
  <conditionalFormatting sqref="P207 P210">
    <cfRule type="cellIs" dxfId="332" priority="350" operator="equal">
      <formula>"Alta"</formula>
    </cfRule>
  </conditionalFormatting>
  <conditionalFormatting sqref="P207 P210">
    <cfRule type="cellIs" dxfId="331" priority="351" operator="equal">
      <formula>"Media"</formula>
    </cfRule>
  </conditionalFormatting>
  <conditionalFormatting sqref="P207 P210">
    <cfRule type="cellIs" dxfId="330" priority="352" operator="equal">
      <formula>"Baja"</formula>
    </cfRule>
  </conditionalFormatting>
  <conditionalFormatting sqref="P207 P210">
    <cfRule type="cellIs" dxfId="329" priority="353" operator="equal">
      <formula>"Muy Baja"</formula>
    </cfRule>
  </conditionalFormatting>
  <conditionalFormatting sqref="V207 V210">
    <cfRule type="cellIs" dxfId="328" priority="354" operator="equal">
      <formula>"Extremo"</formula>
    </cfRule>
  </conditionalFormatting>
  <conditionalFormatting sqref="V207 V210">
    <cfRule type="cellIs" dxfId="327" priority="355" operator="equal">
      <formula>"Alto"</formula>
    </cfRule>
  </conditionalFormatting>
  <conditionalFormatting sqref="V207 V210">
    <cfRule type="cellIs" dxfId="326" priority="356" operator="equal">
      <formula>"Moderado"</formula>
    </cfRule>
  </conditionalFormatting>
  <conditionalFormatting sqref="V207 V210">
    <cfRule type="cellIs" dxfId="325" priority="357" operator="equal">
      <formula>"Bajo"</formula>
    </cfRule>
  </conditionalFormatting>
  <conditionalFormatting sqref="S207:S210">
    <cfRule type="containsText" dxfId="324" priority="358" operator="containsText" text="❌">
      <formula>NOT(ISERROR(SEARCH(("❌"),(S207))))</formula>
    </cfRule>
  </conditionalFormatting>
  <conditionalFormatting sqref="AI207:AI210">
    <cfRule type="cellIs" dxfId="323" priority="330" operator="equal">
      <formula>"Muy Alta"</formula>
    </cfRule>
  </conditionalFormatting>
  <conditionalFormatting sqref="AI207:AI210">
    <cfRule type="cellIs" dxfId="322" priority="331" operator="equal">
      <formula>"Alta"</formula>
    </cfRule>
  </conditionalFormatting>
  <conditionalFormatting sqref="AI207:AI210">
    <cfRule type="cellIs" dxfId="321" priority="332" operator="equal">
      <formula>"Media"</formula>
    </cfRule>
  </conditionalFormatting>
  <conditionalFormatting sqref="AI207:AI210">
    <cfRule type="cellIs" dxfId="320" priority="333" operator="equal">
      <formula>"Baja"</formula>
    </cfRule>
  </conditionalFormatting>
  <conditionalFormatting sqref="AI207:AI210">
    <cfRule type="cellIs" dxfId="319" priority="334" operator="equal">
      <formula>"Muy Baja"</formula>
    </cfRule>
  </conditionalFormatting>
  <conditionalFormatting sqref="AK209:AK210">
    <cfRule type="cellIs" dxfId="318" priority="325" operator="equal">
      <formula>"Muy Alta"</formula>
    </cfRule>
  </conditionalFormatting>
  <conditionalFormatting sqref="AK209:AK210">
    <cfRule type="cellIs" dxfId="317" priority="326" operator="equal">
      <formula>"Alta"</formula>
    </cfRule>
  </conditionalFormatting>
  <conditionalFormatting sqref="AK209:AK210">
    <cfRule type="cellIs" dxfId="316" priority="327" operator="equal">
      <formula>"Media"</formula>
    </cfRule>
  </conditionalFormatting>
  <conditionalFormatting sqref="AK209:AK210">
    <cfRule type="cellIs" dxfId="315" priority="328" operator="equal">
      <formula>"Baja"</formula>
    </cfRule>
  </conditionalFormatting>
  <conditionalFormatting sqref="AK209:AK210">
    <cfRule type="cellIs" dxfId="314" priority="329" operator="equal">
      <formula>"Muy Baja"</formula>
    </cfRule>
  </conditionalFormatting>
  <conditionalFormatting sqref="AK207:AK208">
    <cfRule type="cellIs" dxfId="313" priority="320" operator="equal">
      <formula>"Muy Alta"</formula>
    </cfRule>
  </conditionalFormatting>
  <conditionalFormatting sqref="AK207:AK208">
    <cfRule type="cellIs" dxfId="312" priority="321" operator="equal">
      <formula>"Alta"</formula>
    </cfRule>
  </conditionalFormatting>
  <conditionalFormatting sqref="AK207:AK208">
    <cfRule type="cellIs" dxfId="311" priority="322" operator="equal">
      <formula>"Media"</formula>
    </cfRule>
  </conditionalFormatting>
  <conditionalFormatting sqref="AK207:AK208">
    <cfRule type="cellIs" dxfId="310" priority="323" operator="equal">
      <formula>"Baja"</formula>
    </cfRule>
  </conditionalFormatting>
  <conditionalFormatting sqref="AK207:AK208">
    <cfRule type="cellIs" dxfId="309" priority="324" operator="equal">
      <formula>"Muy Baja"</formula>
    </cfRule>
  </conditionalFormatting>
  <conditionalFormatting sqref="AG211">
    <cfRule type="cellIs" dxfId="308" priority="296" operator="equal">
      <formula>"Muy Alta"</formula>
    </cfRule>
  </conditionalFormatting>
  <conditionalFormatting sqref="AG211">
    <cfRule type="cellIs" dxfId="307" priority="297" operator="equal">
      <formula>"Alta"</formula>
    </cfRule>
  </conditionalFormatting>
  <conditionalFormatting sqref="AG211">
    <cfRule type="cellIs" dxfId="306" priority="298" operator="equal">
      <formula>"Media"</formula>
    </cfRule>
  </conditionalFormatting>
  <conditionalFormatting sqref="AG211">
    <cfRule type="cellIs" dxfId="305" priority="299" operator="equal">
      <formula>"Baja"</formula>
    </cfRule>
  </conditionalFormatting>
  <conditionalFormatting sqref="AG211">
    <cfRule type="cellIs" dxfId="304" priority="300" operator="equal">
      <formula>"Muy Baja"</formula>
    </cfRule>
  </conditionalFormatting>
  <conditionalFormatting sqref="V211">
    <cfRule type="cellIs" dxfId="303" priority="306" operator="equal">
      <formula>"Extremo"</formula>
    </cfRule>
  </conditionalFormatting>
  <conditionalFormatting sqref="V211">
    <cfRule type="cellIs" dxfId="302" priority="307" operator="equal">
      <formula>"Alto"</formula>
    </cfRule>
  </conditionalFormatting>
  <conditionalFormatting sqref="V211">
    <cfRule type="cellIs" dxfId="301" priority="308" operator="equal">
      <formula>"Moderado"</formula>
    </cfRule>
  </conditionalFormatting>
  <conditionalFormatting sqref="V211">
    <cfRule type="cellIs" dxfId="300" priority="309" operator="equal">
      <formula>"Bajo"</formula>
    </cfRule>
  </conditionalFormatting>
  <conditionalFormatting sqref="P211">
    <cfRule type="cellIs" dxfId="299" priority="310" operator="equal">
      <formula>"Muy Alta"</formula>
    </cfRule>
  </conditionalFormatting>
  <conditionalFormatting sqref="P211">
    <cfRule type="cellIs" dxfId="298" priority="311" operator="equal">
      <formula>"Alta"</formula>
    </cfRule>
  </conditionalFormatting>
  <conditionalFormatting sqref="P211">
    <cfRule type="cellIs" dxfId="297" priority="312" operator="equal">
      <formula>"Media"</formula>
    </cfRule>
  </conditionalFormatting>
  <conditionalFormatting sqref="P211">
    <cfRule type="cellIs" dxfId="296" priority="313" operator="equal">
      <formula>"Baja"</formula>
    </cfRule>
  </conditionalFormatting>
  <conditionalFormatting sqref="P211">
    <cfRule type="cellIs" dxfId="295" priority="314" operator="equal">
      <formula>"Muy Baja"</formula>
    </cfRule>
  </conditionalFormatting>
  <conditionalFormatting sqref="V211">
    <cfRule type="cellIs" dxfId="294" priority="315" operator="equal">
      <formula>"Extremo"</formula>
    </cfRule>
  </conditionalFormatting>
  <conditionalFormatting sqref="V211">
    <cfRule type="cellIs" dxfId="293" priority="316" operator="equal">
      <formula>"Alto"</formula>
    </cfRule>
  </conditionalFormatting>
  <conditionalFormatting sqref="V211">
    <cfRule type="cellIs" dxfId="292" priority="317" operator="equal">
      <formula>"Moderado"</formula>
    </cfRule>
  </conditionalFormatting>
  <conditionalFormatting sqref="V211">
    <cfRule type="cellIs" dxfId="291" priority="318" operator="equal">
      <formula>"Bajo"</formula>
    </cfRule>
  </conditionalFormatting>
  <conditionalFormatting sqref="S211">
    <cfRule type="containsText" dxfId="290" priority="319" operator="containsText" text="❌">
      <formula>NOT(ISERROR(SEARCH(("❌"),(S211))))</formula>
    </cfRule>
  </conditionalFormatting>
  <conditionalFormatting sqref="AI211">
    <cfRule type="cellIs" dxfId="289" priority="291" operator="equal">
      <formula>"Muy Alta"</formula>
    </cfRule>
  </conditionalFormatting>
  <conditionalFormatting sqref="AI211">
    <cfRule type="cellIs" dxfId="288" priority="292" operator="equal">
      <formula>"Alta"</formula>
    </cfRule>
  </conditionalFormatting>
  <conditionalFormatting sqref="AI211">
    <cfRule type="cellIs" dxfId="287" priority="293" operator="equal">
      <formula>"Media"</formula>
    </cfRule>
  </conditionalFormatting>
  <conditionalFormatting sqref="AI211">
    <cfRule type="cellIs" dxfId="286" priority="294" operator="equal">
      <formula>"Baja"</formula>
    </cfRule>
  </conditionalFormatting>
  <conditionalFormatting sqref="AI211">
    <cfRule type="cellIs" dxfId="285" priority="295" operator="equal">
      <formula>"Muy Baja"</formula>
    </cfRule>
  </conditionalFormatting>
  <conditionalFormatting sqref="AK211">
    <cfRule type="cellIs" dxfId="284" priority="286" operator="equal">
      <formula>"Muy Alta"</formula>
    </cfRule>
  </conditionalFormatting>
  <conditionalFormatting sqref="AK211">
    <cfRule type="cellIs" dxfId="283" priority="287" operator="equal">
      <formula>"Alta"</formula>
    </cfRule>
  </conditionalFormatting>
  <conditionalFormatting sqref="AK211">
    <cfRule type="cellIs" dxfId="282" priority="288" operator="equal">
      <formula>"Media"</formula>
    </cfRule>
  </conditionalFormatting>
  <conditionalFormatting sqref="AK211">
    <cfRule type="cellIs" dxfId="281" priority="289" operator="equal">
      <formula>"Baja"</formula>
    </cfRule>
  </conditionalFormatting>
  <conditionalFormatting sqref="AK211">
    <cfRule type="cellIs" dxfId="280" priority="290" operator="equal">
      <formula>"Muy Baja"</formula>
    </cfRule>
  </conditionalFormatting>
  <conditionalFormatting sqref="P213 P216:P217">
    <cfRule type="cellIs" dxfId="279" priority="235" operator="equal">
      <formula>"Muy Alta"</formula>
    </cfRule>
  </conditionalFormatting>
  <conditionalFormatting sqref="P213 P216:P217">
    <cfRule type="cellIs" dxfId="278" priority="236" operator="equal">
      <formula>"Alta"</formula>
    </cfRule>
  </conditionalFormatting>
  <conditionalFormatting sqref="P213 P216:P217">
    <cfRule type="cellIs" dxfId="277" priority="237" operator="equal">
      <formula>"Media"</formula>
    </cfRule>
  </conditionalFormatting>
  <conditionalFormatting sqref="P213 P216:P217">
    <cfRule type="cellIs" dxfId="276" priority="238" operator="equal">
      <formula>"Baja"</formula>
    </cfRule>
  </conditionalFormatting>
  <conditionalFormatting sqref="P213 P216:P217">
    <cfRule type="cellIs" dxfId="275" priority="239" operator="equal">
      <formula>"Muy Baja"</formula>
    </cfRule>
  </conditionalFormatting>
  <conditionalFormatting sqref="P219">
    <cfRule type="cellIs" dxfId="274" priority="240" operator="equal">
      <formula>"Muy Alta"</formula>
    </cfRule>
  </conditionalFormatting>
  <conditionalFormatting sqref="P219">
    <cfRule type="cellIs" dxfId="273" priority="241" operator="equal">
      <formula>"Alta"</formula>
    </cfRule>
  </conditionalFormatting>
  <conditionalFormatting sqref="P219">
    <cfRule type="cellIs" dxfId="272" priority="242" operator="equal">
      <formula>"Media"</formula>
    </cfRule>
  </conditionalFormatting>
  <conditionalFormatting sqref="P219">
    <cfRule type="cellIs" dxfId="271" priority="243" operator="equal">
      <formula>"Baja"</formula>
    </cfRule>
  </conditionalFormatting>
  <conditionalFormatting sqref="P219">
    <cfRule type="cellIs" dxfId="270" priority="244" operator="equal">
      <formula>"Muy Baja"</formula>
    </cfRule>
  </conditionalFormatting>
  <conditionalFormatting sqref="P221:P223">
    <cfRule type="cellIs" dxfId="269" priority="245" operator="equal">
      <formula>"Muy Alta"</formula>
    </cfRule>
  </conditionalFormatting>
  <conditionalFormatting sqref="P221:P223">
    <cfRule type="cellIs" dxfId="268" priority="246" operator="equal">
      <formula>"Alta"</formula>
    </cfRule>
  </conditionalFormatting>
  <conditionalFormatting sqref="P221:P223">
    <cfRule type="cellIs" dxfId="267" priority="247" operator="equal">
      <formula>"Media"</formula>
    </cfRule>
  </conditionalFormatting>
  <conditionalFormatting sqref="P221:P223">
    <cfRule type="cellIs" dxfId="266" priority="248" operator="equal">
      <formula>"Baja"</formula>
    </cfRule>
  </conditionalFormatting>
  <conditionalFormatting sqref="P221:P223">
    <cfRule type="cellIs" dxfId="265" priority="249" operator="equal">
      <formula>"Muy Baja"</formula>
    </cfRule>
  </conditionalFormatting>
  <conditionalFormatting sqref="S213:S223">
    <cfRule type="containsText" dxfId="264" priority="250" operator="containsText" text="❌">
      <formula>NOT(ISERROR(SEARCH(("❌"),(S213))))</formula>
    </cfRule>
  </conditionalFormatting>
  <conditionalFormatting sqref="T213 T217 T219 T221:T223">
    <cfRule type="cellIs" dxfId="263" priority="251" operator="equal">
      <formula>"Catastrófico"</formula>
    </cfRule>
  </conditionalFormatting>
  <conditionalFormatting sqref="T213 T217 T219 T221:T223">
    <cfRule type="cellIs" dxfId="262" priority="252" operator="equal">
      <formula>"Mayor"</formula>
    </cfRule>
  </conditionalFormatting>
  <conditionalFormatting sqref="T213 T217 T219 T221:T223">
    <cfRule type="cellIs" dxfId="261" priority="253" operator="equal">
      <formula>"Moderado"</formula>
    </cfRule>
  </conditionalFormatting>
  <conditionalFormatting sqref="T213 T217 T219 T221:T223">
    <cfRule type="cellIs" dxfId="260" priority="254" operator="equal">
      <formula>"Menor"</formula>
    </cfRule>
  </conditionalFormatting>
  <conditionalFormatting sqref="T213 T217 T219 T221:T223">
    <cfRule type="cellIs" dxfId="259" priority="255" operator="equal">
      <formula>"Leve"</formula>
    </cfRule>
  </conditionalFormatting>
  <conditionalFormatting sqref="V213">
    <cfRule type="cellIs" dxfId="258" priority="256" operator="equal">
      <formula>"Extremo"</formula>
    </cfRule>
  </conditionalFormatting>
  <conditionalFormatting sqref="V213">
    <cfRule type="cellIs" dxfId="257" priority="257" operator="equal">
      <formula>"Alto"</formula>
    </cfRule>
  </conditionalFormatting>
  <conditionalFormatting sqref="V213">
    <cfRule type="cellIs" dxfId="256" priority="258" operator="equal">
      <formula>"Moderado"</formula>
    </cfRule>
  </conditionalFormatting>
  <conditionalFormatting sqref="V213">
    <cfRule type="cellIs" dxfId="255" priority="259" operator="equal">
      <formula>"Bajo"</formula>
    </cfRule>
  </conditionalFormatting>
  <conditionalFormatting sqref="V216:V217">
    <cfRule type="cellIs" dxfId="254" priority="260" operator="equal">
      <formula>"Extremo"</formula>
    </cfRule>
  </conditionalFormatting>
  <conditionalFormatting sqref="V216:V217">
    <cfRule type="cellIs" dxfId="253" priority="261" operator="equal">
      <formula>"Alto"</formula>
    </cfRule>
  </conditionalFormatting>
  <conditionalFormatting sqref="V216:V217">
    <cfRule type="cellIs" dxfId="252" priority="262" operator="equal">
      <formula>"Moderado"</formula>
    </cfRule>
  </conditionalFormatting>
  <conditionalFormatting sqref="V216:V217">
    <cfRule type="cellIs" dxfId="251" priority="263" operator="equal">
      <formula>"Bajo"</formula>
    </cfRule>
  </conditionalFormatting>
  <conditionalFormatting sqref="V219">
    <cfRule type="cellIs" dxfId="250" priority="264" operator="equal">
      <formula>"Extremo"</formula>
    </cfRule>
  </conditionalFormatting>
  <conditionalFormatting sqref="V219">
    <cfRule type="cellIs" dxfId="249" priority="265" operator="equal">
      <formula>"Alto"</formula>
    </cfRule>
  </conditionalFormatting>
  <conditionalFormatting sqref="V219">
    <cfRule type="cellIs" dxfId="248" priority="266" operator="equal">
      <formula>"Moderado"</formula>
    </cfRule>
  </conditionalFormatting>
  <conditionalFormatting sqref="V219">
    <cfRule type="cellIs" dxfId="247" priority="267" operator="equal">
      <formula>"Bajo"</formula>
    </cfRule>
  </conditionalFormatting>
  <conditionalFormatting sqref="V221:V223">
    <cfRule type="cellIs" dxfId="246" priority="268" operator="equal">
      <formula>"Extremo"</formula>
    </cfRule>
  </conditionalFormatting>
  <conditionalFormatting sqref="V221:V223">
    <cfRule type="cellIs" dxfId="245" priority="269" operator="equal">
      <formula>"Alto"</formula>
    </cfRule>
  </conditionalFormatting>
  <conditionalFormatting sqref="V221:V223">
    <cfRule type="cellIs" dxfId="244" priority="270" operator="equal">
      <formula>"Moderado"</formula>
    </cfRule>
  </conditionalFormatting>
  <conditionalFormatting sqref="V221:V223">
    <cfRule type="cellIs" dxfId="243" priority="271" operator="equal">
      <formula>"Bajo"</formula>
    </cfRule>
  </conditionalFormatting>
  <conditionalFormatting sqref="AG213:AG223">
    <cfRule type="cellIs" dxfId="242" priority="272" operator="equal">
      <formula>"Muy Alta"</formula>
    </cfRule>
  </conditionalFormatting>
  <conditionalFormatting sqref="AG213:AG223">
    <cfRule type="cellIs" dxfId="241" priority="273" operator="equal">
      <formula>"Alta"</formula>
    </cfRule>
  </conditionalFormatting>
  <conditionalFormatting sqref="AG213:AG223">
    <cfRule type="cellIs" dxfId="240" priority="274" operator="equal">
      <formula>"Media"</formula>
    </cfRule>
  </conditionalFormatting>
  <conditionalFormatting sqref="AG213:AG223">
    <cfRule type="cellIs" dxfId="239" priority="275" operator="equal">
      <formula>"Baja"</formula>
    </cfRule>
  </conditionalFormatting>
  <conditionalFormatting sqref="AG213:AG223">
    <cfRule type="cellIs" dxfId="238" priority="276" operator="equal">
      <formula>"Muy Baja"</formula>
    </cfRule>
  </conditionalFormatting>
  <conditionalFormatting sqref="AI213:AI223">
    <cfRule type="cellIs" dxfId="237" priority="277" operator="equal">
      <formula>"Catastrófico"</formula>
    </cfRule>
  </conditionalFormatting>
  <conditionalFormatting sqref="AI213:AI223">
    <cfRule type="cellIs" dxfId="236" priority="278" operator="equal">
      <formula>"Mayor"</formula>
    </cfRule>
  </conditionalFormatting>
  <conditionalFormatting sqref="AI213:AI223">
    <cfRule type="cellIs" dxfId="235" priority="279" operator="equal">
      <formula>"Moderado"</formula>
    </cfRule>
  </conditionalFormatting>
  <conditionalFormatting sqref="AI213:AI223">
    <cfRule type="cellIs" dxfId="234" priority="280" operator="equal">
      <formula>"Menor"</formula>
    </cfRule>
  </conditionalFormatting>
  <conditionalFormatting sqref="AI213:AI223">
    <cfRule type="cellIs" dxfId="233" priority="281" operator="equal">
      <formula>"Leve"</formula>
    </cfRule>
  </conditionalFormatting>
  <conditionalFormatting sqref="AK213:AK223">
    <cfRule type="cellIs" dxfId="232" priority="282" operator="equal">
      <formula>"Extremo"</formula>
    </cfRule>
  </conditionalFormatting>
  <conditionalFormatting sqref="AK213:AK223">
    <cfRule type="cellIs" dxfId="231" priority="283" operator="equal">
      <formula>"Alto"</formula>
    </cfRule>
  </conditionalFormatting>
  <conditionalFormatting sqref="AK213:AK223">
    <cfRule type="cellIs" dxfId="230" priority="284" operator="equal">
      <formula>"Moderado"</formula>
    </cfRule>
  </conditionalFormatting>
  <conditionalFormatting sqref="AK213:AK223">
    <cfRule type="cellIs" dxfId="229" priority="285" operator="equal">
      <formula>"Bajo"</formula>
    </cfRule>
  </conditionalFormatting>
  <conditionalFormatting sqref="T203">
    <cfRule type="cellIs" dxfId="228" priority="230" operator="equal">
      <formula>"Catastrófico"</formula>
    </cfRule>
  </conditionalFormatting>
  <conditionalFormatting sqref="T203">
    <cfRule type="cellIs" dxfId="227" priority="231" operator="equal">
      <formula>"Mayor"</formula>
    </cfRule>
  </conditionalFormatting>
  <conditionalFormatting sqref="T203">
    <cfRule type="cellIs" dxfId="226" priority="232" operator="equal">
      <formula>"Moderado"</formula>
    </cfRule>
  </conditionalFormatting>
  <conditionalFormatting sqref="T203">
    <cfRule type="cellIs" dxfId="225" priority="233" operator="equal">
      <formula>"Menor"</formula>
    </cfRule>
  </conditionalFormatting>
  <conditionalFormatting sqref="T203">
    <cfRule type="cellIs" dxfId="224" priority="234" operator="equal">
      <formula>"Leve"</formula>
    </cfRule>
  </conditionalFormatting>
  <conditionalFormatting sqref="T205">
    <cfRule type="cellIs" dxfId="223" priority="225" operator="equal">
      <formula>"Catastrófico"</formula>
    </cfRule>
  </conditionalFormatting>
  <conditionalFormatting sqref="T205">
    <cfRule type="cellIs" dxfId="222" priority="226" operator="equal">
      <formula>"Mayor"</formula>
    </cfRule>
  </conditionalFormatting>
  <conditionalFormatting sqref="T205">
    <cfRule type="cellIs" dxfId="221" priority="227" operator="equal">
      <formula>"Moderado"</formula>
    </cfRule>
  </conditionalFormatting>
  <conditionalFormatting sqref="T205">
    <cfRule type="cellIs" dxfId="220" priority="228" operator="equal">
      <formula>"Menor"</formula>
    </cfRule>
  </conditionalFormatting>
  <conditionalFormatting sqref="T205">
    <cfRule type="cellIs" dxfId="219" priority="229" operator="equal">
      <formula>"Leve"</formula>
    </cfRule>
  </conditionalFormatting>
  <conditionalFormatting sqref="T211">
    <cfRule type="cellIs" dxfId="218" priority="220" operator="equal">
      <formula>"Catastrófico"</formula>
    </cfRule>
  </conditionalFormatting>
  <conditionalFormatting sqref="T211">
    <cfRule type="cellIs" dxfId="217" priority="221" operator="equal">
      <formula>"Mayor"</formula>
    </cfRule>
  </conditionalFormatting>
  <conditionalFormatting sqref="T211">
    <cfRule type="cellIs" dxfId="216" priority="222" operator="equal">
      <formula>"Moderado"</formula>
    </cfRule>
  </conditionalFormatting>
  <conditionalFormatting sqref="T211">
    <cfRule type="cellIs" dxfId="215" priority="223" operator="equal">
      <formula>"Menor"</formula>
    </cfRule>
  </conditionalFormatting>
  <conditionalFormatting sqref="T211">
    <cfRule type="cellIs" dxfId="214" priority="224" operator="equal">
      <formula>"Leve"</formula>
    </cfRule>
  </conditionalFormatting>
  <conditionalFormatting sqref="T210">
    <cfRule type="cellIs" dxfId="213" priority="215" operator="equal">
      <formula>"Catastrófico"</formula>
    </cfRule>
  </conditionalFormatting>
  <conditionalFormatting sqref="T210">
    <cfRule type="cellIs" dxfId="212" priority="216" operator="equal">
      <formula>"Mayor"</formula>
    </cfRule>
  </conditionalFormatting>
  <conditionalFormatting sqref="T210">
    <cfRule type="cellIs" dxfId="211" priority="217" operator="equal">
      <formula>"Moderado"</formula>
    </cfRule>
  </conditionalFormatting>
  <conditionalFormatting sqref="T210">
    <cfRule type="cellIs" dxfId="210" priority="218" operator="equal">
      <formula>"Menor"</formula>
    </cfRule>
  </conditionalFormatting>
  <conditionalFormatting sqref="T210">
    <cfRule type="cellIs" dxfId="209" priority="219" operator="equal">
      <formula>"Leve"</formula>
    </cfRule>
  </conditionalFormatting>
  <conditionalFormatting sqref="P224 P226:P228 AG224:AG229">
    <cfRule type="cellIs" dxfId="208" priority="196" operator="equal">
      <formula>"Muy Alta"</formula>
    </cfRule>
    <cfRule type="cellIs" dxfId="207" priority="197" operator="equal">
      <formula>"Alta"</formula>
    </cfRule>
    <cfRule type="cellIs" dxfId="206" priority="198" operator="equal">
      <formula>"Media"</formula>
    </cfRule>
    <cfRule type="cellIs" dxfId="205" priority="199" operator="equal">
      <formula>"Baja"</formula>
    </cfRule>
    <cfRule type="cellIs" dxfId="204" priority="200" operator="equal">
      <formula>"Muy Baja"</formula>
    </cfRule>
  </conditionalFormatting>
  <conditionalFormatting sqref="S224:S229">
    <cfRule type="containsText" dxfId="203" priority="214" operator="containsText" text="❌">
      <formula>NOT(ISERROR(SEARCH(("❌"),(S224))))</formula>
    </cfRule>
  </conditionalFormatting>
  <conditionalFormatting sqref="T224 T226:T229 AI224:AI229">
    <cfRule type="cellIs" dxfId="202" priority="201" operator="equal">
      <formula>"Catastrófico"</formula>
    </cfRule>
    <cfRule type="cellIs" dxfId="201" priority="202" operator="equal">
      <formula>"Mayor"</formula>
    </cfRule>
    <cfRule type="cellIs" dxfId="200" priority="203" operator="equal">
      <formula>"Moderado"</formula>
    </cfRule>
    <cfRule type="cellIs" dxfId="199" priority="204" operator="equal">
      <formula>"Menor"</formula>
    </cfRule>
    <cfRule type="cellIs" dxfId="198" priority="205" operator="equal">
      <formula>"Leve"</formula>
    </cfRule>
  </conditionalFormatting>
  <conditionalFormatting sqref="V224 AK224:AK229">
    <cfRule type="cellIs" dxfId="197" priority="206" operator="equal">
      <formula>"Extremo"</formula>
    </cfRule>
    <cfRule type="cellIs" dxfId="196" priority="207" operator="equal">
      <formula>"Alto"</formula>
    </cfRule>
    <cfRule type="cellIs" dxfId="195" priority="208" operator="equal">
      <formula>"Moderado"</formula>
    </cfRule>
    <cfRule type="cellIs" dxfId="194" priority="209" operator="equal">
      <formula>"Bajo"</formula>
    </cfRule>
  </conditionalFormatting>
  <conditionalFormatting sqref="V226:V228">
    <cfRule type="cellIs" dxfId="193" priority="210" operator="equal">
      <formula>"Extremo"</formula>
    </cfRule>
    <cfRule type="cellIs" dxfId="192" priority="211" operator="equal">
      <formula>"Alto"</formula>
    </cfRule>
    <cfRule type="cellIs" dxfId="191" priority="212" operator="equal">
      <formula>"Moderado"</formula>
    </cfRule>
    <cfRule type="cellIs" dxfId="190" priority="213" operator="equal">
      <formula>"Bajo"</formula>
    </cfRule>
  </conditionalFormatting>
  <conditionalFormatting sqref="P130:P134 P136 AG136:AG139 P139:P140 AG147:AG155 P157:P158 AG157:AG158">
    <cfRule type="cellIs" dxfId="189" priority="30" operator="equal">
      <formula>"Muy Alta"</formula>
    </cfRule>
  </conditionalFormatting>
  <conditionalFormatting sqref="P130:P134 P136 AG136:AG139 P139:P140 AG147:AG155 P157:P158 AG157:AG158">
    <cfRule type="cellIs" dxfId="188" priority="31" operator="equal">
      <formula>"Alta"</formula>
    </cfRule>
  </conditionalFormatting>
  <conditionalFormatting sqref="P130:P134 P136 AG136:AG139 P139:P140 AG147:AG155 P157:P158 AG157:AG158">
    <cfRule type="cellIs" dxfId="187" priority="32" operator="equal">
      <formula>"Media"</formula>
    </cfRule>
  </conditionalFormatting>
  <conditionalFormatting sqref="P130:P134 P136 AG136:AG139 P139:P140 AG147:AG155 P157:P158 AG157:AG158">
    <cfRule type="cellIs" dxfId="186" priority="33" operator="equal">
      <formula>"Baja"</formula>
    </cfRule>
  </conditionalFormatting>
  <conditionalFormatting sqref="P130:P134 P136 AG136:AG139 P139:P140 AG147:AG155 P157:P158 AG157:AG158">
    <cfRule type="cellIs" dxfId="185" priority="34" operator="equal">
      <formula>"Muy Baja"</formula>
    </cfRule>
  </conditionalFormatting>
  <conditionalFormatting sqref="T130:T134 T136 AI136:AI139 T139:T141 T143 T145 T147:T149 AI147:AI155 T152 T155 T157:T158 AI157:AI158">
    <cfRule type="cellIs" dxfId="184" priority="35" operator="equal">
      <formula>"Catastrófico"</formula>
    </cfRule>
  </conditionalFormatting>
  <conditionalFormatting sqref="T130:T134 T136 AI136:AI139 T139:T141 T143 T145 T147:T149 AI147:AI155 T152 T155 T157:T158 AI157:AI158">
    <cfRule type="cellIs" dxfId="183" priority="36" operator="equal">
      <formula>"Mayor"</formula>
    </cfRule>
  </conditionalFormatting>
  <conditionalFormatting sqref="T130:T134 T136 AI136:AI139 T139:T141 T143 T145 T147:T149 AI147:AI155 T152 T155 T157:T158 AI157:AI158">
    <cfRule type="cellIs" dxfId="182" priority="37" operator="equal">
      <formula>"Moderado"</formula>
    </cfRule>
  </conditionalFormatting>
  <conditionalFormatting sqref="T130:T134 T136 AI136:AI139 T139:T141 T143 T145 T147:T149 AI147:AI155 T152 T155 T157:T158 AI157:AI158">
    <cfRule type="cellIs" dxfId="181" priority="38" operator="equal">
      <formula>"Menor"</formula>
    </cfRule>
  </conditionalFormatting>
  <conditionalFormatting sqref="T130:T134 T136 AI136:AI139 T139:T141 T143 T145 T147:T149 AI147:AI155 T152 T155 T157:T158 AI157:AI158">
    <cfRule type="cellIs" dxfId="180" priority="39" operator="equal">
      <formula>"Leve"</formula>
    </cfRule>
  </conditionalFormatting>
  <conditionalFormatting sqref="V130:V133 AK130:AK139 AK147:AK155 V157:V158 AK157:AK158">
    <cfRule type="cellIs" dxfId="179" priority="40" operator="equal">
      <formula>"Extremo"</formula>
    </cfRule>
  </conditionalFormatting>
  <conditionalFormatting sqref="V130:V133 AK130:AK139 AK147:AK155 V157:V158 AK157:AK158">
    <cfRule type="cellIs" dxfId="178" priority="41" operator="equal">
      <formula>"Alto"</formula>
    </cfRule>
  </conditionalFormatting>
  <conditionalFormatting sqref="V130:V133 AK130:AK139 AK147:AK155 V157:V158 AK157:AK158">
    <cfRule type="cellIs" dxfId="177" priority="42" operator="equal">
      <formula>"Moderado"</formula>
    </cfRule>
  </conditionalFormatting>
  <conditionalFormatting sqref="V130:V133 AK130:AK139 AK147:AK155 V157:V158 AK157:AK158">
    <cfRule type="cellIs" dxfId="176" priority="43" operator="equal">
      <formula>"Bajo"</formula>
    </cfRule>
  </conditionalFormatting>
  <conditionalFormatting sqref="AG130:AG133">
    <cfRule type="cellIs" dxfId="175" priority="44" operator="equal">
      <formula>"Muy Alta"</formula>
    </cfRule>
  </conditionalFormatting>
  <conditionalFormatting sqref="AG130:AG133">
    <cfRule type="cellIs" dxfId="174" priority="45" operator="equal">
      <formula>"Alta"</formula>
    </cfRule>
  </conditionalFormatting>
  <conditionalFormatting sqref="AG130:AG133">
    <cfRule type="cellIs" dxfId="173" priority="46" operator="equal">
      <formula>"Media"</formula>
    </cfRule>
  </conditionalFormatting>
  <conditionalFormatting sqref="AG130:AG133">
    <cfRule type="cellIs" dxfId="172" priority="47" operator="equal">
      <formula>"Baja"</formula>
    </cfRule>
  </conditionalFormatting>
  <conditionalFormatting sqref="AG130:AG133">
    <cfRule type="cellIs" dxfId="171" priority="48" operator="equal">
      <formula>"Muy Baja"</formula>
    </cfRule>
  </conditionalFormatting>
  <conditionalFormatting sqref="AI130:AI133">
    <cfRule type="cellIs" dxfId="170" priority="49" operator="equal">
      <formula>"Catastrófico"</formula>
    </cfRule>
  </conditionalFormatting>
  <conditionalFormatting sqref="AI130:AI133">
    <cfRule type="cellIs" dxfId="169" priority="50" operator="equal">
      <formula>"Mayor"</formula>
    </cfRule>
  </conditionalFormatting>
  <conditionalFormatting sqref="AI130:AI133">
    <cfRule type="cellIs" dxfId="168" priority="51" operator="equal">
      <formula>"Moderado"</formula>
    </cfRule>
  </conditionalFormatting>
  <conditionalFormatting sqref="AI130:AI133">
    <cfRule type="cellIs" dxfId="167" priority="52" operator="equal">
      <formula>"Menor"</formula>
    </cfRule>
  </conditionalFormatting>
  <conditionalFormatting sqref="AI130:AI133">
    <cfRule type="cellIs" dxfId="166" priority="53" operator="equal">
      <formula>"Leve"</formula>
    </cfRule>
  </conditionalFormatting>
  <conditionalFormatting sqref="AK130:AK133">
    <cfRule type="cellIs" dxfId="165" priority="54" operator="equal">
      <formula>"Extremo"</formula>
    </cfRule>
  </conditionalFormatting>
  <conditionalFormatting sqref="AK130:AK133">
    <cfRule type="cellIs" dxfId="164" priority="55" operator="equal">
      <formula>"Alto"</formula>
    </cfRule>
  </conditionalFormatting>
  <conditionalFormatting sqref="AK130:AK133">
    <cfRule type="cellIs" dxfId="163" priority="56" operator="equal">
      <formula>"Moderado"</formula>
    </cfRule>
  </conditionalFormatting>
  <conditionalFormatting sqref="AK130:AK133">
    <cfRule type="cellIs" dxfId="162" priority="57" operator="equal">
      <formula>"Bajo"</formula>
    </cfRule>
  </conditionalFormatting>
  <conditionalFormatting sqref="P141 P143">
    <cfRule type="cellIs" dxfId="161" priority="58" operator="equal">
      <formula>"Muy Alta"</formula>
    </cfRule>
  </conditionalFormatting>
  <conditionalFormatting sqref="P141 P143">
    <cfRule type="cellIs" dxfId="160" priority="59" operator="equal">
      <formula>"Alta"</formula>
    </cfRule>
  </conditionalFormatting>
  <conditionalFormatting sqref="P141 P143">
    <cfRule type="cellIs" dxfId="159" priority="60" operator="equal">
      <formula>"Media"</formula>
    </cfRule>
  </conditionalFormatting>
  <conditionalFormatting sqref="P141 P143">
    <cfRule type="cellIs" dxfId="158" priority="61" operator="equal">
      <formula>"Baja"</formula>
    </cfRule>
  </conditionalFormatting>
  <conditionalFormatting sqref="P141 P143">
    <cfRule type="cellIs" dxfId="157" priority="62" operator="equal">
      <formula>"Muy Baja"</formula>
    </cfRule>
  </conditionalFormatting>
  <conditionalFormatting sqref="P130:P134 P136 P139:P140">
    <cfRule type="cellIs" dxfId="156" priority="63" operator="equal">
      <formula>"Muy Alta"</formula>
    </cfRule>
  </conditionalFormatting>
  <conditionalFormatting sqref="P130:P134 P136 P139:P140">
    <cfRule type="cellIs" dxfId="155" priority="64" operator="equal">
      <formula>"Alta"</formula>
    </cfRule>
  </conditionalFormatting>
  <conditionalFormatting sqref="P130:P134 P136 P139:P140">
    <cfRule type="cellIs" dxfId="154" priority="65" operator="equal">
      <formula>"Media"</formula>
    </cfRule>
  </conditionalFormatting>
  <conditionalFormatting sqref="P130:P134 P136 P139:P140">
    <cfRule type="cellIs" dxfId="153" priority="66" operator="equal">
      <formula>"Baja"</formula>
    </cfRule>
  </conditionalFormatting>
  <conditionalFormatting sqref="P130:P134 P136 P139:P140">
    <cfRule type="cellIs" dxfId="152" priority="67" operator="equal">
      <formula>"Muy Baja"</formula>
    </cfRule>
  </conditionalFormatting>
  <conditionalFormatting sqref="V130:V134">
    <cfRule type="cellIs" dxfId="151" priority="68" operator="equal">
      <formula>"Extremo"</formula>
    </cfRule>
  </conditionalFormatting>
  <conditionalFormatting sqref="V130:V134">
    <cfRule type="cellIs" dxfId="150" priority="69" operator="equal">
      <formula>"Alto"</formula>
    </cfRule>
  </conditionalFormatting>
  <conditionalFormatting sqref="V130:V134">
    <cfRule type="cellIs" dxfId="149" priority="70" operator="equal">
      <formula>"Moderado"</formula>
    </cfRule>
  </conditionalFormatting>
  <conditionalFormatting sqref="V130:V134">
    <cfRule type="cellIs" dxfId="148" priority="71" operator="equal">
      <formula>"Bajo"</formula>
    </cfRule>
  </conditionalFormatting>
  <conditionalFormatting sqref="AG130:AG135">
    <cfRule type="cellIs" dxfId="147" priority="72" operator="equal">
      <formula>"Muy Alta"</formula>
    </cfRule>
  </conditionalFormatting>
  <conditionalFormatting sqref="AG130:AG135">
    <cfRule type="cellIs" dxfId="146" priority="73" operator="equal">
      <formula>"Alta"</formula>
    </cfRule>
  </conditionalFormatting>
  <conditionalFormatting sqref="AG130:AG135">
    <cfRule type="cellIs" dxfId="145" priority="74" operator="equal">
      <formula>"Media"</formula>
    </cfRule>
  </conditionalFormatting>
  <conditionalFormatting sqref="AG130:AG135">
    <cfRule type="cellIs" dxfId="144" priority="75" operator="equal">
      <formula>"Baja"</formula>
    </cfRule>
  </conditionalFormatting>
  <conditionalFormatting sqref="AG130:AG135">
    <cfRule type="cellIs" dxfId="143" priority="76" operator="equal">
      <formula>"Muy Baja"</formula>
    </cfRule>
  </conditionalFormatting>
  <conditionalFormatting sqref="AI130:AI135">
    <cfRule type="cellIs" dxfId="142" priority="77" operator="equal">
      <formula>"Catastrófico"</formula>
    </cfRule>
  </conditionalFormatting>
  <conditionalFormatting sqref="AI130:AI135">
    <cfRule type="cellIs" dxfId="141" priority="78" operator="equal">
      <formula>"Mayor"</formula>
    </cfRule>
  </conditionalFormatting>
  <conditionalFormatting sqref="AI130:AI135">
    <cfRule type="cellIs" dxfId="140" priority="79" operator="equal">
      <formula>"Moderado"</formula>
    </cfRule>
  </conditionalFormatting>
  <conditionalFormatting sqref="AI130:AI135">
    <cfRule type="cellIs" dxfId="139" priority="80" operator="equal">
      <formula>"Menor"</formula>
    </cfRule>
  </conditionalFormatting>
  <conditionalFormatting sqref="AI130:AI135">
    <cfRule type="cellIs" dxfId="138" priority="81" operator="equal">
      <formula>"Leve"</formula>
    </cfRule>
  </conditionalFormatting>
  <conditionalFormatting sqref="AK132:AK135">
    <cfRule type="cellIs" dxfId="137" priority="82" operator="equal">
      <formula>"Extremo"</formula>
    </cfRule>
  </conditionalFormatting>
  <conditionalFormatting sqref="AK132:AK135">
    <cfRule type="cellIs" dxfId="136" priority="83" operator="equal">
      <formula>"Alto"</formula>
    </cfRule>
  </conditionalFormatting>
  <conditionalFormatting sqref="AK132:AK135">
    <cfRule type="cellIs" dxfId="135" priority="84" operator="equal">
      <formula>"Moderado"</formula>
    </cfRule>
  </conditionalFormatting>
  <conditionalFormatting sqref="AK132:AK135">
    <cfRule type="cellIs" dxfId="134" priority="85" operator="equal">
      <formula>"Bajo"</formula>
    </cfRule>
  </conditionalFormatting>
  <conditionalFormatting sqref="V136 V139">
    <cfRule type="cellIs" dxfId="133" priority="86" operator="equal">
      <formula>"Extremo"</formula>
    </cfRule>
  </conditionalFormatting>
  <conditionalFormatting sqref="V136 V139">
    <cfRule type="cellIs" dxfId="132" priority="87" operator="equal">
      <formula>"Alto"</formula>
    </cfRule>
  </conditionalFormatting>
  <conditionalFormatting sqref="V136 V139">
    <cfRule type="cellIs" dxfId="131" priority="88" operator="equal">
      <formula>"Moderado"</formula>
    </cfRule>
  </conditionalFormatting>
  <conditionalFormatting sqref="V136 V139">
    <cfRule type="cellIs" dxfId="130" priority="89" operator="equal">
      <formula>"Bajo"</formula>
    </cfRule>
  </conditionalFormatting>
  <conditionalFormatting sqref="V139">
    <cfRule type="cellIs" dxfId="129" priority="90" operator="equal">
      <formula>"Extremo"</formula>
    </cfRule>
  </conditionalFormatting>
  <conditionalFormatting sqref="V139">
    <cfRule type="cellIs" dxfId="128" priority="91" operator="equal">
      <formula>"Alto"</formula>
    </cfRule>
  </conditionalFormatting>
  <conditionalFormatting sqref="V139">
    <cfRule type="cellIs" dxfId="127" priority="92" operator="equal">
      <formula>"Moderado"</formula>
    </cfRule>
  </conditionalFormatting>
  <conditionalFormatting sqref="V139">
    <cfRule type="cellIs" dxfId="126" priority="93" operator="equal">
      <formula>"Bajo"</formula>
    </cfRule>
  </conditionalFormatting>
  <conditionalFormatting sqref="AG139">
    <cfRule type="cellIs" dxfId="125" priority="94" operator="equal">
      <formula>"Muy Alta"</formula>
    </cfRule>
  </conditionalFormatting>
  <conditionalFormatting sqref="AG139">
    <cfRule type="cellIs" dxfId="124" priority="95" operator="equal">
      <formula>"Alta"</formula>
    </cfRule>
  </conditionalFormatting>
  <conditionalFormatting sqref="AG139">
    <cfRule type="cellIs" dxfId="123" priority="96" operator="equal">
      <formula>"Media"</formula>
    </cfRule>
  </conditionalFormatting>
  <conditionalFormatting sqref="AG139">
    <cfRule type="cellIs" dxfId="122" priority="97" operator="equal">
      <formula>"Baja"</formula>
    </cfRule>
  </conditionalFormatting>
  <conditionalFormatting sqref="AG139">
    <cfRule type="cellIs" dxfId="121" priority="98" operator="equal">
      <formula>"Muy Baja"</formula>
    </cfRule>
  </conditionalFormatting>
  <conditionalFormatting sqref="AI139">
    <cfRule type="cellIs" dxfId="120" priority="99" operator="equal">
      <formula>"Catastrófico"</formula>
    </cfRule>
  </conditionalFormatting>
  <conditionalFormatting sqref="AI139">
    <cfRule type="cellIs" dxfId="119" priority="100" operator="equal">
      <formula>"Mayor"</formula>
    </cfRule>
  </conditionalFormatting>
  <conditionalFormatting sqref="AI139">
    <cfRule type="cellIs" dxfId="118" priority="101" operator="equal">
      <formula>"Moderado"</formula>
    </cfRule>
  </conditionalFormatting>
  <conditionalFormatting sqref="AI139">
    <cfRule type="cellIs" dxfId="117" priority="102" operator="equal">
      <formula>"Menor"</formula>
    </cfRule>
  </conditionalFormatting>
  <conditionalFormatting sqref="AI139">
    <cfRule type="cellIs" dxfId="116" priority="103" operator="equal">
      <formula>"Leve"</formula>
    </cfRule>
  </conditionalFormatting>
  <conditionalFormatting sqref="AK139">
    <cfRule type="cellIs" dxfId="115" priority="104" operator="equal">
      <formula>"Extremo"</formula>
    </cfRule>
  </conditionalFormatting>
  <conditionalFormatting sqref="AK139">
    <cfRule type="cellIs" dxfId="114" priority="105" operator="equal">
      <formula>"Alto"</formula>
    </cfRule>
  </conditionalFormatting>
  <conditionalFormatting sqref="AK139">
    <cfRule type="cellIs" dxfId="113" priority="106" operator="equal">
      <formula>"Moderado"</formula>
    </cfRule>
  </conditionalFormatting>
  <conditionalFormatting sqref="AK139">
    <cfRule type="cellIs" dxfId="112" priority="107" operator="equal">
      <formula>"Bajo"</formula>
    </cfRule>
  </conditionalFormatting>
  <conditionalFormatting sqref="V140">
    <cfRule type="cellIs" dxfId="111" priority="108" operator="equal">
      <formula>"Extremo"</formula>
    </cfRule>
  </conditionalFormatting>
  <conditionalFormatting sqref="V140">
    <cfRule type="cellIs" dxfId="110" priority="109" operator="equal">
      <formula>"Alto"</formula>
    </cfRule>
  </conditionalFormatting>
  <conditionalFormatting sqref="V140">
    <cfRule type="cellIs" dxfId="109" priority="110" operator="equal">
      <formula>"Moderado"</formula>
    </cfRule>
  </conditionalFormatting>
  <conditionalFormatting sqref="V140">
    <cfRule type="cellIs" dxfId="108" priority="111" operator="equal">
      <formula>"Bajo"</formula>
    </cfRule>
  </conditionalFormatting>
  <conditionalFormatting sqref="AG140">
    <cfRule type="cellIs" dxfId="107" priority="112" operator="equal">
      <formula>"Muy Alta"</formula>
    </cfRule>
  </conditionalFormatting>
  <conditionalFormatting sqref="AG140">
    <cfRule type="cellIs" dxfId="106" priority="113" operator="equal">
      <formula>"Alta"</formula>
    </cfRule>
  </conditionalFormatting>
  <conditionalFormatting sqref="AG140">
    <cfRule type="cellIs" dxfId="105" priority="114" operator="equal">
      <formula>"Media"</formula>
    </cfRule>
  </conditionalFormatting>
  <conditionalFormatting sqref="AG140">
    <cfRule type="cellIs" dxfId="104" priority="115" operator="equal">
      <formula>"Baja"</formula>
    </cfRule>
  </conditionalFormatting>
  <conditionalFormatting sqref="AG140">
    <cfRule type="cellIs" dxfId="103" priority="116" operator="equal">
      <formula>"Muy Baja"</formula>
    </cfRule>
  </conditionalFormatting>
  <conditionalFormatting sqref="AI140">
    <cfRule type="cellIs" dxfId="102" priority="117" operator="equal">
      <formula>"Catastrófico"</formula>
    </cfRule>
  </conditionalFormatting>
  <conditionalFormatting sqref="AI140">
    <cfRule type="cellIs" dxfId="101" priority="118" operator="equal">
      <formula>"Mayor"</formula>
    </cfRule>
  </conditionalFormatting>
  <conditionalFormatting sqref="AI140">
    <cfRule type="cellIs" dxfId="100" priority="119" operator="equal">
      <formula>"Moderado"</formula>
    </cfRule>
  </conditionalFormatting>
  <conditionalFormatting sqref="AI140">
    <cfRule type="cellIs" dxfId="99" priority="120" operator="equal">
      <formula>"Menor"</formula>
    </cfRule>
  </conditionalFormatting>
  <conditionalFormatting sqref="AI140">
    <cfRule type="cellIs" dxfId="98" priority="121" operator="equal">
      <formula>"Leve"</formula>
    </cfRule>
  </conditionalFormatting>
  <conditionalFormatting sqref="AK140">
    <cfRule type="cellIs" dxfId="97" priority="122" operator="equal">
      <formula>"Extremo"</formula>
    </cfRule>
  </conditionalFormatting>
  <conditionalFormatting sqref="AK140">
    <cfRule type="cellIs" dxfId="96" priority="123" operator="equal">
      <formula>"Alto"</formula>
    </cfRule>
  </conditionalFormatting>
  <conditionalFormatting sqref="AK140">
    <cfRule type="cellIs" dxfId="95" priority="124" operator="equal">
      <formula>"Moderado"</formula>
    </cfRule>
  </conditionalFormatting>
  <conditionalFormatting sqref="AK140">
    <cfRule type="cellIs" dxfId="94" priority="125" operator="equal">
      <formula>"Bajo"</formula>
    </cfRule>
  </conditionalFormatting>
  <conditionalFormatting sqref="V141 V143">
    <cfRule type="cellIs" dxfId="93" priority="126" operator="equal">
      <formula>"Extremo"</formula>
    </cfRule>
  </conditionalFormatting>
  <conditionalFormatting sqref="V141 V143">
    <cfRule type="cellIs" dxfId="92" priority="127" operator="equal">
      <formula>"Alto"</formula>
    </cfRule>
  </conditionalFormatting>
  <conditionalFormatting sqref="V141 V143">
    <cfRule type="cellIs" dxfId="91" priority="128" operator="equal">
      <formula>"Moderado"</formula>
    </cfRule>
  </conditionalFormatting>
  <conditionalFormatting sqref="V141 V143">
    <cfRule type="cellIs" dxfId="90" priority="129" operator="equal">
      <formula>"Bajo"</formula>
    </cfRule>
  </conditionalFormatting>
  <conditionalFormatting sqref="P145 P147:P149 P152 P155">
    <cfRule type="cellIs" dxfId="89" priority="130" operator="equal">
      <formula>"Muy Alta"</formula>
    </cfRule>
  </conditionalFormatting>
  <conditionalFormatting sqref="P145 P147:P149 P152 P155">
    <cfRule type="cellIs" dxfId="88" priority="131" operator="equal">
      <formula>"Alta"</formula>
    </cfRule>
  </conditionalFormatting>
  <conditionalFormatting sqref="P145 P147:P149 P152 P155">
    <cfRule type="cellIs" dxfId="87" priority="132" operator="equal">
      <formula>"Media"</formula>
    </cfRule>
  </conditionalFormatting>
  <conditionalFormatting sqref="P145 P147:P149 P152 P155">
    <cfRule type="cellIs" dxfId="86" priority="133" operator="equal">
      <formula>"Baja"</formula>
    </cfRule>
  </conditionalFormatting>
  <conditionalFormatting sqref="P145 P147:P149 P152 P155">
    <cfRule type="cellIs" dxfId="85" priority="134" operator="equal">
      <formula>"Muy Baja"</formula>
    </cfRule>
  </conditionalFormatting>
  <conditionalFormatting sqref="V145 V147:V149 V152 V155">
    <cfRule type="cellIs" dxfId="84" priority="135" operator="equal">
      <formula>"Extremo"</formula>
    </cfRule>
  </conditionalFormatting>
  <conditionalFormatting sqref="V145 V147:V149 V152 V155">
    <cfRule type="cellIs" dxfId="83" priority="136" operator="equal">
      <formula>"Alto"</formula>
    </cfRule>
  </conditionalFormatting>
  <conditionalFormatting sqref="V145 V147:V149 V152 V155">
    <cfRule type="cellIs" dxfId="82" priority="137" operator="equal">
      <formula>"Moderado"</formula>
    </cfRule>
  </conditionalFormatting>
  <conditionalFormatting sqref="V145 V147:V149 V152 V155">
    <cfRule type="cellIs" dxfId="81" priority="138" operator="equal">
      <formula>"Bajo"</formula>
    </cfRule>
  </conditionalFormatting>
  <conditionalFormatting sqref="AG145">
    <cfRule type="cellIs" dxfId="80" priority="139" operator="equal">
      <formula>"Muy Alta"</formula>
    </cfRule>
  </conditionalFormatting>
  <conditionalFormatting sqref="AG145">
    <cfRule type="cellIs" dxfId="79" priority="140" operator="equal">
      <formula>"Alta"</formula>
    </cfRule>
  </conditionalFormatting>
  <conditionalFormatting sqref="AG145">
    <cfRule type="cellIs" dxfId="78" priority="141" operator="equal">
      <formula>"Media"</formula>
    </cfRule>
  </conditionalFormatting>
  <conditionalFormatting sqref="AG145">
    <cfRule type="cellIs" dxfId="77" priority="142" operator="equal">
      <formula>"Baja"</formula>
    </cfRule>
  </conditionalFormatting>
  <conditionalFormatting sqref="AG145">
    <cfRule type="cellIs" dxfId="76" priority="143" operator="equal">
      <formula>"Muy Baja"</formula>
    </cfRule>
  </conditionalFormatting>
  <conditionalFormatting sqref="AI145">
    <cfRule type="cellIs" dxfId="75" priority="144" operator="equal">
      <formula>"Catastrófico"</formula>
    </cfRule>
  </conditionalFormatting>
  <conditionalFormatting sqref="AI145">
    <cfRule type="cellIs" dxfId="74" priority="145" operator="equal">
      <formula>"Mayor"</formula>
    </cfRule>
  </conditionalFormatting>
  <conditionalFormatting sqref="AI145">
    <cfRule type="cellIs" dxfId="73" priority="146" operator="equal">
      <formula>"Moderado"</formula>
    </cfRule>
  </conditionalFormatting>
  <conditionalFormatting sqref="AI145">
    <cfRule type="cellIs" dxfId="72" priority="147" operator="equal">
      <formula>"Menor"</formula>
    </cfRule>
  </conditionalFormatting>
  <conditionalFormatting sqref="AI145">
    <cfRule type="cellIs" dxfId="71" priority="148" operator="equal">
      <formula>"Leve"</formula>
    </cfRule>
  </conditionalFormatting>
  <conditionalFormatting sqref="AK145">
    <cfRule type="cellIs" dxfId="70" priority="149" operator="equal">
      <formula>"Extremo"</formula>
    </cfRule>
  </conditionalFormatting>
  <conditionalFormatting sqref="AK145">
    <cfRule type="cellIs" dxfId="69" priority="150" operator="equal">
      <formula>"Alto"</formula>
    </cfRule>
  </conditionalFormatting>
  <conditionalFormatting sqref="AK145">
    <cfRule type="cellIs" dxfId="68" priority="151" operator="equal">
      <formula>"Moderado"</formula>
    </cfRule>
  </conditionalFormatting>
  <conditionalFormatting sqref="AK145">
    <cfRule type="cellIs" dxfId="67" priority="152" operator="equal">
      <formula>"Bajo"</formula>
    </cfRule>
  </conditionalFormatting>
  <conditionalFormatting sqref="S130 S132 S134:S135 S139:S141 S143 S145 S147:S148">
    <cfRule type="containsText" dxfId="66" priority="153" operator="containsText" text="❌">
      <formula>NOT(ISERROR(SEARCH(("❌"),(S130))))</formula>
    </cfRule>
  </conditionalFormatting>
  <conditionalFormatting sqref="AG156">
    <cfRule type="cellIs" dxfId="65" priority="154" operator="equal">
      <formula>"Muy Alta"</formula>
    </cfRule>
  </conditionalFormatting>
  <conditionalFormatting sqref="AG156">
    <cfRule type="cellIs" dxfId="64" priority="155" operator="equal">
      <formula>"Alta"</formula>
    </cfRule>
  </conditionalFormatting>
  <conditionalFormatting sqref="AG156">
    <cfRule type="cellIs" dxfId="63" priority="156" operator="equal">
      <formula>"Media"</formula>
    </cfRule>
  </conditionalFormatting>
  <conditionalFormatting sqref="AG156">
    <cfRule type="cellIs" dxfId="62" priority="157" operator="equal">
      <formula>"Baja"</formula>
    </cfRule>
  </conditionalFormatting>
  <conditionalFormatting sqref="AG156">
    <cfRule type="cellIs" dxfId="61" priority="158" operator="equal">
      <formula>"Muy Baja"</formula>
    </cfRule>
  </conditionalFormatting>
  <conditionalFormatting sqref="AI156">
    <cfRule type="cellIs" dxfId="60" priority="159" operator="equal">
      <formula>"Catastrófico"</formula>
    </cfRule>
  </conditionalFormatting>
  <conditionalFormatting sqref="AI156">
    <cfRule type="cellIs" dxfId="59" priority="160" operator="equal">
      <formula>"Mayor"</formula>
    </cfRule>
  </conditionalFormatting>
  <conditionalFormatting sqref="AI156">
    <cfRule type="cellIs" dxfId="58" priority="161" operator="equal">
      <formula>"Moderado"</formula>
    </cfRule>
  </conditionalFormatting>
  <conditionalFormatting sqref="AI156">
    <cfRule type="cellIs" dxfId="57" priority="162" operator="equal">
      <formula>"Menor"</formula>
    </cfRule>
  </conditionalFormatting>
  <conditionalFormatting sqref="AI156">
    <cfRule type="cellIs" dxfId="56" priority="163" operator="equal">
      <formula>"Leve"</formula>
    </cfRule>
  </conditionalFormatting>
  <conditionalFormatting sqref="AK156">
    <cfRule type="cellIs" dxfId="55" priority="164" operator="equal">
      <formula>"Extremo"</formula>
    </cfRule>
  </conditionalFormatting>
  <conditionalFormatting sqref="AK156">
    <cfRule type="cellIs" dxfId="54" priority="165" operator="equal">
      <formula>"Alto"</formula>
    </cfRule>
  </conditionalFormatting>
  <conditionalFormatting sqref="AK156">
    <cfRule type="cellIs" dxfId="53" priority="166" operator="equal">
      <formula>"Moderado"</formula>
    </cfRule>
  </conditionalFormatting>
  <conditionalFormatting sqref="AK156">
    <cfRule type="cellIs" dxfId="52" priority="167" operator="equal">
      <formula>"Bajo"</formula>
    </cfRule>
  </conditionalFormatting>
  <conditionalFormatting sqref="AG141:AG142">
    <cfRule type="cellIs" dxfId="51" priority="168" operator="equal">
      <formula>"Muy Alta"</formula>
    </cfRule>
  </conditionalFormatting>
  <conditionalFormatting sqref="AG141:AG142">
    <cfRule type="cellIs" dxfId="50" priority="169" operator="equal">
      <formula>"Alta"</formula>
    </cfRule>
  </conditionalFormatting>
  <conditionalFormatting sqref="AG141:AG142">
    <cfRule type="cellIs" dxfId="49" priority="170" operator="equal">
      <formula>"Media"</formula>
    </cfRule>
  </conditionalFormatting>
  <conditionalFormatting sqref="AG141:AG142">
    <cfRule type="cellIs" dxfId="48" priority="171" operator="equal">
      <formula>"Baja"</formula>
    </cfRule>
  </conditionalFormatting>
  <conditionalFormatting sqref="AG141:AG142">
    <cfRule type="cellIs" dxfId="47" priority="172" operator="equal">
      <formula>"Muy Baja"</formula>
    </cfRule>
  </conditionalFormatting>
  <conditionalFormatting sqref="AI141:AI142">
    <cfRule type="cellIs" dxfId="46" priority="173" operator="equal">
      <formula>"Catastrófico"</formula>
    </cfRule>
  </conditionalFormatting>
  <conditionalFormatting sqref="AI141:AI142">
    <cfRule type="cellIs" dxfId="45" priority="174" operator="equal">
      <formula>"Mayor"</formula>
    </cfRule>
  </conditionalFormatting>
  <conditionalFormatting sqref="AI141:AI142">
    <cfRule type="cellIs" dxfId="44" priority="175" operator="equal">
      <formula>"Moderado"</formula>
    </cfRule>
  </conditionalFormatting>
  <conditionalFormatting sqref="AI141:AI142">
    <cfRule type="cellIs" dxfId="43" priority="176" operator="equal">
      <formula>"Menor"</formula>
    </cfRule>
  </conditionalFormatting>
  <conditionalFormatting sqref="AI141:AI142">
    <cfRule type="cellIs" dxfId="42" priority="177" operator="equal">
      <formula>"Leve"</formula>
    </cfRule>
  </conditionalFormatting>
  <conditionalFormatting sqref="AK141:AK142">
    <cfRule type="cellIs" dxfId="41" priority="178" operator="equal">
      <formula>"Extremo"</formula>
    </cfRule>
  </conditionalFormatting>
  <conditionalFormatting sqref="AK141:AK142">
    <cfRule type="cellIs" dxfId="40" priority="179" operator="equal">
      <formula>"Alto"</formula>
    </cfRule>
  </conditionalFormatting>
  <conditionalFormatting sqref="AK141:AK142">
    <cfRule type="cellIs" dxfId="39" priority="180" operator="equal">
      <formula>"Moderado"</formula>
    </cfRule>
  </conditionalFormatting>
  <conditionalFormatting sqref="AK141:AK142">
    <cfRule type="cellIs" dxfId="38" priority="181" operator="equal">
      <formula>"Bajo"</formula>
    </cfRule>
  </conditionalFormatting>
  <conditionalFormatting sqref="AG143:AG144">
    <cfRule type="cellIs" dxfId="37" priority="182" operator="equal">
      <formula>"Muy Alta"</formula>
    </cfRule>
  </conditionalFormatting>
  <conditionalFormatting sqref="AG143:AG144">
    <cfRule type="cellIs" dxfId="36" priority="183" operator="equal">
      <formula>"Alta"</formula>
    </cfRule>
  </conditionalFormatting>
  <conditionalFormatting sqref="AG143:AG144">
    <cfRule type="cellIs" dxfId="35" priority="184" operator="equal">
      <formula>"Media"</formula>
    </cfRule>
  </conditionalFormatting>
  <conditionalFormatting sqref="AG143:AG144">
    <cfRule type="cellIs" dxfId="34" priority="185" operator="equal">
      <formula>"Baja"</formula>
    </cfRule>
  </conditionalFormatting>
  <conditionalFormatting sqref="AG143:AG144">
    <cfRule type="cellIs" dxfId="33" priority="186" operator="equal">
      <formula>"Muy Baja"</formula>
    </cfRule>
  </conditionalFormatting>
  <conditionalFormatting sqref="AI143:AI144">
    <cfRule type="cellIs" dxfId="32" priority="187" operator="equal">
      <formula>"Catastrófico"</formula>
    </cfRule>
  </conditionalFormatting>
  <conditionalFormatting sqref="AI143:AI144">
    <cfRule type="cellIs" dxfId="31" priority="188" operator="equal">
      <formula>"Mayor"</formula>
    </cfRule>
  </conditionalFormatting>
  <conditionalFormatting sqref="AI143:AI144">
    <cfRule type="cellIs" dxfId="30" priority="189" operator="equal">
      <formula>"Moderado"</formula>
    </cfRule>
  </conditionalFormatting>
  <conditionalFormatting sqref="AI143:AI144">
    <cfRule type="cellIs" dxfId="29" priority="190" operator="equal">
      <formula>"Menor"</formula>
    </cfRule>
  </conditionalFormatting>
  <conditionalFormatting sqref="AI143:AI144">
    <cfRule type="cellIs" dxfId="28" priority="191" operator="equal">
      <formula>"Leve"</formula>
    </cfRule>
  </conditionalFormatting>
  <conditionalFormatting sqref="AK143:AK144">
    <cfRule type="cellIs" dxfId="27" priority="192" operator="equal">
      <formula>"Extremo"</formula>
    </cfRule>
  </conditionalFormatting>
  <conditionalFormatting sqref="AK143:AK144">
    <cfRule type="cellIs" dxfId="26" priority="193" operator="equal">
      <formula>"Alto"</formula>
    </cfRule>
  </conditionalFormatting>
  <conditionalFormatting sqref="AK143:AK144">
    <cfRule type="cellIs" dxfId="25" priority="194" operator="equal">
      <formula>"Moderado"</formula>
    </cfRule>
  </conditionalFormatting>
  <conditionalFormatting sqref="AK143:AK144">
    <cfRule type="cellIs" dxfId="24" priority="195" operator="equal">
      <formula>"Bajo"</formula>
    </cfRule>
  </conditionalFormatting>
  <conditionalFormatting sqref="T46 T48">
    <cfRule type="cellIs" dxfId="23" priority="25" operator="equal">
      <formula>"Catastrófico"</formula>
    </cfRule>
  </conditionalFormatting>
  <conditionalFormatting sqref="T46 T48">
    <cfRule type="cellIs" dxfId="22" priority="26" operator="equal">
      <formula>"Mayor"</formula>
    </cfRule>
  </conditionalFormatting>
  <conditionalFormatting sqref="T46 T48">
    <cfRule type="cellIs" dxfId="21" priority="27" operator="equal">
      <formula>"Moderado"</formula>
    </cfRule>
  </conditionalFormatting>
  <conditionalFormatting sqref="T46 T48">
    <cfRule type="cellIs" dxfId="20" priority="28" operator="equal">
      <formula>"Menor"</formula>
    </cfRule>
  </conditionalFormatting>
  <conditionalFormatting sqref="T46 T48">
    <cfRule type="cellIs" dxfId="19" priority="29" operator="equal">
      <formula>"Leve"</formula>
    </cfRule>
  </conditionalFormatting>
  <conditionalFormatting sqref="T107">
    <cfRule type="cellIs" dxfId="18" priority="20" operator="equal">
      <formula>"Catastrófico"</formula>
    </cfRule>
    <cfRule type="cellIs" dxfId="17" priority="21" operator="equal">
      <formula>"Mayor"</formula>
    </cfRule>
    <cfRule type="cellIs" dxfId="16" priority="22" operator="equal">
      <formula>"Moderado"</formula>
    </cfRule>
    <cfRule type="cellIs" dxfId="15" priority="23" operator="equal">
      <formula>"Menor"</formula>
    </cfRule>
    <cfRule type="cellIs" dxfId="14" priority="24" operator="equal">
      <formula>"Leve"</formula>
    </cfRule>
  </conditionalFormatting>
  <conditionalFormatting sqref="T172">
    <cfRule type="cellIs" dxfId="13" priority="6" operator="equal">
      <formula>"Catastrófico"</formula>
    </cfRule>
    <cfRule type="cellIs" dxfId="12" priority="7" operator="equal">
      <formula>"Mayor"</formula>
    </cfRule>
    <cfRule type="cellIs" dxfId="11" priority="8" operator="equal">
      <formula>"Moderado"</formula>
    </cfRule>
    <cfRule type="cellIs" dxfId="10" priority="9" operator="equal">
      <formula>"Menor"</formula>
    </cfRule>
    <cfRule type="cellIs" dxfId="9" priority="10" operator="equal">
      <formula>"Leve"</formula>
    </cfRule>
  </conditionalFormatting>
  <conditionalFormatting sqref="V172">
    <cfRule type="cellIs" dxfId="8" priority="11" operator="equal">
      <formula>"Extremo"</formula>
    </cfRule>
    <cfRule type="cellIs" dxfId="7" priority="12" operator="equal">
      <formula>"Alto"</formula>
    </cfRule>
    <cfRule type="cellIs" dxfId="6" priority="13" operator="equal">
      <formula>"Moderado"</formula>
    </cfRule>
    <cfRule type="cellIs" dxfId="5" priority="14" operator="equal">
      <formula>"Bajo"</formula>
    </cfRule>
  </conditionalFormatting>
  <conditionalFormatting sqref="T216">
    <cfRule type="cellIs" dxfId="4" priority="1" operator="equal">
      <formula>"Catastrófico"</formula>
    </cfRule>
  </conditionalFormatting>
  <conditionalFormatting sqref="T216">
    <cfRule type="cellIs" dxfId="3" priority="2" operator="equal">
      <formula>"Mayor"</formula>
    </cfRule>
  </conditionalFormatting>
  <conditionalFormatting sqref="T216">
    <cfRule type="cellIs" dxfId="2" priority="3" operator="equal">
      <formula>"Moderado"</formula>
    </cfRule>
  </conditionalFormatting>
  <conditionalFormatting sqref="T216">
    <cfRule type="cellIs" dxfId="1" priority="4" operator="equal">
      <formula>"Menor"</formula>
    </cfRule>
  </conditionalFormatting>
  <conditionalFormatting sqref="T216">
    <cfRule type="cellIs" dxfId="0" priority="5" operator="equal">
      <formula>"Leve"</formula>
    </cfRule>
  </conditionalFormatting>
  <dataValidations xWindow="977" yWindow="524" count="1">
    <dataValidation type="custom" allowBlank="1" showDropDown="1" showErrorMessage="1" sqref="N201">
      <formula1>ISERROR(SEARCH(("Corrupción"),(N201)))</formula1>
    </dataValidation>
  </dataValidations>
  <pageMargins left="0.7" right="0.7" top="0.75" bottom="0.75" header="0" footer="0"/>
  <pageSetup orientation="portrait" r:id="rId1"/>
  <colBreaks count="1" manualBreakCount="1">
    <brk id="49" man="1"/>
  </colBreaks>
  <drawing r:id="rId2"/>
  <legacyDrawing r:id="rId3"/>
  <extLst>
    <ext xmlns:x14="http://schemas.microsoft.com/office/spreadsheetml/2009/9/main" uri="{CCE6A557-97BC-4b89-ADB6-D9C93CAAB3DF}">
      <x14:dataValidations xmlns:xm="http://schemas.microsoft.com/office/excel/2006/main" xWindow="977" yWindow="524" count="124">
        <x14:dataValidation type="custom" allowBlank="1" showInputMessage="1" showErrorMessage="1" prompt="Recuerde que las acciones se generan bajo la medida de mitigar el riesgo">
          <x14:formula1>
            <xm:f>IF(OR(AL13='C:\Users\nidia.carrion\Desktop\RIESGOS\[1. Matriz de Riesgos Gestión Estratégica 2023.xlsx]Opciones Tratamiento'!#REF!,AL13='C:\Users\nidia.carrion\Desktop\RIESGOS\[1. Matriz de Riesgos Gestión Estratégica 2023.xlsx]Opciones Tratamiento'!#REF!,AL13='C:\Users\nidia.carrion\Desktop\RIESGOS\[1. Matriz de Riesgos Gestión Estratégica 2023.xlsx]Opciones Tratamiento'!#REF!),ISBLANK(AL13),ISTEXT(AL13))</xm:f>
          </x14:formula1>
          <xm:sqref>AR13:AR20</xm:sqref>
        </x14:dataValidation>
        <x14:dataValidation type="custom" allowBlank="1" showInputMessage="1" showErrorMessage="1" prompt="Recuerde que las acciones se generan bajo la medida de mitigar el riesgo">
          <x14:formula1>
            <xm:f>IF(OR(AL13='C:\Users\nidia.carrion\Desktop\RIESGOS\[1. Matriz de Riesgos Gestión Estratégica 2023.xlsx]Opciones Tratamiento'!#REF!,AL13='C:\Users\nidia.carrion\Desktop\RIESGOS\[1. Matriz de Riesgos Gestión Estratégica 2023.xlsx]Opciones Tratamiento'!#REF!,AL13='C:\Users\nidia.carrion\Desktop\RIESGOS\[1. Matriz de Riesgos Gestión Estratégica 2023.xlsx]Opciones Tratamiento'!#REF!),ISBLANK(AL13),ISTEXT(AL13))</xm:f>
          </x14:formula1>
          <xm:sqref>AQ13:AQ20</xm:sqref>
        </x14:dataValidation>
        <x14:dataValidation type="list" allowBlank="1" showErrorMessage="1">
          <x14:formula1>
            <xm:f>'C:\Users\nidia.carrion\Desktop\RIESGOS\[1. Matriz de Riesgos Gestión Estratégica 2023.xlsx]Opciones Tratamiento'!#REF!</xm:f>
          </x14:formula1>
          <xm:sqref>E17 N13 N19 N15 N17 AS13:AS20 E13 E19 E15 AL13 AL15 AL17 AL19</xm:sqref>
        </x14:dataValidation>
        <x14:dataValidation type="list" allowBlank="1" showErrorMessage="1">
          <x14:formula1>
            <xm:f>'C:\Users\nidia.carrion\Desktop\RIESGOS\[1. Matriz de Riesgos Gestión Estratégica 2023.xlsx]Tabla Valoración controles'!#REF!</xm:f>
          </x14:formula1>
          <xm:sqref>Z13:AA13 Z15:AA20 AC13:AE13 AC15:AE20</xm:sqref>
        </x14:dataValidation>
        <x14:dataValidation type="custom" allowBlank="1" showInputMessage="1" showErrorMessage="1" prompt="Recuerde que las acciones se generan bajo la medida de mitigar el riesgo">
          <x14:formula1>
            <xm:f>IF(OR(AL13='C:\Users\nidia.carrion\Desktop\RIESGOS\[1. Matriz de Riesgos Gestión Estratégica 2023.xlsx]Opciones Tratamiento'!#REF!,AL13='C:\Users\nidia.carrion\Desktop\RIESGOS\[1. Matriz de Riesgos Gestión Estratégica 2023.xlsx]Opciones Tratamiento'!#REF!,AL13='C:\Users\nidia.carrion\Desktop\RIESGOS\[1. Matriz de Riesgos Gestión Estratégica 2023.xlsx]Opciones Tratamiento'!#REF!),ISBLANK(AL13),ISTEXT(AL13))</xm:f>
          </x14:formula1>
          <xm:sqref>AO13 AO15 AO17 AO19</xm:sqref>
        </x14:dataValidation>
        <x14:dataValidation type="custom" allowBlank="1" showInputMessage="1" showErrorMessage="1" prompt="Recuerde que las acciones se generan bajo la medida de mitigar el riesgo">
          <x14:formula1>
            <xm:f>IF(OR(AL13='C:\Users\nidia.carrion\Desktop\RIESGOS\[1. Matriz de Riesgos Gestión Estratégica 2023.xlsx]Opciones Tratamiento'!#REF!,AL13='C:\Users\nidia.carrion\Desktop\RIESGOS\[1. Matriz de Riesgos Gestión Estratégica 2023.xlsx]Opciones Tratamiento'!#REF!,AL13='C:\Users\nidia.carrion\Desktop\RIESGOS\[1. Matriz de Riesgos Gestión Estratégica 2023.xlsx]Opciones Tratamiento'!#REF!),ISBLANK(AL13),ISTEXT(AL13))</xm:f>
          </x14:formula1>
          <xm:sqref>AP13 AP15 AP17 AP19</xm:sqref>
        </x14:dataValidation>
        <x14:dataValidation type="custom" allowBlank="1" showInputMessage="1" showErrorMessage="1" prompt="Recuerde que las acciones se generan bajo la medida de mitigar el riesgo">
          <x14:formula1>
            <xm:f>IF(OR(AK13='C:\Users\nidia.carrion\Desktop\RIESGOS\[1. Matriz de Riesgos Gestión Estratégica 2023.xlsx]Opciones Tratamiento'!#REF!,AK13='C:\Users\nidia.carrion\Desktop\RIESGOS\[1. Matriz de Riesgos Gestión Estratégica 2023.xlsx]Opciones Tratamiento'!#REF!,AK13='C:\Users\nidia.carrion\Desktop\RIESGOS\[1. Matriz de Riesgos Gestión Estratégica 2023.xlsx]Opciones Tratamiento'!#REF!),ISBLANK(AK13),ISTEXT(AK13))</xm:f>
          </x14:formula1>
          <xm:sqref>AM13:AN13 AM15:AN15 AM17:AN17 AM19:AN19</xm:sqref>
        </x14:dataValidation>
        <x14:dataValidation type="list" allowBlank="1" showErrorMessage="1">
          <x14:formula1>
            <xm:f>'C:\Users\nidia.carrion\Desktop\RIESGOS\[1. Matriz de Riesgos Gestión Estratégica 2023.xlsx]Tabla Impacto'!#REF!</xm:f>
          </x14:formula1>
          <xm:sqref>R13 R19 R15 R17</xm:sqref>
        </x14:dataValidation>
        <x14:dataValidation type="list" allowBlank="1" showErrorMessage="1">
          <x14:formula1>
            <xm:f>'C:\Users\nidia.carrion\Desktop\RIESGOS\[2. Matriz de riesgos Gestión de Proyectos 2023.xlsx]Opciones Tratamiento'!#REF!</xm:f>
          </x14:formula1>
          <xm:sqref>E25 AS21:AS25 N21 N23 N25 E21 E23 AL21 AL23 AL25</xm:sqref>
        </x14:dataValidation>
        <x14:dataValidation type="list" allowBlank="1" showErrorMessage="1">
          <x14:formula1>
            <xm:f>'C:\Users\nidia.carrion\Desktop\RIESGOS\[2. Matriz de riesgos Gestión de Proyectos 2023.xlsx]Tabla Impacto'!#REF!</xm:f>
          </x14:formula1>
          <xm:sqref>R21 R23 R25</xm:sqref>
        </x14:dataValidation>
        <x14:dataValidation type="list" allowBlank="1" showErrorMessage="1">
          <x14:formula1>
            <xm:f>'C:\Users\nidia.carrion\Desktop\RIESGOS\[2. Matriz de riesgos Gestión de Proyectos 2023.xlsx]Tabla Valoración controles'!#REF!</xm:f>
          </x14:formula1>
          <xm:sqref>Z21:AA25 AC21:AE25</xm:sqref>
        </x14:dataValidation>
        <x14:dataValidation type="custom" allowBlank="1" showInputMessage="1" showErrorMessage="1" prompt="Recuerde que las acciones se generan bajo la medida de mitigar el riesgo">
          <x14:formula1>
            <xm:f>IF(OR(AL21='C:\Users\nidia.carrion\Desktop\RIESGOS\[2. Matriz de riesgos Gestión de Proyectos 2023.xlsx]Opciones Tratamiento'!#REF!,AL21='C:\Users\nidia.carrion\Desktop\RIESGOS\[2. Matriz de riesgos Gestión de Proyectos 2023.xlsx]Opciones Tratamiento'!#REF!,AL21='C:\Users\nidia.carrion\Desktop\RIESGOS\[2. Matriz de riesgos Gestión de Proyectos 2023.xlsx]Opciones Tratamiento'!#REF!),ISBLANK(AL21),ISTEXT(AL21))</xm:f>
          </x14:formula1>
          <xm:sqref>AO21 AO23 AO25</xm:sqref>
        </x14:dataValidation>
        <x14:dataValidation type="custom" allowBlank="1" showInputMessage="1" showErrorMessage="1" prompt="Recuerde que las acciones se generan bajo la medida de mitigar el riesgo">
          <x14:formula1>
            <xm:f>IF(OR(AL21='C:\Users\nidia.carrion\Desktop\RIESGOS\[2. Matriz de riesgos Gestión de Proyectos 2023.xlsx]Opciones Tratamiento'!#REF!,AL21='C:\Users\nidia.carrion\Desktop\RIESGOS\[2. Matriz de riesgos Gestión de Proyectos 2023.xlsx]Opciones Tratamiento'!#REF!,AL21='C:\Users\nidia.carrion\Desktop\RIESGOS\[2. Matriz de riesgos Gestión de Proyectos 2023.xlsx]Opciones Tratamiento'!#REF!),ISBLANK(AL21),ISTEXT(AL21))</xm:f>
          </x14:formula1>
          <xm:sqref>AR21:AR25</xm:sqref>
        </x14:dataValidation>
        <x14:dataValidation type="custom" allowBlank="1" showInputMessage="1" showErrorMessage="1" prompt="Recuerde que las acciones se generan bajo la medida de mitigar el riesgo">
          <x14:formula1>
            <xm:f>IF(OR(AK21='C:\Users\nidia.carrion\Desktop\RIESGOS\[2. Matriz de riesgos Gestión de Proyectos 2023.xlsx]Opciones Tratamiento'!#REF!,AK21='C:\Users\nidia.carrion\Desktop\RIESGOS\[2. Matriz de riesgos Gestión de Proyectos 2023.xlsx]Opciones Tratamiento'!#REF!,AK21='C:\Users\nidia.carrion\Desktop\RIESGOS\[2. Matriz de riesgos Gestión de Proyectos 2023.xlsx]Opciones Tratamiento'!#REF!),ISBLANK(AK21),ISTEXT(AK21))</xm:f>
          </x14:formula1>
          <xm:sqref>AM21:AN21 AM25:AN25 AM23:AN23</xm:sqref>
        </x14:dataValidation>
        <x14:dataValidation type="custom" allowBlank="1" showInputMessage="1" showErrorMessage="1" prompt="Recuerde que las acciones se generan bajo la medida de mitigar el riesgo">
          <x14:formula1>
            <xm:f>IF(OR(AL21='C:\Users\nidia.carrion\Desktop\RIESGOS\[2. Matriz de riesgos Gestión de Proyectos 2023.xlsx]Opciones Tratamiento'!#REF!,AL21='C:\Users\nidia.carrion\Desktop\RIESGOS\[2. Matriz de riesgos Gestión de Proyectos 2023.xlsx]Opciones Tratamiento'!#REF!,AL21='C:\Users\nidia.carrion\Desktop\RIESGOS\[2. Matriz de riesgos Gestión de Proyectos 2023.xlsx]Opciones Tratamiento'!#REF!),ISBLANK(AL21),ISTEXT(AL21))</xm:f>
          </x14:formula1>
          <xm:sqref>AQ21:AQ25</xm:sqref>
        </x14:dataValidation>
        <x14:dataValidation type="custom" allowBlank="1" showInputMessage="1" showErrorMessage="1" prompt="Recuerde que las acciones se generan bajo la medida de mitigar el riesgo">
          <x14:formula1>
            <xm:f>IF(OR(AL21='C:\Users\nidia.carrion\Desktop\RIESGOS\[2. Matriz de riesgos Gestión de Proyectos 2023.xlsx]Opciones Tratamiento'!#REF!,AL21='C:\Users\nidia.carrion\Desktop\RIESGOS\[2. Matriz de riesgos Gestión de Proyectos 2023.xlsx]Opciones Tratamiento'!#REF!,AL21='C:\Users\nidia.carrion\Desktop\RIESGOS\[2. Matriz de riesgos Gestión de Proyectos 2023.xlsx]Opciones Tratamiento'!#REF!),ISBLANK(AL21),ISTEXT(AL21))</xm:f>
          </x14:formula1>
          <xm:sqref>AP21 AP23 AP25</xm:sqref>
        </x14:dataValidation>
        <x14:dataValidation type="list" allowBlank="1" showErrorMessage="1">
          <x14:formula1>
            <xm:f>'C:\Users\nidia.carrion\Desktop\RIESGOS\[3. Matriz de Riesgos Proceso Gestión de Calidad 2023.xlsx]Opciones Tratamiento'!#REF!</xm:f>
          </x14:formula1>
          <xm:sqref>AL26:AL27 E26 E29 E33 AS26:AS27 N26 N29 N33 AS29:AS33 AL29:AL34</xm:sqref>
        </x14:dataValidation>
        <x14:dataValidation type="custom" allowBlank="1" showInputMessage="1" showErrorMessage="1" prompt="Recuerde que las acciones se generan bajo la medida de mitigar el riesgo">
          <x14:formula1>
            <xm:f>IF(OR(AL26='C:\Users\nidia.carrion\Desktop\RIESGOS\[3. Matriz de Riesgos Proceso Gestión de Calidad 2023.xlsx]Opciones Tratamiento'!#REF!,AL26='C:\Users\nidia.carrion\Desktop\RIESGOS\[3. Matriz de Riesgos Proceso Gestión de Calidad 2023.xlsx]Opciones Tratamiento'!#REF!,AL26='C:\Users\nidia.carrion\Desktop\RIESGOS\[3. Matriz de Riesgos Proceso Gestión de Calidad 2023.xlsx]Opciones Tratamiento'!#REF!),ISBLANK(AL26),ISTEXT(AL26))</xm:f>
          </x14:formula1>
          <xm:sqref>AR26 AR29:AR34</xm:sqref>
        </x14:dataValidation>
        <x14:dataValidation type="list" allowBlank="1" showErrorMessage="1">
          <x14:formula1>
            <xm:f>'C:\Users\nidia.carrion\Desktop\RIESGOS\[3. Matriz de Riesgos Proceso Gestión de Calidad 2023.xlsx]Tabla Valoración controles'!#REF!</xm:f>
          </x14:formula1>
          <xm:sqref>AC33:AE33 Z33:AA33 Z26:AA29 AC26:AE29</xm:sqref>
        </x14:dataValidation>
        <x14:dataValidation type="custom" allowBlank="1" showInputMessage="1" showErrorMessage="1" prompt="Recuerde que las acciones se generan bajo la medida de mitigar el riesgo">
          <x14:formula1>
            <xm:f>IF(OR(AL26='C:\Users\nidia.carrion\Desktop\RIESGOS\[3. Matriz de Riesgos Proceso Gestión de Calidad 2023.xlsx]Opciones Tratamiento'!#REF!,AL26='C:\Users\nidia.carrion\Desktop\RIESGOS\[3. Matriz de Riesgos Proceso Gestión de Calidad 2023.xlsx]Opciones Tratamiento'!#REF!,AL26='C:\Users\nidia.carrion\Desktop\RIESGOS\[3. Matriz de Riesgos Proceso Gestión de Calidad 2023.xlsx]Opciones Tratamiento'!#REF!),ISBLANK(AL26),ISTEXT(AL26))</xm:f>
          </x14:formula1>
          <xm:sqref>AO26:AO27 AO29 AO31:AO34</xm:sqref>
        </x14:dataValidation>
        <x14:dataValidation type="custom" allowBlank="1" showInputMessage="1" showErrorMessage="1" prompt="Recuerde que las acciones se generan bajo la medida de mitigar el riesgo">
          <x14:formula1>
            <xm:f>IF(OR(AL26='C:\Users\nidia.carrion\Desktop\RIESGOS\[3. Matriz de Riesgos Proceso Gestión de Calidad 2023.xlsx]Opciones Tratamiento'!#REF!,AL26='C:\Users\nidia.carrion\Desktop\RIESGOS\[3. Matriz de Riesgos Proceso Gestión de Calidad 2023.xlsx]Opciones Tratamiento'!#REF!,AL26='C:\Users\nidia.carrion\Desktop\RIESGOS\[3. Matriz de Riesgos Proceso Gestión de Calidad 2023.xlsx]Opciones Tratamiento'!#REF!),ISBLANK(AL26),ISTEXT(AL26))</xm:f>
          </x14:formula1>
          <xm:sqref>AP26:AP27 AP29 AP31:AP34</xm:sqref>
        </x14:dataValidation>
        <x14:dataValidation type="custom" allowBlank="1" showInputMessage="1" showErrorMessage="1" prompt="Recuerde que las acciones se generan bajo la medida de mitigar el riesgo">
          <x14:formula1>
            <xm:f>IF(OR(AK26='C:\Users\nidia.carrion\Desktop\RIESGOS\[3. Matriz de Riesgos Proceso Gestión de Calidad 2023.xlsx]Opciones Tratamiento'!#REF!,AK26='C:\Users\nidia.carrion\Desktop\RIESGOS\[3. Matriz de Riesgos Proceso Gestión de Calidad 2023.xlsx]Opciones Tratamiento'!#REF!,AK26='C:\Users\nidia.carrion\Desktop\RIESGOS\[3. Matriz de Riesgos Proceso Gestión de Calidad 2023.xlsx]Opciones Tratamiento'!#REF!),ISBLANK(AK26),ISTEXT(AK26))</xm:f>
          </x14:formula1>
          <xm:sqref>AM26 AN26:AN27 AM29:AN29 AN31:AN34 AM31:AM33</xm:sqref>
        </x14:dataValidation>
        <x14:dataValidation type="list" allowBlank="1" showErrorMessage="1">
          <x14:formula1>
            <xm:f>'C:\Users\nidia.carrion\Desktop\RIESGOS\[3. Matriz de Riesgos Proceso Gestión de Calidad 2023.xlsx]Tabla Impacto'!#REF!</xm:f>
          </x14:formula1>
          <xm:sqref>R26 R29 R33</xm:sqref>
        </x14:dataValidation>
        <x14:dataValidation type="list" allowBlank="1" showErrorMessage="1">
          <x14:formula1>
            <xm:f>'C:\Users\nidia.carrion\Desktop\RIESGOS\[4. Matriz de Riesgos Proceso Gestión Trámite Legislativo 2023.xlsx]Opciones Tratamiento'!#REF!</xm:f>
          </x14:formula1>
          <xm:sqref>AL35:AL37 AL39:AL42 N35 N37 N39 N42 AS35:AS42 E35 E37 E39 E42</xm:sqref>
        </x14:dataValidation>
        <x14:dataValidation type="custom" allowBlank="1" showInputMessage="1" showErrorMessage="1" prompt="Recuerde que las acciones se generan bajo la medida de mitigar el riesgo">
          <x14:formula1>
            <xm:f>IF(OR(AL35='C:\Users\nidia.carrion\Desktop\RIESGOS\[4. Matriz de Riesgos Proceso Gestión Trámite Legislativo 2023.xlsx]Opciones Tratamiento'!#REF!,AL35='C:\Users\nidia.carrion\Desktop\RIESGOS\[4. Matriz de Riesgos Proceso Gestión Trámite Legislativo 2023.xlsx]Opciones Tratamiento'!#REF!,AL35='C:\Users\nidia.carrion\Desktop\RIESGOS\[4. Matriz de Riesgos Proceso Gestión Trámite Legislativo 2023.xlsx]Opciones Tratamiento'!#REF!),ISBLANK(AL35),ISTEXT(AL35))</xm:f>
          </x14:formula1>
          <xm:sqref>AR35:AR42</xm:sqref>
        </x14:dataValidation>
        <x14:dataValidation type="list" allowBlank="1" showErrorMessage="1">
          <x14:formula1>
            <xm:f>'C:\Users\nidia.carrion\Desktop\RIESGOS\[4. Matriz de Riesgos Proceso Gestión Trámite Legislativo 2023.xlsx]Tabla Valoración controles'!#REF!</xm:f>
          </x14:formula1>
          <xm:sqref>Z35:AA37 Z39:AA42 AC35:AE37 AC39:AE42</xm:sqref>
        </x14:dataValidation>
        <x14:dataValidation type="custom" allowBlank="1" showInputMessage="1" showErrorMessage="1" prompt="Recuerde que las acciones se generan bajo la medida de mitigar el riesgo">
          <x14:formula1>
            <xm:f>IF(OR(AL35='C:\Users\nidia.carrion\Desktop\RIESGOS\[4. Matriz de Riesgos Proceso Gestión Trámite Legislativo 2023.xlsx]Opciones Tratamiento'!#REF!,AL35='C:\Users\nidia.carrion\Desktop\RIESGOS\[4. Matriz de Riesgos Proceso Gestión Trámite Legislativo 2023.xlsx]Opciones Tratamiento'!#REF!,AL35='C:\Users\nidia.carrion\Desktop\RIESGOS\[4. Matriz de Riesgos Proceso Gestión Trámite Legislativo 2023.xlsx]Opciones Tratamiento'!#REF!),ISBLANK(AL35),ISTEXT(AL35))</xm:f>
          </x14:formula1>
          <xm:sqref>AO35:AO42</xm:sqref>
        </x14:dataValidation>
        <x14:dataValidation type="custom" allowBlank="1" showInputMessage="1" showErrorMessage="1" prompt="Recuerde que las acciones se generan bajo la medida de mitigar el riesgo">
          <x14:formula1>
            <xm:f>IF(OR(AL35='C:\Users\nidia.carrion\Desktop\RIESGOS\[4. Matriz de Riesgos Proceso Gestión Trámite Legislativo 2023.xlsx]Opciones Tratamiento'!#REF!,AL35='C:\Users\nidia.carrion\Desktop\RIESGOS\[4. Matriz de Riesgos Proceso Gestión Trámite Legislativo 2023.xlsx]Opciones Tratamiento'!#REF!,AL35='C:\Users\nidia.carrion\Desktop\RIESGOS\[4. Matriz de Riesgos Proceso Gestión Trámite Legislativo 2023.xlsx]Opciones Tratamiento'!#REF!),ISBLANK(AL35),ISTEXT(AL35))</xm:f>
          </x14:formula1>
          <xm:sqref>AP35:AP42</xm:sqref>
        </x14:dataValidation>
        <x14:dataValidation type="custom" allowBlank="1" showInputMessage="1" showErrorMessage="1" prompt="Recuerde que las acciones se generan bajo la medida de mitigar el riesgo">
          <x14:formula1>
            <xm:f>IF(OR(AL35='C:\Users\nidia.carrion\Desktop\RIESGOS\[4. Matriz de Riesgos Proceso Gestión Trámite Legislativo 2023.xlsx]Opciones Tratamiento'!#REF!,AL35='C:\Users\nidia.carrion\Desktop\RIESGOS\[4. Matriz de Riesgos Proceso Gestión Trámite Legislativo 2023.xlsx]Opciones Tratamiento'!#REF!,AL35='C:\Users\nidia.carrion\Desktop\RIESGOS\[4. Matriz de Riesgos Proceso Gestión Trámite Legislativo 2023.xlsx]Opciones Tratamiento'!#REF!),ISBLANK(AL35),ISTEXT(AL35))</xm:f>
          </x14:formula1>
          <xm:sqref>AQ35:AQ42</xm:sqref>
        </x14:dataValidation>
        <x14:dataValidation type="custom" allowBlank="1" showInputMessage="1" showErrorMessage="1" prompt="Recuerde que las acciones se generan bajo la medida de mitigar el riesgo">
          <x14:formula1>
            <xm:f>IF(OR(AK35='C:\Users\nidia.carrion\Desktop\RIESGOS\[4. Matriz de Riesgos Proceso Gestión Trámite Legislativo 2023.xlsx]Opciones Tratamiento'!#REF!,AK35='C:\Users\nidia.carrion\Desktop\RIESGOS\[4. Matriz de Riesgos Proceso Gestión Trámite Legislativo 2023.xlsx]Opciones Tratamiento'!#REF!,AK35='C:\Users\nidia.carrion\Desktop\RIESGOS\[4. Matriz de Riesgos Proceso Gestión Trámite Legislativo 2023.xlsx]Opciones Tratamiento'!#REF!),ISBLANK(AK35),ISTEXT(AK35))</xm:f>
          </x14:formula1>
          <xm:sqref>AN35:AN42 AM35:AM37 AM39:AM42</xm:sqref>
        </x14:dataValidation>
        <x14:dataValidation type="list" allowBlank="1" showErrorMessage="1">
          <x14:formula1>
            <xm:f>'C:\Users\nidia.carrion\Desktop\RIESGOS\[4. Matriz de Riesgos Proceso Gestión Trámite Legislativo 2023.xlsx]Tabla Impacto'!#REF!</xm:f>
          </x14:formula1>
          <xm:sqref>R35 R37 R39 R42</xm:sqref>
        </x14:dataValidation>
        <x14:dataValidation type="list" allowBlank="1" showErrorMessage="1">
          <x14:formula1>
            <xm:f>'C:\Users\nidia.carrion\Desktop\RIESGOS\[5. Matriz de Riesgos Proceso de Gestión Electoral 2023.xlsx]Opciones Tratamiento'!#REF!</xm:f>
          </x14:formula1>
          <xm:sqref>AL43:AL45 N43 AS43:AS45 E43</xm:sqref>
        </x14:dataValidation>
        <x14:dataValidation type="custom" allowBlank="1" showInputMessage="1" showErrorMessage="1" prompt="Recuerde que las acciones se generan bajo la medida de mitigar el riesgo">
          <x14:formula1>
            <xm:f>IF(OR(AL43='C:\Users\nidia.carrion\Desktop\RIESGOS\[5. Matriz de Riesgos Proceso de Gestión Electoral 2023.xlsx]Opciones Tratamiento'!#REF!,AL43='C:\Users\nidia.carrion\Desktop\RIESGOS\[5. Matriz de Riesgos Proceso de Gestión Electoral 2023.xlsx]Opciones Tratamiento'!#REF!,AL43='C:\Users\nidia.carrion\Desktop\RIESGOS\[5. Matriz de Riesgos Proceso de Gestión Electoral 2023.xlsx]Opciones Tratamiento'!#REF!),ISBLANK(AL43),ISTEXT(AL43))</xm:f>
          </x14:formula1>
          <xm:sqref>AR43</xm:sqref>
        </x14:dataValidation>
        <x14:dataValidation type="list" allowBlank="1" showErrorMessage="1">
          <x14:formula1>
            <xm:f>'C:\Users\nidia.carrion\Desktop\RIESGOS\[5. Matriz de Riesgos Proceso de Gestión Electoral 2023.xlsx]Tabla Valoración controles'!#REF!</xm:f>
          </x14:formula1>
          <xm:sqref>Z43:AA45 AC43:AE45</xm:sqref>
        </x14:dataValidation>
        <x14:dataValidation type="custom" allowBlank="1" showInputMessage="1" showErrorMessage="1" prompt="Recuerde que las acciones se generan bajo la medida de mitigar el riesgo">
          <x14:formula1>
            <xm:f>IF(OR(AL43='C:\Users\nidia.carrion\Desktop\RIESGOS\[5. Matriz de Riesgos Proceso de Gestión Electoral 2023.xlsx]Opciones Tratamiento'!#REF!,AL43='C:\Users\nidia.carrion\Desktop\RIESGOS\[5. Matriz de Riesgos Proceso de Gestión Electoral 2023.xlsx]Opciones Tratamiento'!#REF!,AL43='C:\Users\nidia.carrion\Desktop\RIESGOS\[5. Matriz de Riesgos Proceso de Gestión Electoral 2023.xlsx]Opciones Tratamiento'!#REF!),ISBLANK(AL43),ISTEXT(AL43))</xm:f>
          </x14:formula1>
          <xm:sqref>AO43:AO45</xm:sqref>
        </x14:dataValidation>
        <x14:dataValidation type="custom" allowBlank="1" showInputMessage="1" showErrorMessage="1" prompt="Recuerde que las acciones se generan bajo la medida de mitigar el riesgo">
          <x14:formula1>
            <xm:f>IF(OR(AL43='C:\Users\nidia.carrion\Desktop\RIESGOS\[5. Matriz de Riesgos Proceso de Gestión Electoral 2023.xlsx]Opciones Tratamiento'!#REF!,AL43='C:\Users\nidia.carrion\Desktop\RIESGOS\[5. Matriz de Riesgos Proceso de Gestión Electoral 2023.xlsx]Opciones Tratamiento'!#REF!,AL43='C:\Users\nidia.carrion\Desktop\RIESGOS\[5. Matriz de Riesgos Proceso de Gestión Electoral 2023.xlsx]Opciones Tratamiento'!#REF!),ISBLANK(AL43),ISTEXT(AL43))</xm:f>
          </x14:formula1>
          <xm:sqref>AP43:AP45</xm:sqref>
        </x14:dataValidation>
        <x14:dataValidation type="custom" allowBlank="1" showInputMessage="1" showErrorMessage="1" prompt="Recuerde que las acciones se generan bajo la medida de mitigar el riesgo">
          <x14:formula1>
            <xm:f>IF(OR(AL43='C:\Users\nidia.carrion\Desktop\RIESGOS\[5. Matriz de Riesgos Proceso de Gestión Electoral 2023.xlsx]Opciones Tratamiento'!#REF!,AL43='C:\Users\nidia.carrion\Desktop\RIESGOS\[5. Matriz de Riesgos Proceso de Gestión Electoral 2023.xlsx]Opciones Tratamiento'!#REF!,AL43='C:\Users\nidia.carrion\Desktop\RIESGOS\[5. Matriz de Riesgos Proceso de Gestión Electoral 2023.xlsx]Opciones Tratamiento'!#REF!),ISBLANK(AL43),ISTEXT(AL43))</xm:f>
          </x14:formula1>
          <xm:sqref>AQ43:AQ45</xm:sqref>
        </x14:dataValidation>
        <x14:dataValidation type="custom" allowBlank="1" showInputMessage="1" showErrorMessage="1" prompt="Recuerde que las acciones se generan bajo la medida de mitigar el riesgo">
          <x14:formula1>
            <xm:f>IF(OR(AK43='C:\Users\nidia.carrion\Desktop\RIESGOS\[5. Matriz de Riesgos Proceso de Gestión Electoral 2023.xlsx]Opciones Tratamiento'!#REF!,AK43='C:\Users\nidia.carrion\Desktop\RIESGOS\[5. Matriz de Riesgos Proceso de Gestión Electoral 2023.xlsx]Opciones Tratamiento'!#REF!,AK43='C:\Users\nidia.carrion\Desktop\RIESGOS\[5. Matriz de Riesgos Proceso de Gestión Electoral 2023.xlsx]Opciones Tratamiento'!#REF!),ISBLANK(AK43),ISTEXT(AK43))</xm:f>
          </x14:formula1>
          <xm:sqref>AM43:AN45</xm:sqref>
        </x14:dataValidation>
        <x14:dataValidation type="list" allowBlank="1" showErrorMessage="1">
          <x14:formula1>
            <xm:f>'C:\Users\nidia.carrion\Desktop\RIESGOS\[5. Matriz de Riesgos Proceso de Gestión Electoral 2023.xlsx]Tabla Impacto'!#REF!</xm:f>
          </x14:formula1>
          <xm:sqref>R43</xm:sqref>
        </x14:dataValidation>
        <x14:dataValidation type="list" allowBlank="1" showErrorMessage="1">
          <x14:formula1>
            <xm:f>'C:\Users\nidia.carrion\Desktop\RIESGOS\[6. Matriz de Riesgos Control Político Y Función Judicial 2023.xlsx]Opciones Tratamiento'!#REF!</xm:f>
          </x14:formula1>
          <xm:sqref>AL46 AS46:AS48 D46:E46</xm:sqref>
        </x14:dataValidation>
        <x14:dataValidation type="custom" allowBlank="1" showInputMessage="1" showErrorMessage="1" prompt="Recuerde que las acciones se generan bajo la medida de mitigar el riesgo">
          <x14:formula1>
            <xm:f>IF(OR(AL46='C:\Users\nidia.carrion\Desktop\RIESGOS\[6. Matriz de Riesgos Control Político Y Función Judicial 2023.xlsx]Opciones Tratamiento'!#REF!,AL46='C:\Users\nidia.carrion\Desktop\RIESGOS\[6. Matriz de Riesgos Control Político Y Función Judicial 2023.xlsx]Opciones Tratamiento'!#REF!,AL46='C:\Users\nidia.carrion\Desktop\RIESGOS\[6. Matriz de Riesgos Control Político Y Función Judicial 2023.xlsx]Opciones Tratamiento'!#REF!),ISBLANK(AL46),ISTEXT(AL46))</xm:f>
          </x14:formula1>
          <xm:sqref>AR46:AR48</xm:sqref>
        </x14:dataValidation>
        <x14:dataValidation type="list" allowBlank="1" showErrorMessage="1">
          <x14:formula1>
            <xm:f>'C:\Users\nidia.carrion\Desktop\RIESGOS\[6. Matriz de Riesgos Control Político Y Función Judicial 2023.xlsx]Tabla Valoración controles'!#REF!</xm:f>
          </x14:formula1>
          <xm:sqref>Z46:AA48 AC46:AE48</xm:sqref>
        </x14:dataValidation>
        <x14:dataValidation type="custom" allowBlank="1" showInputMessage="1" showErrorMessage="1" prompt="Recuerde que las acciones se generan bajo la medida de mitigar el riesgo">
          <x14:formula1>
            <xm:f>IF(OR(AL46='C:\Users\nidia.carrion\Desktop\RIESGOS\[6. Matriz de Riesgos Control Político Y Función Judicial 2023.xlsx]Opciones Tratamiento'!#REF!,AL46='C:\Users\nidia.carrion\Desktop\RIESGOS\[6. Matriz de Riesgos Control Político Y Función Judicial 2023.xlsx]Opciones Tratamiento'!#REF!,AL46='C:\Users\nidia.carrion\Desktop\RIESGOS\[6. Matriz de Riesgos Control Político Y Función Judicial 2023.xlsx]Opciones Tratamiento'!#REF!),ISBLANK(AL46),ISTEXT(AL46))</xm:f>
          </x14:formula1>
          <xm:sqref>AO46</xm:sqref>
        </x14:dataValidation>
        <x14:dataValidation type="custom" allowBlank="1" showInputMessage="1" showErrorMessage="1" prompt="Recuerde que las acciones se generan bajo la medida de mitigar el riesgo">
          <x14:formula1>
            <xm:f>IF(OR(AL46='C:\Users\nidia.carrion\Desktop\RIESGOS\[6. Matriz de Riesgos Control Político Y Función Judicial 2023.xlsx]Opciones Tratamiento'!#REF!,AL46='C:\Users\nidia.carrion\Desktop\RIESGOS\[6. Matriz de Riesgos Control Político Y Función Judicial 2023.xlsx]Opciones Tratamiento'!#REF!,AL46='C:\Users\nidia.carrion\Desktop\RIESGOS\[6. Matriz de Riesgos Control Político Y Función Judicial 2023.xlsx]Opciones Tratamiento'!#REF!),ISBLANK(AL46),ISTEXT(AL46))</xm:f>
          </x14:formula1>
          <xm:sqref>AP46</xm:sqref>
        </x14:dataValidation>
        <x14:dataValidation type="custom" allowBlank="1" showInputMessage="1" showErrorMessage="1" prompt="Recuerde que las acciones se generan bajo la medida de mitigar el riesgo">
          <x14:formula1>
            <xm:f>IF(OR(AL46='C:\Users\nidia.carrion\Desktop\RIESGOS\[6. Matriz de Riesgos Control Político Y Función Judicial 2023.xlsx]Opciones Tratamiento'!#REF!,AL46='C:\Users\nidia.carrion\Desktop\RIESGOS\[6. Matriz de Riesgos Control Político Y Función Judicial 2023.xlsx]Opciones Tratamiento'!#REF!,AL46='C:\Users\nidia.carrion\Desktop\RIESGOS\[6. Matriz de Riesgos Control Político Y Función Judicial 2023.xlsx]Opciones Tratamiento'!#REF!),ISBLANK(AL46),ISTEXT(AL46))</xm:f>
          </x14:formula1>
          <xm:sqref>AQ46:AQ48</xm:sqref>
        </x14:dataValidation>
        <x14:dataValidation type="custom" allowBlank="1" showInputMessage="1" showErrorMessage="1" prompt="Recuerde que las acciones se generan bajo la medida de mitigar el riesgo">
          <x14:formula1>
            <xm:f>IF(OR(AK46='C:\Users\nidia.carrion\Desktop\RIESGOS\[6. Matriz de Riesgos Control Político Y Función Judicial 2023.xlsx]Opciones Tratamiento'!#REF!,AK46='C:\Users\nidia.carrion\Desktop\RIESGOS\[6. Matriz de Riesgos Control Político Y Función Judicial 2023.xlsx]Opciones Tratamiento'!#REF!,AK46='C:\Users\nidia.carrion\Desktop\RIESGOS\[6. Matriz de Riesgos Control Político Y Función Judicial 2023.xlsx]Opciones Tratamiento'!#REF!),ISBLANK(AK46),ISTEXT(AK46))</xm:f>
          </x14:formula1>
          <xm:sqref>AM46:AN46 AM47:AM48</xm:sqref>
        </x14:dataValidation>
        <x14:dataValidation type="list" allowBlank="1" showErrorMessage="1">
          <x14:formula1>
            <xm:f>'C:\Users\nidia.carrion\Desktop\RIESGOS\[6. Matriz de Riesgos Control Político Y Función Judicial 2023.xlsx]Tabla Impacto'!#REF!</xm:f>
          </x14:formula1>
          <xm:sqref>R46</xm:sqref>
        </x14:dataValidation>
        <x14:dataValidation type="custom" allowBlank="1" showInputMessage="1" showErrorMessage="1" prompt="Recuerde que las acciones se generan bajo la medida de mitigar el riesgo">
          <x14:formula1>
            <xm:f>IF(OR(AL49='C:\Users\nidia.carrion\Desktop\RIESGOS\[7. Matriz de Riesgos Proceso de Gestión Protocolaria  2023.xlsx]Opciones Tratamiento'!#REF!,AL49='C:\Users\nidia.carrion\Desktop\RIESGOS\[7. Matriz de Riesgos Proceso de Gestión Protocolaria  2023.xlsx]Opciones Tratamiento'!#REF!,AL49='C:\Users\nidia.carrion\Desktop\RIESGOS\[7. Matriz de Riesgos Proceso de Gestión Protocolaria  2023.xlsx]Opciones Tratamiento'!#REF!),ISBLANK(AL49),ISTEXT(AL49))</xm:f>
          </x14:formula1>
          <xm:sqref>AR49:AR51</xm:sqref>
        </x14:dataValidation>
        <x14:dataValidation type="custom" allowBlank="1" showInputMessage="1" showErrorMessage="1" prompt="Recuerde que las acciones se generan bajo la medida de mitigar el riesgo">
          <x14:formula1>
            <xm:f>IF(OR(AL49='C:\Users\nidia.carrion\Desktop\RIESGOS\[7. Matriz de Riesgos Proceso de Gestión Protocolaria  2023.xlsx]Opciones Tratamiento'!#REF!,AL49='C:\Users\nidia.carrion\Desktop\RIESGOS\[7. Matriz de Riesgos Proceso de Gestión Protocolaria  2023.xlsx]Opciones Tratamiento'!#REF!,AL49='C:\Users\nidia.carrion\Desktop\RIESGOS\[7. Matriz de Riesgos Proceso de Gestión Protocolaria  2023.xlsx]Opciones Tratamiento'!#REF!),ISBLANK(AL49),ISTEXT(AL49))</xm:f>
          </x14:formula1>
          <xm:sqref>AO49:AO51</xm:sqref>
        </x14:dataValidation>
        <x14:dataValidation type="custom" allowBlank="1" showInputMessage="1" showErrorMessage="1" prompt="Recuerde que las acciones se generan bajo la medida de mitigar el riesgo">
          <x14:formula1>
            <xm:f>IF(OR(AL49='C:\Users\nidia.carrion\Desktop\RIESGOS\[7. Matriz de Riesgos Proceso de Gestión Protocolaria  2023.xlsx]Opciones Tratamiento'!#REF!,AL49='C:\Users\nidia.carrion\Desktop\RIESGOS\[7. Matriz de Riesgos Proceso de Gestión Protocolaria  2023.xlsx]Opciones Tratamiento'!#REF!,AL49='C:\Users\nidia.carrion\Desktop\RIESGOS\[7. Matriz de Riesgos Proceso de Gestión Protocolaria  2023.xlsx]Opciones Tratamiento'!#REF!),ISBLANK(AL49),ISTEXT(AL49))</xm:f>
          </x14:formula1>
          <xm:sqref>AP49:AP51</xm:sqref>
        </x14:dataValidation>
        <x14:dataValidation type="custom" allowBlank="1" showInputMessage="1" showErrorMessage="1" prompt="Recuerde que las acciones se generan bajo la medida de mitigar el riesgo">
          <x14:formula1>
            <xm:f>IF(OR(AL49='C:\Users\nidia.carrion\Desktop\RIESGOS\[7. Matriz de Riesgos Proceso de Gestión Protocolaria  2023.xlsx]Opciones Tratamiento'!#REF!,AL49='C:\Users\nidia.carrion\Desktop\RIESGOS\[7. Matriz de Riesgos Proceso de Gestión Protocolaria  2023.xlsx]Opciones Tratamiento'!#REF!,AL49='C:\Users\nidia.carrion\Desktop\RIESGOS\[7. Matriz de Riesgos Proceso de Gestión Protocolaria  2023.xlsx]Opciones Tratamiento'!#REF!),ISBLANK(AL49),ISTEXT(AL49))</xm:f>
          </x14:formula1>
          <xm:sqref>AQ49:AQ51</xm:sqref>
        </x14:dataValidation>
        <x14:dataValidation type="custom" allowBlank="1" showInputMessage="1" showErrorMessage="1" prompt="Recuerde que las acciones se generan bajo la medida de mitigar el riesgo">
          <x14:formula1>
            <xm:f>IF(OR(AK49='C:\Users\nidia.carrion\Desktop\RIESGOS\[7. Matriz de Riesgos Proceso de Gestión Protocolaria  2023.xlsx]Opciones Tratamiento'!#REF!,AK49='C:\Users\nidia.carrion\Desktop\RIESGOS\[7. Matriz de Riesgos Proceso de Gestión Protocolaria  2023.xlsx]Opciones Tratamiento'!#REF!,AK49='C:\Users\nidia.carrion\Desktop\RIESGOS\[7. Matriz de Riesgos Proceso de Gestión Protocolaria  2023.xlsx]Opciones Tratamiento'!#REF!),ISBLANK(AK49),ISTEXT(AK49))</xm:f>
          </x14:formula1>
          <xm:sqref>AM49:AN51</xm:sqref>
        </x14:dataValidation>
        <x14:dataValidation type="list" allowBlank="1" showErrorMessage="1">
          <x14:formula1>
            <xm:f>'C:\Users\nidia.carrion\Desktop\RIESGOS\[7. Matriz de Riesgos Proceso de Gestión Protocolaria  2023.xlsx]Opciones Tratamiento'!#REF!</xm:f>
          </x14:formula1>
          <xm:sqref>AL49:AL51 N49:N51 E49:E51 AS49:AS51</xm:sqref>
        </x14:dataValidation>
        <x14:dataValidation type="list" allowBlank="1" showErrorMessage="1">
          <x14:formula1>
            <xm:f>'C:\Users\nidia.carrion\Desktop\RIESGOS\[7. Matriz de Riesgos Proceso de Gestión Protocolaria  2023.xlsx]Tabla Valoración controles'!#REF!</xm:f>
          </x14:formula1>
          <xm:sqref>Z49:AA51 AC49:AE51</xm:sqref>
        </x14:dataValidation>
        <x14:dataValidation type="list" allowBlank="1" showErrorMessage="1">
          <x14:formula1>
            <xm:f>'C:\Users\nidia.carrion\Desktop\RIESGOS\[7. Matriz de Riesgos Proceso de Gestión Protocolaria  2023.xlsx]Tabla Impacto'!#REF!</xm:f>
          </x14:formula1>
          <xm:sqref>R49:R51 S49</xm:sqref>
        </x14:dataValidation>
        <x14:dataValidation type="list" allowBlank="1" showErrorMessage="1">
          <x14:formula1>
            <xm:f>'C:\Users\nidia.carrion\Desktop\RIESGOS\[8. Matriz de Riesgos Gestión de Atención Ciudadana 2023.xlsx]Opciones Tratamiento'!#REF!</xm:f>
          </x14:formula1>
          <xm:sqref>AL52 AL55:AL56 N52 N56 AQ52:AQ54 AQ56:AQ59 E52 E56</xm:sqref>
        </x14:dataValidation>
        <x14:dataValidation type="custom" allowBlank="1" showInputMessage="1" showErrorMessage="1" prompt="Recuerde que las acciones se generan bajo la medida de mitigar el riesgo">
          <x14:formula1>
            <xm:f>IF(OR(AL57='C:\Users\nidia.carrion\Desktop\RIESGOS\[8. Matriz de Riesgos Gestión de Atención Ciudadana 2023.xlsx]Opciones Tratamiento'!#REF!,AL57='C:\Users\nidia.carrion\Desktop\RIESGOS\[8. Matriz de Riesgos Gestión de Atención Ciudadana 2023.xlsx]Opciones Tratamiento'!#REF!,AL57='C:\Users\nidia.carrion\Desktop\RIESGOS\[8. Matriz de Riesgos Gestión de Atención Ciudadana 2023.xlsx]Opciones Tratamiento'!#REF!),ISBLANK(AL57),ISTEXT(AL57))</xm:f>
          </x14:formula1>
          <xm:sqref>AN58:AN59</xm:sqref>
        </x14:dataValidation>
        <x14:dataValidation type="custom" allowBlank="1" showInputMessage="1" showErrorMessage="1" prompt="Recuerde que las acciones se generan bajo la medida de mitigar el riesgo">
          <x14:formula1>
            <xm:f>IF(OR(AL52='C:\Users\nidia.carrion\Desktop\RIESGOS\[8. Matriz de Riesgos Gestión de Atención Ciudadana 2023.xlsx]Opciones Tratamiento'!#REF!,AL52='C:\Users\nidia.carrion\Desktop\RIESGOS\[8. Matriz de Riesgos Gestión de Atención Ciudadana 2023.xlsx]Opciones Tratamiento'!#REF!,AL52='C:\Users\nidia.carrion\Desktop\RIESGOS\[8. Matriz de Riesgos Gestión de Atención Ciudadana 2023.xlsx]Opciones Tratamiento'!#REF!),ISBLANK(AL52),ISTEXT(AL52))</xm:f>
          </x14:formula1>
          <xm:sqref>AP52 AP56:AP59</xm:sqref>
        </x14:dataValidation>
        <x14:dataValidation type="custom" allowBlank="1" showInputMessage="1" showErrorMessage="1" prompt="Recuerde que las acciones se generan bajo la medida de mitigar el riesgo">
          <x14:formula1>
            <xm:f>IF(OR(#REF!='C:\Users\nidia.carrion\Desktop\RIESGOS\[8. Matriz de Riesgos Gestión de Atención Ciudadana 2023.xlsx]Opciones Tratamiento'!#REF!,#REF!='C:\Users\nidia.carrion\Desktop\RIESGOS\[8. Matriz de Riesgos Gestión de Atención Ciudadana 2023.xlsx]Opciones Tratamiento'!#REF!,#REF!='C:\Users\nidia.carrion\Desktop\RIESGOS\[8. Matriz de Riesgos Gestión de Atención Ciudadana 2023.xlsx]Opciones Tratamiento'!#REF!),ISBLANK(#REF!),ISTEXT(#REF!))</xm:f>
          </x14:formula1>
          <xm:sqref>AN53</xm:sqref>
        </x14:dataValidation>
        <x14:dataValidation type="list" allowBlank="1" showErrorMessage="1">
          <x14:formula1>
            <xm:f>'C:\Users\nidia.carrion\Desktop\RIESGOS\[8. Matriz de Riesgos Gestión de Atención Ciudadana 2023.xlsx]Tabla Valoración controles'!#REF!</xm:f>
          </x14:formula1>
          <xm:sqref>Z52:AA52 Z55:AA56 AC52:AE52 AC55:AE56</xm:sqref>
        </x14:dataValidation>
        <x14:dataValidation type="custom" allowBlank="1" showInputMessage="1" showErrorMessage="1" prompt="Recuerde que las acciones se generan bajo la medida de mitigar el riesgo">
          <x14:formula1>
            <xm:f>IF(OR(AK52='C:\Users\nidia.carrion\Desktop\RIESGOS\[8. Matriz de Riesgos Gestión de Atención Ciudadana 2023.xlsx]Opciones Tratamiento'!#REF!,AK52='C:\Users\nidia.carrion\Desktop\RIESGOS\[8. Matriz de Riesgos Gestión de Atención Ciudadana 2023.xlsx]Opciones Tratamiento'!#REF!,AK52='C:\Users\nidia.carrion\Desktop\RIESGOS\[8. Matriz de Riesgos Gestión de Atención Ciudadana 2023.xlsx]Opciones Tratamiento'!#REF!),ISBLANK(AK52),ISTEXT(AK52))</xm:f>
          </x14:formula1>
          <xm:sqref>AO52:AO59 AN52 AN54</xm:sqref>
        </x14:dataValidation>
        <x14:dataValidation type="custom" allowBlank="1" showInputMessage="1" showErrorMessage="1" prompt="Recuerde que las acciones se generan bajo la medida de mitigar el riesgo">
          <x14:formula1>
            <xm:f>IF(OR(AK55='C:\Users\nidia.carrion\Desktop\RIESGOS\[8. Matriz de Riesgos Gestión de Atención Ciudadana 2023.xlsx]Opciones Tratamiento'!#REF!,AK55='C:\Users\nidia.carrion\Desktop\RIESGOS\[8. Matriz de Riesgos Gestión de Atención Ciudadana 2023.xlsx]Opciones Tratamiento'!#REF!,AK55='C:\Users\nidia.carrion\Desktop\RIESGOS\[8. Matriz de Riesgos Gestión de Atención Ciudadana 2023.xlsx]Opciones Tratamiento'!#REF!),ISBLANK(AK55),ISTEXT(AK55))</xm:f>
          </x14:formula1>
          <xm:sqref>AM55:AN56</xm:sqref>
        </x14:dataValidation>
        <x14:dataValidation type="list" allowBlank="1" showErrorMessage="1">
          <x14:formula1>
            <xm:f>'C:\Users\nidia.carrion\Desktop\RIESGOS\[8. Matriz de Riesgos Gestión de Atención Ciudadana 2023.xlsx]Tabla Impacto'!#REF!</xm:f>
          </x14:formula1>
          <xm:sqref>R52 R56</xm:sqref>
        </x14:dataValidation>
        <x14:dataValidation type="list" allowBlank="1" showErrorMessage="1">
          <x14:formula1>
            <xm:f>'C:\Users\nidia.carrion\Desktop\RIESGOS\[10. Matriz de riesgos Proceso Gestión de Compras y Contratación 2023_VF_Publicar.xlsx]Opciones Tratamiento'!#REF!</xm:f>
          </x14:formula1>
          <xm:sqref>AL68:AL84 N68 N71 N74 N81 AS68:AS84 E68 E71 E74 E77 E81</xm:sqref>
        </x14:dataValidation>
        <x14:dataValidation type="list" allowBlank="1" showErrorMessage="1">
          <x14:formula1>
            <xm:f>'C:\Users\nidia.carrion\Desktop\RIESGOS\[10. Matriz de riesgos Proceso Gestión de Compras y Contratación 2023_VF_Publicar.xlsx]Tabla Valoración controles'!#REF!</xm:f>
          </x14:formula1>
          <xm:sqref>Z68:AA84 AC68:AE84</xm:sqref>
        </x14:dataValidation>
        <x14:dataValidation type="custom" allowBlank="1" showInputMessage="1" showErrorMessage="1" prompt="Recuerde que las acciones se generan bajo la medida de mitigar el riesgo">
          <x14:formula1>
            <xm:f>IF(OR(AL68='C:\Users\nidia.carrion\Desktop\RIESGOS\[10.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Tratamiento'!#REF!),ISBLANK(AL68),ISTEXT(AL68))</xm:f>
          </x14:formula1>
          <xm:sqref>AO68 AO71 AO74 AO77:AO78 AO80:AO81</xm:sqref>
        </x14:dataValidation>
        <x14:dataValidation type="custom" allowBlank="1" showInputMessage="1" showErrorMessage="1" prompt="Recuerde que las acciones se generan bajo la medida de mitigar el riesgo">
          <x14:formula1>
            <xm:f>IF(OR(AL68='C:\Users\nidia.carrion\Desktop\RIESGOS\[10.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Tratamiento'!#REF!),ISBLANK(AL68),ISTEXT(AL68))</xm:f>
          </x14:formula1>
          <xm:sqref>AP68 AP71 AP74 AP78 AP80:AP81</xm:sqref>
        </x14:dataValidation>
        <x14:dataValidation type="custom" allowBlank="1" showInputMessage="1" showErrorMessage="1" prompt="Recuerde que las acciones se generan bajo la medida de mitigar el riesgo">
          <x14:formula1>
            <xm:f>IF(OR(AK68='C:\Users\nidia.carrion\Desktop\RIESGOS\[10. Matriz de riesgos Proceso Gestión de Compras y Contratación 2023_VF_Publicar.xlsx]Opciones Tratamiento'!#REF!,AK68='C:\Users\nidia.carrion\Desktop\RIESGOS\[10. Matriz de riesgos Proceso Gestión de Compras y Contratación 2023_VF_Publicar.xlsx]Opciones Tratamiento'!#REF!,AK68='C:\Users\nidia.carrion\Desktop\RIESGOS\[10. Matriz de riesgos Proceso Gestión de Compras y Contratación 2023_VF_Publicar.xlsx]Opciones Tratamiento'!#REF!),ISBLANK(AK68),ISTEXT(AK68))</xm:f>
          </x14:formula1>
          <xm:sqref>AM68:AN68 AM77 AM71:AN71 AM74:AN74 AM80:AN81 AM78:AN78</xm:sqref>
        </x14:dataValidation>
        <x14:dataValidation type="list" allowBlank="1" showErrorMessage="1">
          <x14:formula1>
            <xm:f>'C:\Users\nidia.carrion\Desktop\RIESGOS\[10. Matriz de riesgos Proceso Gestión de Compras y Contratación 2023_VF_Publicar.xlsx]Tabla Impacto'!#REF!</xm:f>
          </x14:formula1>
          <xm:sqref>R68 R71 R74 R77 R81</xm:sqref>
        </x14:dataValidation>
        <x14:dataValidation type="custom" allowBlank="1" showInputMessage="1" showErrorMessage="1" prompt="Recuerde que las acciones se generan bajo la medida de mitigar el riesgo">
          <x14:formula1>
            <xm:f>IF(OR(AL100='C:\Users\nidia.carrion\Desktop\RIESGOS\[11. Matriz de Riesgos Bienes e Infraestructura 2023.xlsx]Opciones Tratamiento'!#REF!,AL100='C:\Users\nidia.carrion\Desktop\RIESGOS\[11. Matriz de Riesgos Bienes e Infraestructura 2023.xlsx]Opciones Tratamiento'!#REF!,AL100='C:\Users\nidia.carrion\Desktop\RIESGOS\[11. Matriz de Riesgos Bienes e Infraestructura 2023.xlsx]Opciones Tratamiento'!#REF!),ISBLANK(AL100),ISTEXT(AL100))</xm:f>
          </x14:formula1>
          <xm:sqref>AR97</xm:sqref>
        </x14:dataValidation>
        <x14:dataValidation type="custom" allowBlank="1" showInputMessage="1" showErrorMessage="1" prompt="Recuerde que las acciones se generan bajo la medida de mitigar el riesgo">
          <x14:formula1>
            <xm:f>IF(OR(AK99='C:\Users\nidia.carrion\Desktop\RIESGOS\[11. Matriz de Riesgos Bienes e Infraestructura 2023.xlsx]Opciones Tratamiento'!#REF!,AK99='C:\Users\nidia.carrion\Desktop\RIESGOS\[11. Matriz de Riesgos Bienes e Infraestructura 2023.xlsx]Opciones Tratamiento'!#REF!,AK99='C:\Users\nidia.carrion\Desktop\RIESGOS\[11. Matriz de Riesgos Bienes e Infraestructura 2023.xlsx]Opciones Tratamiento'!#REF!),ISBLANK(AK99),ISTEXT(AK99))</xm:f>
          </x14:formula1>
          <xm:sqref>AM97</xm:sqref>
        </x14:dataValidation>
        <x14:dataValidation type="custom" allowBlank="1" showInputMessage="1" showErrorMessage="1" prompt="Recuerde que las acciones se generan bajo la medida de mitigar el riesgo">
          <x14:formula1>
            <xm:f>IF(OR(AL100='C:\Users\nidia.carrion\Desktop\RIESGOS\[11. Matriz de Riesgos Bienes e Infraestructura 2023.xlsx]Opciones Tratamiento'!#REF!,AL100='C:\Users\nidia.carrion\Desktop\RIESGOS\[11. Matriz de Riesgos Bienes e Infraestructura 2023.xlsx]Opciones Tratamiento'!#REF!,AL100='C:\Users\nidia.carrion\Desktop\RIESGOS\[11. Matriz de Riesgos Bienes e Infraestructura 2023.xlsx]Opciones Tratamiento'!#REF!),ISBLANK(AL100),ISTEXT(AL100))</xm:f>
          </x14:formula1>
          <xm:sqref>AQ97</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AR89:AR90</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AQ89:AQ90</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AQ87:AQ88</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AR87:AR88</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AM87:AN88</xm:sqref>
        </x14:dataValidation>
        <x14:dataValidation type="custom" allowBlank="1" showInputMessage="1" showErrorMessage="1" prompt="Recuerde que las acciones se generan bajo la medida de mitigar el riesgo">
          <x14:formula1>
            <xm:f>IF(OR(AL85='C:\Users\nidia.carrion\Desktop\RIESGOS\[11. Matriz de Riesgos Bienes e Infraestructura 2023.xlsx]Opciones Tratamiento'!#REF!,AL85='C:\Users\nidia.carrion\Desktop\RIESGOS\[11. Matriz de Riesgos Bienes e Infraestructura 2023.xlsx]Opciones Tratamiento'!#REF!,AL85='C:\Users\nidia.carrion\Desktop\RIESGOS\[11. Matriz de Riesgos Bienes e Infraestructura 2023.xlsx]Opciones Tratamiento'!#REF!),ISBLANK(AL85),ISTEXT(AL85))</xm:f>
          </x14:formula1>
          <xm:sqref>AO85:AO90</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AM89</xm:sqref>
        </x14:dataValidation>
        <x14:dataValidation type="list" allowBlank="1" showErrorMessage="1">
          <x14:formula1>
            <xm:f>'C:\Users\nidia.carrion\Desktop\RIESGOS\[11. Matriz de Riesgos Bienes e Infraestructura 2023.xlsx]Opciones Tratamiento'!#REF!</xm:f>
          </x14:formula1>
          <xm:sqref>AL85:AL86 AL89 AL91:AL93 AL95:AL97 AT96 AS85:AS95 AS97 E85 E89 E91 E93 E96 N85 N89 N91 N93 N96</xm:sqref>
        </x14:dataValidation>
        <x14:dataValidation type="list" allowBlank="1" showErrorMessage="1">
          <x14:formula1>
            <xm:f>'C:\Users\nidia.carrion\Desktop\RIESGOS\[11. Matriz de Riesgos Bienes e Infraestructura 2023.xlsx]Tabla Impacto'!#REF!</xm:f>
          </x14:formula1>
          <xm:sqref>R85 R89 R91 R93 R96</xm:sqref>
        </x14:dataValidation>
        <x14:dataValidation type="list" allowBlank="1" showErrorMessage="1">
          <x14:formula1>
            <xm:f>'C:\Users\nidia.carrion\Desktop\RIESGOS\[11. Matriz de Riesgos Bienes e Infraestructura 2023.xlsx]Tabla Valoración controles'!#REF!</xm:f>
          </x14:formula1>
          <xm:sqref>AC85:AE86 AC89:AE89 AC91:AE93 AC95:AE97 Z85:AA86 Z89:AA89 Z91:AA93 Z95:AA97</xm:sqref>
        </x14:dataValidation>
        <x14:dataValidation type="custom" allowBlank="1" showInputMessage="1" showErrorMessage="1" prompt="Recuerde que las acciones se generan bajo la medida de mitigar el riesgo">
          <x14:formula1>
            <xm:f>IF(OR(#REF!='C:\Users\nidia.carrion\Desktop\RIESGOS\[11. Matriz de Riesgos Bienes e Infraestructura 2023.xlsx]Opciones Tratamiento'!#REF!,#REF!='C:\Users\nidia.carrion\Desktop\RIESGOS\[11. Matriz de Riesgos Bienes e Infraestructura 2023.xlsx]Opciones Tratamiento'!#REF!,#REF!='C:\Users\nidia.carrion\Desktop\RIESGOS\[11. Matriz de Riesgos Bienes e Infraestructura 2023.xlsx]Opciones Tratamiento'!#REF!),ISBLANK(#REF!),ISTEXT(#REF!))</xm:f>
          </x14:formula1>
          <xm:sqref>AM91:AM93 AQ91:AR95 AM95:AM96</xm:sqref>
        </x14:dataValidation>
        <x14:dataValidation type="custom" allowBlank="1" showInputMessage="1" showErrorMessage="1" prompt="Recuerde que las acciones se generan bajo la medida de mitigar el riesgo">
          <x14:formula1>
            <xm:f>IF(OR(AL98='C:\Users\nidia.carrion\Desktop\RIESGOS\[11. Matriz de Riesgos Bienes e Infraestructura 2023.xlsx]Opciones Tratamiento'!#REF!,AL98='C:\Users\nidia.carrion\Desktop\RIESGOS\[11. Matriz de Riesgos Bienes e Infraestructura 2023.xlsx]Opciones Tratamiento'!#REF!,AL98='C:\Users\nidia.carrion\Desktop\RIESGOS\[11. Matriz de Riesgos Bienes e Infraestructura 2023.xlsx]Opciones Tratamiento'!#REF!),ISBLANK(AL98),ISTEXT(AL98))</xm:f>
          </x14:formula1>
          <xm:sqref>AN97</xm:sqref>
        </x14:dataValidation>
        <x14:dataValidation type="custom" allowBlank="1" showInputMessage="1" showErrorMessage="1" prompt="Recuerde que las acciones se generan bajo la medida de mitigar el riesgo">
          <x14:formula1>
            <xm:f>IF(OR(AL97='C:\Users\nidia.carrion\Desktop\RIESGOS\[11. Matriz de Riesgos Bienes e Infraestructura 2023.xlsx]Opciones Tratamiento'!#REF!,AL97='C:\Users\nidia.carrion\Desktop\RIESGOS\[11. Matriz de Riesgos Bienes e Infraestructura 2023.xlsx]Opciones Tratamiento'!#REF!,AL97='C:\Users\nidia.carrion\Desktop\RIESGOS\[11. Matriz de Riesgos Bienes e Infraestructura 2023.xlsx]Opciones Tratamiento'!#REF!),ISBLANK(AL97),ISTEXT(AL97))</xm:f>
          </x14:formula1>
          <xm:sqref>AS96</xm:sqref>
        </x14:dataValidation>
        <x14:dataValidation type="custom" allowBlank="1" showInputMessage="1" showErrorMessage="1" prompt="Recuerde que las acciones se generan bajo la medida de mitigar el riesgo">
          <x14:formula1>
            <xm:f>IF(OR(AL97='C:\Users\nidia.carrion\Desktop\RIESGOS\[11. Matriz de Riesgos Bienes e Infraestructura 2023.xlsx]Opciones Tratamiento'!#REF!,AL97='C:\Users\nidia.carrion\Desktop\RIESGOS\[11. Matriz de Riesgos Bienes e Infraestructura 2023.xlsx]Opciones Tratamiento'!#REF!,AL97='C:\Users\nidia.carrion\Desktop\RIESGOS\[11. Matriz de Riesgos Bienes e Infraestructura 2023.xlsx]Opciones Tratamiento'!#REF!),ISBLANK(AL97),ISTEXT(AL97))</xm:f>
          </x14:formula1>
          <xm:sqref>AQ96</xm:sqref>
        </x14:dataValidation>
        <x14:dataValidation type="custom" allowBlank="1" showInputMessage="1" showErrorMessage="1" prompt="Recuerde que las acciones se generan bajo la medida de mitigar el riesgo">
          <x14:formula1>
            <xm:f>IF(OR(AL97='C:\Users\nidia.carrion\Desktop\RIESGOS\[11. Matriz de Riesgos Bienes e Infraestructura 2023.xlsx]Opciones Tratamiento'!#REF!,AL97='C:\Users\nidia.carrion\Desktop\RIESGOS\[11. Matriz de Riesgos Bienes e Infraestructura 2023.xlsx]Opciones Tratamiento'!#REF!,AL97='C:\Users\nidia.carrion\Desktop\RIESGOS\[11. Matriz de Riesgos Bienes e Infraestructura 2023.xlsx]Opciones Tratamiento'!#REF!),ISBLANK(AL97),ISTEXT(AL97))</xm:f>
          </x14:formula1>
          <xm:sqref>AR96</xm:sqref>
        </x14:dataValidation>
        <x14:dataValidation type="custom" allowBlank="1" showInputMessage="1" showErrorMessage="1" prompt="Recuerde que las acciones se generan bajo la medida de mitigar el riesgo">
          <x14:formula1>
            <xm:f>IF(OR(AL85='C:\Users\nidia.carrion\Desktop\RIESGOS\[11. Matriz de Riesgos Bienes e Infraestructura 2023.xlsx]Opciones Tratamiento'!#REF!,AL85='C:\Users\nidia.carrion\Desktop\RIESGOS\[11. Matriz de Riesgos Bienes e Infraestructura 2023.xlsx]Opciones Tratamiento'!#REF!,AL85='C:\Users\nidia.carrion\Desktop\RIESGOS\[11. Matriz de Riesgos Bienes e Infraestructura 2023.xlsx]Opciones Tratamiento'!#REF!),ISBLANK(AL85),ISTEXT(AL85))</xm:f>
          </x14:formula1>
          <xm:sqref>AR85:AR86</xm:sqref>
        </x14:dataValidation>
        <x14:dataValidation type="custom" allowBlank="1" showInputMessage="1" showErrorMessage="1" prompt="Recuerde que las acciones se generan bajo la medida de mitigar el riesgo">
          <x14:formula1>
            <xm:f>IF(OR(AK85='C:\Users\nidia.carrion\Desktop\RIESGOS\[11. Matriz de Riesgos Bienes e Infraestructura 2023.xlsx]Opciones Tratamiento'!#REF!,AK85='C:\Users\nidia.carrion\Desktop\RIESGOS\[11. Matriz de Riesgos Bienes e Infraestructura 2023.xlsx]Opciones Tratamiento'!#REF!,AK85='C:\Users\nidia.carrion\Desktop\RIESGOS\[11. Matriz de Riesgos Bienes e Infraestructura 2023.xlsx]Opciones Tratamiento'!#REF!),ISBLANK(AK85),ISTEXT(AK85))</xm:f>
          </x14:formula1>
          <xm:sqref>AM85:AN86</xm:sqref>
        </x14:dataValidation>
        <x14:dataValidation type="custom" allowBlank="1" showInputMessage="1" showErrorMessage="1" prompt="Recuerde que las acciones se generan bajo la medida de mitigar el riesgo">
          <x14:formula1>
            <xm:f>IF(OR(AL85='C:\Users\nidia.carrion\Desktop\RIESGOS\[11. Matriz de Riesgos Bienes e Infraestructura 2023.xlsx]Opciones Tratamiento'!#REF!,AL85='C:\Users\nidia.carrion\Desktop\RIESGOS\[11. Matriz de Riesgos Bienes e Infraestructura 2023.xlsx]Opciones Tratamiento'!#REF!,AL85='C:\Users\nidia.carrion\Desktop\RIESGOS\[11. Matriz de Riesgos Bienes e Infraestructura 2023.xlsx]Opciones Tratamiento'!#REF!),ISBLANK(AL85),ISTEXT(AL85))</xm:f>
          </x14:formula1>
          <xm:sqref>AQ85:AQ86</xm:sqref>
        </x14:dataValidation>
        <x14:dataValidation type="custom" allowBlank="1" showInputMessage="1" showErrorMessage="1" prompt="Recuerde que las acciones se generan bajo la medida de mitigar el riesgo">
          <x14:formula1>
            <xm:f>IF(OR(AL85='C:\Users\nidia.carrion\Desktop\RIESGOS\[11. Matriz de Riesgos Bienes e Infraestructura 2023.xlsx]Opciones Tratamiento'!#REF!,AL85='C:\Users\nidia.carrion\Desktop\RIESGOS\[11. Matriz de Riesgos Bienes e Infraestructura 2023.xlsx]Opciones Tratamiento'!#REF!,AL85='C:\Users\nidia.carrion\Desktop\RIESGOS\[11. Matriz de Riesgos Bienes e Infraestructura 2023.xlsx]Opciones Tratamiento'!#REF!),ISBLANK(AL85),ISTEXT(AL85))</xm:f>
          </x14:formula1>
          <xm:sqref>AP85:AP89 AP91:AP92</xm:sqref>
        </x14:dataValidation>
        <x14:dataValidation type="list" allowBlank="1" showErrorMessage="1">
          <x14:formula1>
            <xm:f>'C:\Users\nidia.carrion\Desktop\RIESGOS\[12. Matriz de Riesgos Gestión Documental 2023.xlsx]Opciones Tratamiento'!#REF!</xm:f>
          </x14:formula1>
          <xm:sqref>AL98:AL108 AS98:AS108 N98 N101:N102 N107 F98 F101:F102 F104 F107</xm:sqref>
        </x14:dataValidation>
        <x14:dataValidation type="list" allowBlank="1" showErrorMessage="1">
          <x14:formula1>
            <xm:f>'C:\Users\nidia.carrion\Desktop\RIESGOS\[12. Matriz de Riesgos Gestión Documental 2023.xlsx]Tabla Valoración controles'!#REF!</xm:f>
          </x14:formula1>
          <xm:sqref>Z98:AA108 AC98:AE108</xm:sqref>
        </x14:dataValidation>
        <x14:dataValidation type="custom" allowBlank="1" showInputMessage="1" showErrorMessage="1" prompt="Recuerde que las acciones se generan bajo la medida de mitigar el riesgo">
          <x14:formula1>
            <xm:f>IF(OR(AL98='C:\Users\nidia.carrion\Desktop\RIESGOS\[12. Matriz de Riesgos Gestión Documental 2023.xlsx]Opciones Tratamiento'!#REF!,AL98='C:\Users\nidia.carrion\Desktop\RIESGOS\[12. Matriz de Riesgos Gestión Documental 2023.xlsx]Opciones Tratamiento'!#REF!,AL98='C:\Users\nidia.carrion\Desktop\RIESGOS\[12. Matriz de Riesgos Gestión Documental 2023.xlsx]Opciones Tratamiento'!#REF!),ISBLANK(AL98),ISTEXT(AL98))</xm:f>
          </x14:formula1>
          <xm:sqref>AR98:AR108</xm:sqref>
        </x14:dataValidation>
        <x14:dataValidation type="custom" allowBlank="1" showInputMessage="1" showErrorMessage="1" prompt="Recuerde que las acciones se generan bajo la medida de mitigar el riesgo">
          <x14:formula1>
            <xm:f>IF(OR(AL98='C:\Users\nidia.carrion\Desktop\RIESGOS\[12. Matriz de Riesgos Gestión Documental 2023.xlsx]Opciones Tratamiento'!#REF!,AL98='C:\Users\nidia.carrion\Desktop\RIESGOS\[12. Matriz de Riesgos Gestión Documental 2023.xlsx]Opciones Tratamiento'!#REF!,AL98='C:\Users\nidia.carrion\Desktop\RIESGOS\[12. Matriz de Riesgos Gestión Documental 2023.xlsx]Opciones Tratamiento'!#REF!),ISBLANK(AL98),ISTEXT(AL98))</xm:f>
          </x14:formula1>
          <xm:sqref>AQ98:AQ108</xm:sqref>
        </x14:dataValidation>
        <x14:dataValidation type="list" allowBlank="1" showErrorMessage="1">
          <x14:formula1>
            <xm:f>'C:\Users\nidia.carrion\Desktop\RIESGOS\[12. Matriz de Riesgos Gestión Documental 2023.xlsx]Tabla Impacto'!#REF!</xm:f>
          </x14:formula1>
          <xm:sqref>R98 R101:R102 R104 R107</xm:sqref>
        </x14:dataValidation>
        <x14:dataValidation type="custom" allowBlank="1" showInputMessage="1" showErrorMessage="1" prompt="Recuerde que las acciones se generan bajo la medida de mitigar el riesgo">
          <x14:formula1>
            <xm:f>IF(OR(AL103='C:\Users\nidia.carrion\Desktop\RIESGOS\[12. Matriz de Riesgos Gestión Documental 2023.xlsx]Opciones Tratamiento'!#REF!,AL103='C:\Users\nidia.carrion\Desktop\RIESGOS\[12. Matriz de Riesgos Gestión Documental 2023.xlsx]Opciones Tratamiento'!#REF!,AL103='C:\Users\nidia.carrion\Desktop\RIESGOS\[12. Matriz de Riesgos Gestión Documental 2023.xlsx]Opciones Tratamiento'!#REF!),ISBLANK(AL103),ISTEXT(AL103))</xm:f>
          </x14:formula1>
          <xm:sqref>AN102</xm:sqref>
        </x14:dataValidation>
        <x14:dataValidation type="custom" allowBlank="1" showInputMessage="1" showErrorMessage="1" prompt="Recuerde que las acciones se generan bajo la medida de mitigar el riesgo">
          <x14:formula1>
            <xm:f>IF(OR(AK98='C:\Users\nidia.carrion\Desktop\RIESGOS\[12. Matriz de Riesgos Gestión Documental 2023.xlsx]Opciones Tratamiento'!#REF!,AK98='C:\Users\nidia.carrion\Desktop\RIESGOS\[12. Matriz de Riesgos Gestión Documental 2023.xlsx]Opciones Tratamiento'!#REF!,AK98='C:\Users\nidia.carrion\Desktop\RIESGOS\[12. Matriz de Riesgos Gestión Documental 2023.xlsx]Opciones Tratamiento'!#REF!),ISBLANK(AK98),ISTEXT(AK98))</xm:f>
          </x14:formula1>
          <xm:sqref>AO98:AO99 AO101:AO102 AO104 AN107:AO107 AN108</xm:sqref>
        </x14:dataValidation>
        <x14:dataValidation type="custom" allowBlank="1" showInputMessage="1" showErrorMessage="1" prompt="Recuerde que las acciones se generan bajo la medida de mitigar el riesgo">
          <x14:formula1>
            <xm:f>IF(OR(AK98='C:\Users\nidia.carrion\Desktop\RIESGOS\[12. Matriz de Riesgos Gestión Documental 2023.xlsx]Opciones Tratamiento'!#REF!,AK98='C:\Users\nidia.carrion\Desktop\RIESGOS\[12. Matriz de Riesgos Gestión Documental 2023.xlsx]Opciones Tratamiento'!#REF!,AK98='C:\Users\nidia.carrion\Desktop\RIESGOS\[12. Matriz de Riesgos Gestión Documental 2023.xlsx]Opciones Tratamiento'!#REF!),ISBLANK(AK98),ISTEXT(AK98))</xm:f>
          </x14:formula1>
          <xm:sqref>AM98:AN99 AM101:AN101 AM102 AM104:AN104</xm:sqref>
        </x14:dataValidation>
        <x14:dataValidation type="custom" allowBlank="1" showInputMessage="1" showErrorMessage="1" prompt="Recuerde que las acciones se generan bajo la medida de mitigar el riesgo">
          <x14:formula1>
            <xm:f>IF(OR(AL98='C:\Users\nidia.carrion\Desktop\RIESGOS\[12. Matriz de Riesgos Gestión Documental 2023.xlsx]Opciones Tratamiento'!#REF!,AL98='C:\Users\nidia.carrion\Desktop\RIESGOS\[12. Matriz de Riesgos Gestión Documental 2023.xlsx]Opciones Tratamiento'!#REF!,AL98='C:\Users\nidia.carrion\Desktop\RIESGOS\[12. Matriz de Riesgos Gestión Documental 2023.xlsx]Opciones Tratamiento'!#REF!),ISBLANK(AL98),ISTEXT(AL98))</xm:f>
          </x14:formula1>
          <xm:sqref>AP98:AP99 AP101:AP102 AP104 AP107:AP108</xm:sqref>
        </x14:dataValidation>
        <x14:dataValidation type="list" allowBlank="1" showErrorMessage="1">
          <x14:formula1>
            <xm:f>'C:\Users\nidia.carrion\Desktop\RIESGOS\[14. Matriz Riesgos Proceso Gestión de Recursos Tecnológicos 2023 CIC.xlsx]Opciones Tratamiento'!#REF!</xm:f>
          </x14:formula1>
          <xm:sqref>E117 E120 E122 E125:E127 N117 N120 N122 N125:N127 AL117:AL129 AS117:AS129</xm:sqref>
        </x14:dataValidation>
        <x14:dataValidation type="custom" allowBlank="1" showInputMessage="1" showErrorMessage="1" prompt="Recuerde que las acciones se generan bajo la medida de mitigar el riesgo">
          <x14:formula1>
            <xm:f>IF(OR(AL117='C:\Users\nidia.carrion\Desktop\RIESGOS\[14. Matriz Riesgos Proceso Gestión de Recursos Tecnológicos 2023 CIC.xlsx]Opciones Tratamiento'!#REF!,AL117='C:\Users\nidia.carrion\Desktop\RIESGOS\[14. Matriz Riesgos Proceso Gestión de Recursos Tecnológicos 2023 CIC.xlsx]Opciones Tratamiento'!#REF!,AL117='C:\Users\nidia.carrion\Desktop\RIESGOS\[14. Matriz Riesgos Proceso Gestión de Recursos Tecnológicos 2023 CIC.xlsx]Opciones Tratamiento'!#REF!),ISBLANK(AL117),ISTEXT(AL117))</xm:f>
          </x14:formula1>
          <xm:sqref>AR117:AR129</xm:sqref>
        </x14:dataValidation>
        <x14:dataValidation type="custom" allowBlank="1" showInputMessage="1" showErrorMessage="1" prompt="Recuerde que las acciones se generan bajo la medida de mitigar el riesgo">
          <x14:formula1>
            <xm:f>IF(OR(AL117='C:\Users\nidia.carrion\Desktop\RIESGOS\[14. Matriz Riesgos Proceso Gestión de Recursos Tecnológicos 2023 CIC.xlsx]Opciones Tratamiento'!#REF!,AL117='C:\Users\nidia.carrion\Desktop\RIESGOS\[14. Matriz Riesgos Proceso Gestión de Recursos Tecnológicos 2023 CIC.xlsx]Opciones Tratamiento'!#REF!,AL117='C:\Users\nidia.carrion\Desktop\RIESGOS\[14. Matriz Riesgos Proceso Gestión de Recursos Tecnológicos 2023 CIC.xlsx]Opciones Tratamiento'!#REF!),ISBLANK(AL117),ISTEXT(AL117))</xm:f>
          </x14:formula1>
          <xm:sqref>AP122 AP117:AP119 AP125:AP129</xm:sqref>
        </x14:dataValidation>
        <x14:dataValidation type="custom" allowBlank="1" showInputMessage="1" showErrorMessage="1" prompt="Recuerde que las acciones se generan bajo la medida de mitigar el riesgo">
          <x14:formula1>
            <xm:f>IF(OR(AK117='C:\Users\nidia.carrion\Desktop\RIESGOS\[14. Matriz Riesgos Proceso Gestión de Recursos Tecnológicos 2023 CIC.xlsx]Opciones Tratamiento'!#REF!,AK117='C:\Users\nidia.carrion\Desktop\RIESGOS\[14. Matriz Riesgos Proceso Gestión de Recursos Tecnológicos 2023 CIC.xlsx]Opciones Tratamiento'!#REF!,AK117='C:\Users\nidia.carrion\Desktop\RIESGOS\[14. Matriz Riesgos Proceso Gestión de Recursos Tecnológicos 2023 CIC.xlsx]Opciones Tratamiento'!#REF!),ISBLANK(AK117),ISTEXT(AK117))</xm:f>
          </x14:formula1>
          <xm:sqref>AN122 AM117:AM124 AN117:AN119 AM125:AN129</xm:sqref>
        </x14:dataValidation>
        <x14:dataValidation type="list" allowBlank="1" showErrorMessage="1">
          <x14:formula1>
            <xm:f>'C:\Users\nidia.carrion\Desktop\RIESGOS\[14. Matriz Riesgos Proceso Gestión de Recursos Tecnológicos 2023 CIC.xlsx]Tabla Valoración controles'!#REF!</xm:f>
          </x14:formula1>
          <xm:sqref>AC117:AE129 Z117:AA129</xm:sqref>
        </x14:dataValidation>
        <x14:dataValidation type="custom" allowBlank="1" showInputMessage="1" showErrorMessage="1" prompt="Recuerde que las acciones se generan bajo la medida de mitigar el riesgo">
          <x14:formula1>
            <xm:f>IF(OR(AL117='C:\Users\nidia.carrion\Desktop\RIESGOS\[14. Matriz Riesgos Proceso Gestión de Recursos Tecnológicos 2023 CIC.xlsx]Opciones Tratamiento'!#REF!,AL117='C:\Users\nidia.carrion\Desktop\RIESGOS\[14. Matriz Riesgos Proceso Gestión de Recursos Tecnológicos 2023 CIC.xlsx]Opciones Tratamiento'!#REF!,AL117='C:\Users\nidia.carrion\Desktop\RIESGOS\[14. Matriz Riesgos Proceso Gestión de Recursos Tecnológicos 2023 CIC.xlsx]Opciones Tratamiento'!#REF!),ISBLANK(AL117),ISTEXT(AL117))</xm:f>
          </x14:formula1>
          <xm:sqref>AO122 AO117:AO119 AO125:AO129</xm:sqref>
        </x14:dataValidation>
        <x14:dataValidation type="custom" allowBlank="1" showInputMessage="1" showErrorMessage="1" prompt="Recuerde que las acciones se generan bajo la medida de mitigar el riesgo">
          <x14:formula1>
            <xm:f>IF(OR(AL117='C:\Users\nidia.carrion\Desktop\RIESGOS\[14. Matriz Riesgos Proceso Gestión de Recursos Tecnológicos 2023 CIC.xlsx]Opciones Tratamiento'!#REF!,AL117='C:\Users\nidia.carrion\Desktop\RIESGOS\[14. Matriz Riesgos Proceso Gestión de Recursos Tecnológicos 2023 CIC.xlsx]Opciones Tratamiento'!#REF!,AL117='C:\Users\nidia.carrion\Desktop\RIESGOS\[14. Matriz Riesgos Proceso Gestión de Recursos Tecnológicos 2023 CIC.xlsx]Opciones Tratamiento'!#REF!),ISBLANK(AL117),ISTEXT(AL117))</xm:f>
          </x14:formula1>
          <xm:sqref>AQ117:AQ129</xm:sqref>
        </x14:dataValidation>
        <x14:dataValidation type="list" allowBlank="1" showErrorMessage="1">
          <x14:formula1>
            <xm:f>'C:\Users\nidia.carrion\Desktop\RIESGOS\[14. Matriz Riesgos Proceso Gestión de Recursos Tecnológicos 2023 CIC.xlsx]Tabla Impacto'!#REF!</xm:f>
          </x14:formula1>
          <xm:sqref>R117 R120 R122 R125:R127</xm:sqref>
        </x14:dataValidation>
        <x14:dataValidation type="custom" allowBlank="1" showInputMessage="1" showErrorMessage="1" prompt="Recuerde que las acciones se generan bajo la medida de mitigar el riesgo">
          <x14:formula1>
            <xm:f>IF(OR(AL169='C:\Users\nidia.carrion\Desktop\RIESGOS\[15. Matriz de riesgos Proceso de Gestión de Recursos Financieros 2023_VF_Publicar.xlsx]Opciones Tratamiento'!#REF!,AL169='C:\Users\nidia.carrion\Desktop\RIESGOS\[15. Matriz de riesgos Proceso de Gestión de Recursos Financieros 2023_VF_Publicar.xlsx]Opciones Tratamiento'!#REF!,AL169='C:\Users\nidia.carrion\Desktop\RIESGOS\[15. Matriz de riesgos Proceso de Gestión de Recursos Financieros 2023_VF_Publicar.xlsx]Opciones Tratamiento'!#REF!),ISBLANK(AL169),ISTEXT(AL169))</xm:f>
          </x14:formula1>
          <xm:sqref>AP168</xm:sqref>
        </x14:dataValidation>
        <x14:dataValidation type="custom" allowBlank="1" showInputMessage="1" showErrorMessage="1" prompt="Recuerde que las acciones se generan bajo la medida de mitigar el riesgo">
          <x14:formula1>
            <xm:f>IF(OR(AL169='C:\Users\nidia.carrion\Desktop\RIESGOS\[15. Matriz de riesgos Proceso de Gestión de Recursos Financieros 2023_VF_Publicar.xlsx]Opciones Tratamiento'!#REF!,AL169='C:\Users\nidia.carrion\Desktop\RIESGOS\[15. Matriz de riesgos Proceso de Gestión de Recursos Financieros 2023_VF_Publicar.xlsx]Opciones Tratamiento'!#REF!,AL169='C:\Users\nidia.carrion\Desktop\RIESGOS\[15. Matriz de riesgos Proceso de Gestión de Recursos Financieros 2023_VF_Publicar.xlsx]Opciones Tratamiento'!#REF!),ISBLANK(AL169),ISTEXT(AL169))</xm:f>
          </x14:formula1>
          <xm:sqref>AN168</xm:sqref>
        </x14:dataValidation>
        <x14:dataValidation type="list" allowBlank="1" showErrorMessage="1">
          <x14:formula1>
            <xm:f>'C:\Users\nidia.carrion\Desktop\RIESGOS\[15. Matriz de riesgos Proceso de Gestión de Recursos Financieros 2023_VF_Publicar.xlsx]Opciones Tratamiento'!#REF!</xm:f>
          </x14:formula1>
          <xm:sqref>AL174 AL159:AL172 N159 N164 N167 N170 N172 N174 AS159:AS162 AS164:AS175 E159 E164 E167 E170 E172 E174</xm:sqref>
        </x14:dataValidation>
        <x14:dataValidation type="custom" allowBlank="1" showInputMessage="1" showErrorMessage="1" prompt="Recuerde que las acciones se generan bajo la medida de mitigar el riesgo">
          <x14:formula1>
            <xm:f>IF(OR(AL159='C:\Users\nidia.carrion\Desktop\RIESGOS\[15.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Tratamiento'!#REF!),ISBLANK(AL159),ISTEXT(AL159))</xm:f>
          </x14:formula1>
          <xm:sqref>AR159 AR164:AR175</xm:sqref>
        </x14:dataValidation>
        <x14:dataValidation type="list" allowBlank="1" showErrorMessage="1">
          <x14:formula1>
            <xm:f>'C:\Users\nidia.carrion\Desktop\RIESGOS\[15. Matriz de riesgos Proceso de Gestión de Recursos Financieros 2023_VF_Publicar.xlsx]Tabla Valoración controles'!#REF!</xm:f>
          </x14:formula1>
          <xm:sqref>Z159:AA165 Z174:AA174 Z167:AA172 AC159:AE165 AC174:AE174 AC167:AE172</xm:sqref>
        </x14:dataValidation>
        <x14:dataValidation type="custom" allowBlank="1" showInputMessage="1" showErrorMessage="1" prompt="Recuerde que las acciones se generan bajo la medida de mitigar el riesgo">
          <x14:formula1>
            <xm:f>IF(OR(AL159='C:\Users\nidia.carrion\Desktop\RIESGOS\[15.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Tratamiento'!#REF!),ISBLANK(AL159),ISTEXT(AL159))</xm:f>
          </x14:formula1>
          <xm:sqref>AO172 AO174 AO159:AO168 AO170</xm:sqref>
        </x14:dataValidation>
        <x14:dataValidation type="custom" allowBlank="1" showInputMessage="1" showErrorMessage="1" prompt="Recuerde que las acciones se generan bajo la medida de mitigar el riesgo">
          <x14:formula1>
            <xm:f>IF(OR(AL159='C:\Users\nidia.carrion\Desktop\RIESGOS\[15.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Tratamiento'!#REF!),ISBLANK(AL159),ISTEXT(AL159))</xm:f>
          </x14:formula1>
          <xm:sqref>AP172 AP174 AP159:AP167 AP170</xm:sqref>
        </x14:dataValidation>
        <x14:dataValidation type="custom" allowBlank="1" showInputMessage="1" showErrorMessage="1" prompt="Recuerde que las acciones se generan bajo la medida de mitigar el riesgo">
          <x14:formula1>
            <xm:f>IF(OR(AK159='C:\Users\nidia.carrion\Desktop\RIESGOS\[15. Matriz de riesgos Proceso de Gestión de Recursos Financieros 2023_VF_Publicar.xlsx]Opciones Tratamiento'!#REF!,AK159='C:\Users\nidia.carrion\Desktop\RIESGOS\[15. Matriz de riesgos Proceso de Gestión de Recursos Financieros 2023_VF_Publicar.xlsx]Opciones Tratamiento'!#REF!,AK159='C:\Users\nidia.carrion\Desktop\RIESGOS\[15. Matriz de riesgos Proceso de Gestión de Recursos Financieros 2023_VF_Publicar.xlsx]Opciones Tratamiento'!#REF!),ISBLANK(AK159),ISTEXT(AK159))</xm:f>
          </x14:formula1>
          <xm:sqref>AM159:AN161 AM162 AM163:AN165 AM172:AN172 AM173 AM174:AN174 AM175 AM166:AM171 AN167 AN170</xm:sqref>
        </x14:dataValidation>
        <x14:dataValidation type="list" allowBlank="1" showErrorMessage="1">
          <x14:formula1>
            <xm:f>'C:\Users\nidia.carrion\Desktop\RIESGOS\[15. Matriz de riesgos Proceso de Gestión de Recursos Financieros 2023_VF_Publicar.xlsx]Tabla Impacto'!#REF!</xm:f>
          </x14:formula1>
          <xm:sqref>R159 R164 R167 R170 R172 R174</xm:sqref>
        </x14:dataValidation>
        <x14:dataValidation type="custom" allowBlank="1" showInputMessage="1" showErrorMessage="1" prompt="Recuerde que las acciones se generan bajo la medida de mitigar el riesgo">
          <x14:formula1>
            <xm:f>IF(OR(AL159='C:\Users\nidia.carrion\Desktop\RIESGOS\[15.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Tratamiento'!#REF!,AL159='C:\Users\nidia.carrion\Desktop\RIESGOS\[15. Matriz de riesgos Proceso de Gestión de Recursos Financieros 2023_VF_Publicar.xlsx]Opciones Tratamiento'!#REF!),ISBLANK(AL159),ISTEXT(AL159))</xm:f>
          </x14:formula1>
          <xm:sqref>AQ159:AQ175</xm:sqref>
        </x14:dataValidation>
        <x14:dataValidation type="custom" allowBlank="1" showInputMessage="1" showErrorMessage="1" prompt="Recuerde que las acciones se generan bajo la medida de mitigar el riesgo">
          <x14:formula1>
            <xm:f>IF(OR(AL121='C:\Users\nidia.carrion\Desktop\RIESGOS\[14. Matriz Riesgos Proceso Gestión de Recursos Tecnológicos 2023 CIC.xlsx]Opciones Tratamiento'!#REF!,AL121='C:\Users\nidia.carrion\Desktop\RIESGOS\[14. Matriz Riesgos Proceso Gestión de Recursos Tecnológicos 2023 CIC.xlsx]Opciones Tratamiento'!#REF!,AL121='C:\Users\nidia.carrion\Desktop\RIESGOS\[14. Matriz Riesgos Proceso Gestión de Recursos Tecnológicos 2023 CIC.xlsx]Opciones Tratamiento'!#REF!),ISBLANK(AL121),ISTEXT(AL121))</xm:f>
          </x14:formula1>
          <xm:sqref>AN120</xm:sqref>
        </x14:dataValidation>
        <x14:dataValidation type="custom" allowBlank="1" showInputMessage="1" showErrorMessage="1" prompt="Recuerde que las acciones se generan bajo la medida de mitigar el riesgo">
          <x14:formula1>
            <xm:f>IF(OR(AL121='C:\Users\nidia.carrion\Desktop\RIESGOS\[14. Matriz Riesgos Proceso Gestión de Recursos Tecnológicos 2023 CIC.xlsx]Opciones Tratamiento'!#REF!,AL121='C:\Users\nidia.carrion\Desktop\RIESGOS\[14. Matriz Riesgos Proceso Gestión de Recursos Tecnológicos 2023 CIC.xlsx]Opciones Tratamiento'!#REF!,AL121='C:\Users\nidia.carrion\Desktop\RIESGOS\[14. Matriz Riesgos Proceso Gestión de Recursos Tecnológicos 2023 CIC.xlsx]Opciones Tratamiento'!#REF!),ISBLANK(AL121),ISTEXT(AL121))</xm:f>
          </x14:formula1>
          <xm:sqref>AO120</xm:sqref>
        </x14:dataValidation>
        <x14:dataValidation type="custom" allowBlank="1" showInputMessage="1" showErrorMessage="1" prompt="Recuerde que las acciones se generan bajo la medida de mitigar el riesgo">
          <x14:formula1>
            <xm:f>IF(OR(AL121='C:\Users\nidia.carrion\Desktop\RIESGOS\[14. Matriz Riesgos Proceso Gestión de Recursos Tecnológicos 2023 CIC.xlsx]Opciones Tratamiento'!#REF!,AL121='C:\Users\nidia.carrion\Desktop\RIESGOS\[14. Matriz Riesgos Proceso Gestión de Recursos Tecnológicos 2023 CIC.xlsx]Opciones Tratamiento'!#REF!,AL121='C:\Users\nidia.carrion\Desktop\RIESGOS\[14. Matriz Riesgos Proceso Gestión de Recursos Tecnológicos 2023 CIC.xlsx]Opciones Tratamiento'!#REF!),ISBLANK(AL121),ISTEXT(AL121))</xm:f>
          </x14:formula1>
          <xm:sqref>AP120</xm:sqref>
        </x14:dataValidation>
        <x14:dataValidation type="custom" allowBlank="1" showInputMessage="1" showErrorMessage="1" prompt="Recuerde que las acciones se generan bajo la medida de mitigar el riesgo">
          <x14:formula1>
            <xm:f>IF(OR(AL26='C:\Users\nidia.carrion\Desktop\RIESGOS\[3. Matriz de Riesgos Proceso Gestión de Calidad 2023.xlsx]Opciones Tratamiento'!#REF!,AL26='C:\Users\nidia.carrion\Desktop\RIESGOS\[3. Matriz de Riesgos Proceso Gestión de Calidad 2023.xlsx]Opciones Tratamiento'!#REF!,AL26='C:\Users\nidia.carrion\Desktop\RIESGOS\[3. Matriz de Riesgos Proceso Gestión de Calidad 2023.xlsx]Opciones Tratamiento'!#REF!),ISBLANK(AL26),ISTEXT(AL26))</xm:f>
          </x14:formula1>
          <xm:sqref>AQ26:AQ34</xm:sqref>
        </x14:dataValidation>
        <x14:dataValidation type="custom" allowBlank="1" showInputMessage="1" showErrorMessage="1" prompt="Recuerde que las acciones se generan bajo la medida de mitigar el riesgo">
          <x14:formula1>
            <xm:f>IF(OR(AL68='C:\Users\nidia.carrion\Desktop\RIESGOS\[10.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Tratamiento'!#REF!),ISBLANK(AL68),ISTEXT(AL68))</xm:f>
          </x14:formula1>
          <xm:sqref>AR68:AR84</xm:sqref>
        </x14:dataValidation>
        <x14:dataValidation type="custom" allowBlank="1" showInputMessage="1" showErrorMessage="1" prompt="Recuerde que las acciones se generan bajo la medida de mitigar el riesgo">
          <x14:formula1>
            <xm:f>IF(OR(AL68='C:\Users\nidia.carrion\Desktop\RIESGOS\[10.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Tratamiento'!#REF!,AL68='C:\Users\nidia.carrion\Desktop\RIESGOS\[10. Matriz de riesgos Proceso Gestión de Compras y Contratación 2023_VF_Publicar.xlsx]Opciones Tratamiento'!#REF!),ISBLANK(AL68),ISTEXT(AL68))</xm:f>
          </x14:formula1>
          <xm:sqref>AQ68:AQ84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baseColWidth="10" defaultColWidth="12.58203125" defaultRowHeight="15" customHeight="1"/>
  <cols>
    <col min="1" max="1" width="9.4140625" customWidth="1"/>
    <col min="2" max="39" width="5" customWidth="1"/>
    <col min="40" max="40" width="9.4140625" customWidth="1"/>
    <col min="41" max="46" width="5" customWidth="1"/>
    <col min="47" max="61" width="9.414062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1438" t="s">
        <v>179</v>
      </c>
      <c r="C2" s="917"/>
      <c r="D2" s="917"/>
      <c r="E2" s="917"/>
      <c r="F2" s="917"/>
      <c r="G2" s="917"/>
      <c r="H2" s="917"/>
      <c r="I2" s="917"/>
      <c r="J2" s="1439" t="s">
        <v>15</v>
      </c>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
      <c r="AO2" s="1"/>
      <c r="AP2" s="1"/>
      <c r="AQ2" s="1"/>
      <c r="AR2" s="1"/>
      <c r="AS2" s="1"/>
      <c r="AT2" s="1"/>
      <c r="AU2" s="1"/>
      <c r="AV2" s="1"/>
      <c r="AW2" s="1"/>
      <c r="AX2" s="1"/>
      <c r="AY2" s="1"/>
      <c r="AZ2" s="1"/>
      <c r="BA2" s="1"/>
      <c r="BB2" s="1"/>
      <c r="BC2" s="1"/>
      <c r="BD2" s="1"/>
      <c r="BE2" s="1"/>
      <c r="BF2" s="1"/>
      <c r="BG2" s="1"/>
      <c r="BH2" s="1"/>
      <c r="BI2" s="1"/>
    </row>
    <row r="3" spans="1:61" ht="18.75" customHeight="1">
      <c r="A3" s="1"/>
      <c r="B3" s="917"/>
      <c r="C3" s="917"/>
      <c r="D3" s="917"/>
      <c r="E3" s="917"/>
      <c r="F3" s="917"/>
      <c r="G3" s="917"/>
      <c r="H3" s="917"/>
      <c r="I3" s="917"/>
      <c r="J3" s="1411"/>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1"/>
      <c r="AO3" s="1"/>
      <c r="AP3" s="1"/>
      <c r="AQ3" s="1"/>
      <c r="AR3" s="1"/>
      <c r="AS3" s="1"/>
      <c r="AT3" s="1"/>
      <c r="AU3" s="1"/>
      <c r="AV3" s="1"/>
      <c r="AW3" s="1"/>
      <c r="AX3" s="1"/>
      <c r="AY3" s="1"/>
      <c r="AZ3" s="1"/>
      <c r="BA3" s="1"/>
      <c r="BB3" s="1"/>
      <c r="BC3" s="1"/>
      <c r="BD3" s="1"/>
      <c r="BE3" s="1"/>
      <c r="BF3" s="1"/>
      <c r="BG3" s="1"/>
      <c r="BH3" s="1"/>
      <c r="BI3" s="1"/>
    </row>
    <row r="4" spans="1:61" ht="15" customHeight="1">
      <c r="A4" s="1"/>
      <c r="B4" s="917"/>
      <c r="C4" s="917"/>
      <c r="D4" s="917"/>
      <c r="E4" s="917"/>
      <c r="F4" s="917"/>
      <c r="G4" s="917"/>
      <c r="H4" s="917"/>
      <c r="I4" s="917"/>
      <c r="J4" s="1411"/>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1"/>
      <c r="AO5" s="1"/>
      <c r="AP5" s="1"/>
      <c r="AQ5" s="1"/>
      <c r="AR5" s="1"/>
      <c r="AS5" s="1"/>
      <c r="AT5" s="1"/>
      <c r="AU5" s="1"/>
      <c r="AV5" s="1"/>
      <c r="AW5" s="1"/>
      <c r="AX5" s="1"/>
      <c r="AY5" s="1"/>
      <c r="AZ5" s="1"/>
      <c r="BA5" s="1"/>
      <c r="BB5" s="1"/>
      <c r="BC5" s="1"/>
      <c r="BD5" s="1"/>
      <c r="BE5" s="1"/>
      <c r="BF5" s="1"/>
      <c r="BG5" s="1"/>
      <c r="BH5" s="1"/>
      <c r="BI5" s="1"/>
    </row>
    <row r="6" spans="1:61" ht="15" customHeight="1">
      <c r="A6" s="1"/>
      <c r="B6" s="1440" t="s">
        <v>180</v>
      </c>
      <c r="C6" s="1413"/>
      <c r="D6" s="1441"/>
      <c r="E6" s="1426" t="s">
        <v>181</v>
      </c>
      <c r="F6" s="1427"/>
      <c r="G6" s="1427"/>
      <c r="H6" s="1427"/>
      <c r="I6" s="1433"/>
      <c r="J6" s="1414"/>
      <c r="K6" s="1415"/>
      <c r="L6" s="1417"/>
      <c r="M6" s="1415"/>
      <c r="N6" s="1417"/>
      <c r="O6" s="1418"/>
      <c r="P6" s="1414"/>
      <c r="Q6" s="1415"/>
      <c r="R6" s="1417"/>
      <c r="S6" s="1415"/>
      <c r="T6" s="1417"/>
      <c r="U6" s="1418"/>
      <c r="V6" s="1414"/>
      <c r="W6" s="1415"/>
      <c r="X6" s="1417"/>
      <c r="Y6" s="1415"/>
      <c r="Z6" s="1417"/>
      <c r="AA6" s="1418"/>
      <c r="AB6" s="1414"/>
      <c r="AC6" s="1415"/>
      <c r="AD6" s="1417"/>
      <c r="AE6" s="1415"/>
      <c r="AF6" s="1417"/>
      <c r="AG6" s="1418"/>
      <c r="AH6" s="1419"/>
      <c r="AI6" s="1415"/>
      <c r="AJ6" s="1419"/>
      <c r="AK6" s="1415"/>
      <c r="AL6" s="1419"/>
      <c r="AM6" s="1418"/>
      <c r="AO6" s="1444" t="s">
        <v>182</v>
      </c>
      <c r="AP6" s="1445"/>
      <c r="AQ6" s="1445"/>
      <c r="AR6" s="1445"/>
      <c r="AS6" s="1445"/>
      <c r="AT6" s="1446"/>
      <c r="AU6" s="1"/>
      <c r="AV6" s="1"/>
      <c r="AW6" s="1"/>
      <c r="AX6" s="1"/>
      <c r="AY6" s="1"/>
      <c r="AZ6" s="1"/>
      <c r="BA6" s="1"/>
      <c r="BB6" s="1"/>
      <c r="BC6" s="1"/>
      <c r="BD6" s="1"/>
      <c r="BE6" s="1"/>
      <c r="BF6" s="1"/>
      <c r="BG6" s="1"/>
      <c r="BH6" s="1"/>
      <c r="BI6" s="1"/>
    </row>
    <row r="7" spans="1:61" ht="15" customHeight="1">
      <c r="A7" s="1"/>
      <c r="B7" s="1411"/>
      <c r="C7" s="917"/>
      <c r="D7" s="918"/>
      <c r="E7" s="929"/>
      <c r="F7" s="917"/>
      <c r="G7" s="917"/>
      <c r="H7" s="917"/>
      <c r="I7" s="918"/>
      <c r="J7" s="1416"/>
      <c r="K7" s="917"/>
      <c r="L7" s="1411"/>
      <c r="M7" s="917"/>
      <c r="N7" s="1411"/>
      <c r="O7" s="1412"/>
      <c r="P7" s="1416"/>
      <c r="Q7" s="917"/>
      <c r="R7" s="1411"/>
      <c r="S7" s="917"/>
      <c r="T7" s="1411"/>
      <c r="U7" s="1412"/>
      <c r="V7" s="1416"/>
      <c r="W7" s="917"/>
      <c r="X7" s="1411"/>
      <c r="Y7" s="917"/>
      <c r="Z7" s="1411"/>
      <c r="AA7" s="1412"/>
      <c r="AB7" s="1416"/>
      <c r="AC7" s="917"/>
      <c r="AD7" s="1411"/>
      <c r="AE7" s="917"/>
      <c r="AF7" s="1411"/>
      <c r="AG7" s="1412"/>
      <c r="AH7" s="1411"/>
      <c r="AI7" s="917"/>
      <c r="AJ7" s="1411"/>
      <c r="AK7" s="917"/>
      <c r="AL7" s="1411"/>
      <c r="AM7" s="1412"/>
      <c r="AN7" s="1"/>
      <c r="AO7" s="1447"/>
      <c r="AP7" s="917"/>
      <c r="AQ7" s="917"/>
      <c r="AR7" s="917"/>
      <c r="AS7" s="917"/>
      <c r="AT7" s="1448"/>
      <c r="AU7" s="1"/>
      <c r="AV7" s="1"/>
      <c r="AW7" s="1"/>
      <c r="AX7" s="1"/>
      <c r="AY7" s="1"/>
      <c r="AZ7" s="1"/>
      <c r="BA7" s="1"/>
      <c r="BB7" s="1"/>
      <c r="BC7" s="1"/>
      <c r="BD7" s="1"/>
      <c r="BE7" s="1"/>
      <c r="BF7" s="1"/>
      <c r="BG7" s="1"/>
      <c r="BH7" s="1"/>
      <c r="BI7" s="1"/>
    </row>
    <row r="8" spans="1:61" ht="15" customHeight="1">
      <c r="A8" s="1"/>
      <c r="B8" s="1411"/>
      <c r="C8" s="917"/>
      <c r="D8" s="918"/>
      <c r="E8" s="929"/>
      <c r="F8" s="917"/>
      <c r="G8" s="917"/>
      <c r="H8" s="917"/>
      <c r="I8" s="918"/>
      <c r="J8" s="1422"/>
      <c r="K8" s="1413"/>
      <c r="L8" s="1423"/>
      <c r="M8" s="1413"/>
      <c r="N8" s="1423"/>
      <c r="O8" s="1410"/>
      <c r="P8" s="1422"/>
      <c r="Q8" s="1413"/>
      <c r="R8" s="1423"/>
      <c r="S8" s="1413"/>
      <c r="T8" s="1423"/>
      <c r="U8" s="1410"/>
      <c r="V8" s="1422"/>
      <c r="W8" s="1413"/>
      <c r="X8" s="1423"/>
      <c r="Y8" s="1413"/>
      <c r="Z8" s="1423"/>
      <c r="AA8" s="1410"/>
      <c r="AB8" s="1422"/>
      <c r="AC8" s="1413"/>
      <c r="AD8" s="1423"/>
      <c r="AE8" s="1413"/>
      <c r="AF8" s="1423"/>
      <c r="AG8" s="1410"/>
      <c r="AH8" s="1424"/>
      <c r="AI8" s="1413"/>
      <c r="AJ8" s="1424"/>
      <c r="AK8" s="1413"/>
      <c r="AL8" s="1424"/>
      <c r="AM8" s="1410"/>
      <c r="AN8" s="1"/>
      <c r="AO8" s="1447"/>
      <c r="AP8" s="917"/>
      <c r="AQ8" s="917"/>
      <c r="AR8" s="917"/>
      <c r="AS8" s="917"/>
      <c r="AT8" s="1448"/>
      <c r="AU8" s="1"/>
      <c r="AV8" s="1"/>
      <c r="AW8" s="1"/>
      <c r="AX8" s="1"/>
      <c r="AY8" s="1"/>
      <c r="AZ8" s="1"/>
      <c r="BA8" s="1"/>
      <c r="BB8" s="1"/>
      <c r="BC8" s="1"/>
      <c r="BD8" s="1"/>
      <c r="BE8" s="1"/>
      <c r="BF8" s="1"/>
      <c r="BG8" s="1"/>
      <c r="BH8" s="1"/>
      <c r="BI8" s="1"/>
    </row>
    <row r="9" spans="1:61" ht="15" customHeight="1">
      <c r="A9" s="1"/>
      <c r="B9" s="1411"/>
      <c r="C9" s="917"/>
      <c r="D9" s="918"/>
      <c r="E9" s="929"/>
      <c r="F9" s="917"/>
      <c r="G9" s="917"/>
      <c r="H9" s="917"/>
      <c r="I9" s="918"/>
      <c r="J9" s="1416"/>
      <c r="K9" s="917"/>
      <c r="L9" s="1411"/>
      <c r="M9" s="917"/>
      <c r="N9" s="1411"/>
      <c r="O9" s="1412"/>
      <c r="P9" s="1416"/>
      <c r="Q9" s="917"/>
      <c r="R9" s="1411"/>
      <c r="S9" s="917"/>
      <c r="T9" s="1411"/>
      <c r="U9" s="1412"/>
      <c r="V9" s="1416"/>
      <c r="W9" s="917"/>
      <c r="X9" s="1411"/>
      <c r="Y9" s="917"/>
      <c r="Z9" s="1411"/>
      <c r="AA9" s="1412"/>
      <c r="AB9" s="1416"/>
      <c r="AC9" s="917"/>
      <c r="AD9" s="1411"/>
      <c r="AE9" s="917"/>
      <c r="AF9" s="1411"/>
      <c r="AG9" s="1412"/>
      <c r="AH9" s="1411"/>
      <c r="AI9" s="917"/>
      <c r="AJ9" s="1411"/>
      <c r="AK9" s="917"/>
      <c r="AL9" s="1411"/>
      <c r="AM9" s="1412"/>
      <c r="AN9" s="1"/>
      <c r="AO9" s="1447"/>
      <c r="AP9" s="917"/>
      <c r="AQ9" s="917"/>
      <c r="AR9" s="917"/>
      <c r="AS9" s="917"/>
      <c r="AT9" s="1448"/>
      <c r="AU9" s="1"/>
      <c r="AV9" s="1"/>
      <c r="AW9" s="1"/>
      <c r="AX9" s="1"/>
      <c r="AY9" s="1"/>
      <c r="AZ9" s="1"/>
      <c r="BA9" s="1"/>
      <c r="BB9" s="1"/>
      <c r="BC9" s="1"/>
      <c r="BD9" s="1"/>
      <c r="BE9" s="1"/>
      <c r="BF9" s="1"/>
      <c r="BG9" s="1"/>
      <c r="BH9" s="1"/>
      <c r="BI9" s="1"/>
    </row>
    <row r="10" spans="1:61" ht="15" customHeight="1">
      <c r="A10" s="1"/>
      <c r="B10" s="1411"/>
      <c r="C10" s="917"/>
      <c r="D10" s="918"/>
      <c r="E10" s="929"/>
      <c r="F10" s="917"/>
      <c r="G10" s="917"/>
      <c r="H10" s="917"/>
      <c r="I10" s="918"/>
      <c r="J10" s="1422"/>
      <c r="K10" s="1413"/>
      <c r="L10" s="1423"/>
      <c r="M10" s="1413"/>
      <c r="N10" s="1423"/>
      <c r="O10" s="1410"/>
      <c r="P10" s="1422"/>
      <c r="Q10" s="1413"/>
      <c r="R10" s="1423"/>
      <c r="S10" s="1413"/>
      <c r="T10" s="1423"/>
      <c r="U10" s="1410"/>
      <c r="V10" s="1422"/>
      <c r="W10" s="1413"/>
      <c r="X10" s="1423"/>
      <c r="Y10" s="1413"/>
      <c r="Z10" s="1423"/>
      <c r="AA10" s="1410"/>
      <c r="AB10" s="1422"/>
      <c r="AC10" s="1413"/>
      <c r="AD10" s="1423"/>
      <c r="AE10" s="1413"/>
      <c r="AF10" s="1423"/>
      <c r="AG10" s="1410"/>
      <c r="AH10" s="1424"/>
      <c r="AI10" s="1413"/>
      <c r="AJ10" s="1424"/>
      <c r="AK10" s="1413"/>
      <c r="AL10" s="1424"/>
      <c r="AM10" s="1410"/>
      <c r="AN10" s="1"/>
      <c r="AO10" s="1447"/>
      <c r="AP10" s="917"/>
      <c r="AQ10" s="917"/>
      <c r="AR10" s="917"/>
      <c r="AS10" s="917"/>
      <c r="AT10" s="1448"/>
      <c r="AU10" s="1"/>
      <c r="AV10" s="1"/>
      <c r="AW10" s="1"/>
      <c r="AX10" s="1"/>
      <c r="AY10" s="1"/>
      <c r="AZ10" s="1"/>
      <c r="BA10" s="1"/>
      <c r="BB10" s="1"/>
      <c r="BC10" s="1"/>
      <c r="BD10" s="1"/>
      <c r="BE10" s="1"/>
      <c r="BF10" s="1"/>
      <c r="BG10" s="1"/>
      <c r="BH10" s="1"/>
      <c r="BI10" s="1"/>
    </row>
    <row r="11" spans="1:61" ht="15" customHeight="1">
      <c r="A11" s="1"/>
      <c r="B11" s="1411"/>
      <c r="C11" s="917"/>
      <c r="D11" s="918"/>
      <c r="E11" s="929"/>
      <c r="F11" s="917"/>
      <c r="G11" s="917"/>
      <c r="H11" s="917"/>
      <c r="I11" s="918"/>
      <c r="J11" s="1416"/>
      <c r="K11" s="917"/>
      <c r="L11" s="1411"/>
      <c r="M11" s="917"/>
      <c r="N11" s="1411"/>
      <c r="O11" s="1412"/>
      <c r="P11" s="1416"/>
      <c r="Q11" s="917"/>
      <c r="R11" s="1411"/>
      <c r="S11" s="917"/>
      <c r="T11" s="1411"/>
      <c r="U11" s="1412"/>
      <c r="V11" s="1416"/>
      <c r="W11" s="917"/>
      <c r="X11" s="1411"/>
      <c r="Y11" s="917"/>
      <c r="Z11" s="1411"/>
      <c r="AA11" s="1412"/>
      <c r="AB11" s="1416"/>
      <c r="AC11" s="917"/>
      <c r="AD11" s="1411"/>
      <c r="AE11" s="917"/>
      <c r="AF11" s="1411"/>
      <c r="AG11" s="1412"/>
      <c r="AH11" s="1411"/>
      <c r="AI11" s="917"/>
      <c r="AJ11" s="1411"/>
      <c r="AK11" s="917"/>
      <c r="AL11" s="1411"/>
      <c r="AM11" s="1412"/>
      <c r="AN11" s="1"/>
      <c r="AO11" s="1447"/>
      <c r="AP11" s="917"/>
      <c r="AQ11" s="917"/>
      <c r="AR11" s="917"/>
      <c r="AS11" s="917"/>
      <c r="AT11" s="1448"/>
      <c r="AU11" s="1"/>
      <c r="AV11" s="1"/>
      <c r="AW11" s="1"/>
      <c r="AX11" s="1"/>
      <c r="AY11" s="1"/>
      <c r="AZ11" s="1"/>
      <c r="BA11" s="1"/>
      <c r="BB11" s="1"/>
      <c r="BC11" s="1"/>
      <c r="BD11" s="1"/>
      <c r="BE11" s="1"/>
      <c r="BF11" s="1"/>
      <c r="BG11" s="1"/>
      <c r="BH11" s="1"/>
      <c r="BI11" s="1"/>
    </row>
    <row r="12" spans="1:61" ht="15" customHeight="1">
      <c r="A12" s="1"/>
      <c r="B12" s="1411"/>
      <c r="C12" s="917"/>
      <c r="D12" s="918"/>
      <c r="E12" s="929"/>
      <c r="F12" s="917"/>
      <c r="G12" s="917"/>
      <c r="H12" s="917"/>
      <c r="I12" s="918"/>
      <c r="J12" s="1422"/>
      <c r="K12" s="1413"/>
      <c r="L12" s="1423"/>
      <c r="M12" s="1413"/>
      <c r="N12" s="1423"/>
      <c r="O12" s="1410"/>
      <c r="P12" s="1422"/>
      <c r="Q12" s="1413"/>
      <c r="R12" s="1423"/>
      <c r="S12" s="1413"/>
      <c r="T12" s="1423"/>
      <c r="U12" s="1410"/>
      <c r="V12" s="1422"/>
      <c r="W12" s="1413"/>
      <c r="X12" s="1423"/>
      <c r="Y12" s="1413"/>
      <c r="Z12" s="1423"/>
      <c r="AA12" s="1410"/>
      <c r="AB12" s="1422"/>
      <c r="AC12" s="1413"/>
      <c r="AD12" s="1423"/>
      <c r="AE12" s="1413"/>
      <c r="AF12" s="1423"/>
      <c r="AG12" s="1410"/>
      <c r="AH12" s="1424"/>
      <c r="AI12" s="1413"/>
      <c r="AJ12" s="1424"/>
      <c r="AK12" s="1413"/>
      <c r="AL12" s="1424"/>
      <c r="AM12" s="1410"/>
      <c r="AN12" s="1"/>
      <c r="AO12" s="1447"/>
      <c r="AP12" s="917"/>
      <c r="AQ12" s="917"/>
      <c r="AR12" s="917"/>
      <c r="AS12" s="917"/>
      <c r="AT12" s="1448"/>
      <c r="AU12" s="1"/>
      <c r="AV12" s="1"/>
      <c r="AW12" s="1"/>
      <c r="AX12" s="1"/>
      <c r="AY12" s="1"/>
      <c r="AZ12" s="1"/>
      <c r="BA12" s="1"/>
      <c r="BB12" s="1"/>
      <c r="BC12" s="1"/>
      <c r="BD12" s="1"/>
      <c r="BE12" s="1"/>
      <c r="BF12" s="1"/>
      <c r="BG12" s="1"/>
      <c r="BH12" s="1"/>
      <c r="BI12" s="1"/>
    </row>
    <row r="13" spans="1:61" ht="15.75" customHeight="1">
      <c r="A13" s="1"/>
      <c r="B13" s="1411"/>
      <c r="C13" s="917"/>
      <c r="D13" s="918"/>
      <c r="E13" s="1428"/>
      <c r="F13" s="1429"/>
      <c r="G13" s="1429"/>
      <c r="H13" s="1429"/>
      <c r="I13" s="1434"/>
      <c r="J13" s="1431"/>
      <c r="K13" s="920"/>
      <c r="L13" s="1432"/>
      <c r="M13" s="920"/>
      <c r="N13" s="1432"/>
      <c r="O13" s="1436"/>
      <c r="P13" s="1431"/>
      <c r="Q13" s="920"/>
      <c r="R13" s="1432"/>
      <c r="S13" s="920"/>
      <c r="T13" s="1432"/>
      <c r="U13" s="1436"/>
      <c r="V13" s="1416"/>
      <c r="W13" s="917"/>
      <c r="X13" s="1411"/>
      <c r="Y13" s="917"/>
      <c r="Z13" s="1411"/>
      <c r="AA13" s="1412"/>
      <c r="AB13" s="1431"/>
      <c r="AC13" s="920"/>
      <c r="AD13" s="1432"/>
      <c r="AE13" s="920"/>
      <c r="AF13" s="1432"/>
      <c r="AG13" s="1436"/>
      <c r="AH13" s="1432"/>
      <c r="AI13" s="920"/>
      <c r="AJ13" s="1432"/>
      <c r="AK13" s="920"/>
      <c r="AL13" s="1432"/>
      <c r="AM13" s="1436"/>
      <c r="AN13" s="1"/>
      <c r="AO13" s="1449"/>
      <c r="AP13" s="1450"/>
      <c r="AQ13" s="1450"/>
      <c r="AR13" s="1450"/>
      <c r="AS13" s="1450"/>
      <c r="AT13" s="1451"/>
      <c r="AU13" s="1"/>
      <c r="AV13" s="1"/>
      <c r="AW13" s="1"/>
      <c r="AX13" s="1"/>
      <c r="AY13" s="1"/>
      <c r="AZ13" s="1"/>
      <c r="BA13" s="1"/>
      <c r="BB13" s="1"/>
      <c r="BC13" s="1"/>
      <c r="BD13" s="1"/>
      <c r="BE13" s="1"/>
      <c r="BF13" s="1"/>
      <c r="BG13" s="1"/>
      <c r="BH13" s="1"/>
      <c r="BI13" s="1"/>
    </row>
    <row r="14" spans="1:61" ht="15" customHeight="1">
      <c r="A14" s="1"/>
      <c r="B14" s="1411"/>
      <c r="C14" s="917"/>
      <c r="D14" s="918"/>
      <c r="E14" s="1426" t="s">
        <v>183</v>
      </c>
      <c r="F14" s="1427"/>
      <c r="G14" s="1427"/>
      <c r="H14" s="1427"/>
      <c r="I14" s="1427"/>
      <c r="J14" s="1430"/>
      <c r="K14" s="1415"/>
      <c r="L14" s="1425"/>
      <c r="M14" s="1415"/>
      <c r="N14" s="1425"/>
      <c r="O14" s="1418"/>
      <c r="P14" s="1430"/>
      <c r="Q14" s="1415"/>
      <c r="R14" s="1425"/>
      <c r="S14" s="1415"/>
      <c r="T14" s="1425"/>
      <c r="U14" s="1418"/>
      <c r="V14" s="1422"/>
      <c r="W14" s="1413"/>
      <c r="X14" s="1423"/>
      <c r="Y14" s="1413"/>
      <c r="Z14" s="1423"/>
      <c r="AA14" s="1410"/>
      <c r="AB14" s="1414"/>
      <c r="AC14" s="1415"/>
      <c r="AD14" s="1417"/>
      <c r="AE14" s="1415"/>
      <c r="AF14" s="1417"/>
      <c r="AG14" s="1418"/>
      <c r="AH14" s="1419"/>
      <c r="AI14" s="1415"/>
      <c r="AJ14" s="1419"/>
      <c r="AK14" s="1415"/>
      <c r="AL14" s="1419"/>
      <c r="AM14" s="1418"/>
      <c r="AN14" s="1"/>
      <c r="AO14" s="1453" t="s">
        <v>184</v>
      </c>
      <c r="AP14" s="1445"/>
      <c r="AQ14" s="1445"/>
      <c r="AR14" s="1445"/>
      <c r="AS14" s="1445"/>
      <c r="AT14" s="1446"/>
      <c r="AU14" s="1"/>
      <c r="AV14" s="1"/>
      <c r="AW14" s="1"/>
      <c r="AX14" s="1"/>
      <c r="AY14" s="1"/>
      <c r="AZ14" s="1"/>
      <c r="BA14" s="1"/>
      <c r="BB14" s="1"/>
      <c r="BC14" s="1"/>
      <c r="BD14" s="1"/>
      <c r="BE14" s="1"/>
      <c r="BF14" s="1"/>
      <c r="BG14" s="1"/>
      <c r="BH14" s="1"/>
      <c r="BI14" s="1"/>
    </row>
    <row r="15" spans="1:61" ht="15" customHeight="1">
      <c r="A15" s="1"/>
      <c r="B15" s="1411"/>
      <c r="C15" s="917"/>
      <c r="D15" s="918"/>
      <c r="E15" s="929"/>
      <c r="F15" s="917"/>
      <c r="G15" s="917"/>
      <c r="H15" s="917"/>
      <c r="I15" s="917"/>
      <c r="J15" s="1416"/>
      <c r="K15" s="917"/>
      <c r="L15" s="1411"/>
      <c r="M15" s="917"/>
      <c r="N15" s="1411"/>
      <c r="O15" s="1412"/>
      <c r="P15" s="1416"/>
      <c r="Q15" s="917"/>
      <c r="R15" s="1411"/>
      <c r="S15" s="917"/>
      <c r="T15" s="1411"/>
      <c r="U15" s="1412"/>
      <c r="V15" s="1416"/>
      <c r="W15" s="917"/>
      <c r="X15" s="1411"/>
      <c r="Y15" s="917"/>
      <c r="Z15" s="1411"/>
      <c r="AA15" s="1412"/>
      <c r="AB15" s="1416"/>
      <c r="AC15" s="917"/>
      <c r="AD15" s="1411"/>
      <c r="AE15" s="917"/>
      <c r="AF15" s="1411"/>
      <c r="AG15" s="1412"/>
      <c r="AH15" s="1411"/>
      <c r="AI15" s="917"/>
      <c r="AJ15" s="1411"/>
      <c r="AK15" s="917"/>
      <c r="AL15" s="1411"/>
      <c r="AM15" s="1412"/>
      <c r="AN15" s="1"/>
      <c r="AO15" s="1447"/>
      <c r="AP15" s="917"/>
      <c r="AQ15" s="917"/>
      <c r="AR15" s="917"/>
      <c r="AS15" s="917"/>
      <c r="AT15" s="1448"/>
      <c r="AU15" s="1"/>
      <c r="AV15" s="1"/>
      <c r="AW15" s="1"/>
      <c r="AX15" s="1"/>
      <c r="AY15" s="1"/>
      <c r="AZ15" s="1"/>
      <c r="BA15" s="1"/>
      <c r="BB15" s="1"/>
      <c r="BC15" s="1"/>
      <c r="BD15" s="1"/>
      <c r="BE15" s="1"/>
      <c r="BF15" s="1"/>
      <c r="BG15" s="1"/>
      <c r="BH15" s="1"/>
      <c r="BI15" s="1"/>
    </row>
    <row r="16" spans="1:61" ht="15" customHeight="1">
      <c r="A16" s="1"/>
      <c r="B16" s="1411"/>
      <c r="C16" s="917"/>
      <c r="D16" s="918"/>
      <c r="E16" s="929"/>
      <c r="F16" s="917"/>
      <c r="G16" s="917"/>
      <c r="H16" s="917"/>
      <c r="I16" s="917"/>
      <c r="J16" s="1421"/>
      <c r="K16" s="1413"/>
      <c r="L16" s="1409"/>
      <c r="M16" s="1413"/>
      <c r="N16" s="1409"/>
      <c r="O16" s="1410"/>
      <c r="P16" s="1421"/>
      <c r="Q16" s="1413"/>
      <c r="R16" s="1409"/>
      <c r="S16" s="1413"/>
      <c r="T16" s="1409"/>
      <c r="U16" s="1410"/>
      <c r="V16" s="1422"/>
      <c r="W16" s="1413"/>
      <c r="X16" s="1423" t="s">
        <v>185</v>
      </c>
      <c r="Y16" s="1413"/>
      <c r="Z16" s="1423"/>
      <c r="AA16" s="1410"/>
      <c r="AB16" s="1422"/>
      <c r="AC16" s="1413"/>
      <c r="AD16" s="1423"/>
      <c r="AE16" s="1413"/>
      <c r="AF16" s="1423"/>
      <c r="AG16" s="1410"/>
      <c r="AH16" s="1424"/>
      <c r="AI16" s="1413"/>
      <c r="AJ16" s="1424"/>
      <c r="AK16" s="1413"/>
      <c r="AL16" s="1424"/>
      <c r="AM16" s="1410"/>
      <c r="AN16" s="1"/>
      <c r="AO16" s="1447"/>
      <c r="AP16" s="917"/>
      <c r="AQ16" s="917"/>
      <c r="AR16" s="917"/>
      <c r="AS16" s="917"/>
      <c r="AT16" s="1448"/>
      <c r="AU16" s="1"/>
      <c r="AV16" s="1"/>
      <c r="AW16" s="1"/>
      <c r="AX16" s="1"/>
      <c r="AY16" s="1"/>
      <c r="AZ16" s="1"/>
      <c r="BA16" s="1"/>
      <c r="BB16" s="1"/>
      <c r="BC16" s="1"/>
      <c r="BD16" s="1"/>
      <c r="BE16" s="1"/>
      <c r="BF16" s="1"/>
      <c r="BG16" s="1"/>
      <c r="BH16" s="1"/>
      <c r="BI16" s="1"/>
    </row>
    <row r="17" spans="1:61" ht="15" customHeight="1">
      <c r="A17" s="1"/>
      <c r="B17" s="1411"/>
      <c r="C17" s="917"/>
      <c r="D17" s="918"/>
      <c r="E17" s="929"/>
      <c r="F17" s="917"/>
      <c r="G17" s="917"/>
      <c r="H17" s="917"/>
      <c r="I17" s="917"/>
      <c r="J17" s="1416"/>
      <c r="K17" s="917"/>
      <c r="L17" s="1411"/>
      <c r="M17" s="917"/>
      <c r="N17" s="1411"/>
      <c r="O17" s="1412"/>
      <c r="P17" s="1416"/>
      <c r="Q17" s="917"/>
      <c r="R17" s="1411"/>
      <c r="S17" s="917"/>
      <c r="T17" s="1411"/>
      <c r="U17" s="1412"/>
      <c r="V17" s="1416"/>
      <c r="W17" s="917"/>
      <c r="X17" s="1411"/>
      <c r="Y17" s="917"/>
      <c r="Z17" s="1411"/>
      <c r="AA17" s="1412"/>
      <c r="AB17" s="1416"/>
      <c r="AC17" s="917"/>
      <c r="AD17" s="1411"/>
      <c r="AE17" s="917"/>
      <c r="AF17" s="1411"/>
      <c r="AG17" s="1412"/>
      <c r="AH17" s="1411"/>
      <c r="AI17" s="917"/>
      <c r="AJ17" s="1411"/>
      <c r="AK17" s="917"/>
      <c r="AL17" s="1411"/>
      <c r="AM17" s="1412"/>
      <c r="AN17" s="1"/>
      <c r="AO17" s="1447"/>
      <c r="AP17" s="917"/>
      <c r="AQ17" s="917"/>
      <c r="AR17" s="917"/>
      <c r="AS17" s="917"/>
      <c r="AT17" s="1448"/>
      <c r="AU17" s="1"/>
      <c r="AV17" s="1"/>
      <c r="AW17" s="1"/>
      <c r="AX17" s="1"/>
      <c r="AY17" s="1"/>
      <c r="AZ17" s="1"/>
      <c r="BA17" s="1"/>
      <c r="BB17" s="1"/>
      <c r="BC17" s="1"/>
      <c r="BD17" s="1"/>
      <c r="BE17" s="1"/>
      <c r="BF17" s="1"/>
      <c r="BG17" s="1"/>
      <c r="BH17" s="1"/>
      <c r="BI17" s="1"/>
    </row>
    <row r="18" spans="1:61" ht="15" customHeight="1">
      <c r="A18" s="1"/>
      <c r="B18" s="1411"/>
      <c r="C18" s="917"/>
      <c r="D18" s="918"/>
      <c r="E18" s="929"/>
      <c r="F18" s="917"/>
      <c r="G18" s="917"/>
      <c r="H18" s="917"/>
      <c r="I18" s="917"/>
      <c r="J18" s="1421"/>
      <c r="K18" s="1413"/>
      <c r="L18" s="1409"/>
      <c r="M18" s="1413"/>
      <c r="N18" s="1409"/>
      <c r="O18" s="1410"/>
      <c r="P18" s="1421"/>
      <c r="Q18" s="1413"/>
      <c r="R18" s="1409"/>
      <c r="S18" s="1413"/>
      <c r="T18" s="1409"/>
      <c r="U18" s="1410"/>
      <c r="V18" s="1422"/>
      <c r="W18" s="1413"/>
      <c r="X18" s="1423"/>
      <c r="Y18" s="1413"/>
      <c r="Z18" s="1423"/>
      <c r="AA18" s="1410"/>
      <c r="AB18" s="1422"/>
      <c r="AC18" s="1413"/>
      <c r="AD18" s="1423"/>
      <c r="AE18" s="1413"/>
      <c r="AF18" s="1423"/>
      <c r="AG18" s="1410"/>
      <c r="AH18" s="1424"/>
      <c r="AI18" s="1413"/>
      <c r="AJ18" s="1424"/>
      <c r="AK18" s="1413"/>
      <c r="AL18" s="1424"/>
      <c r="AM18" s="1410"/>
      <c r="AN18" s="1"/>
      <c r="AO18" s="1447"/>
      <c r="AP18" s="917"/>
      <c r="AQ18" s="917"/>
      <c r="AR18" s="917"/>
      <c r="AS18" s="917"/>
      <c r="AT18" s="1448"/>
      <c r="AU18" s="1"/>
      <c r="AV18" s="1"/>
      <c r="AW18" s="1"/>
      <c r="AX18" s="1"/>
      <c r="AY18" s="1"/>
      <c r="AZ18" s="1"/>
      <c r="BA18" s="1"/>
      <c r="BB18" s="1"/>
      <c r="BC18" s="1"/>
      <c r="BD18" s="1"/>
      <c r="BE18" s="1"/>
      <c r="BF18" s="1"/>
      <c r="BG18" s="1"/>
      <c r="BH18" s="1"/>
      <c r="BI18" s="1"/>
    </row>
    <row r="19" spans="1:61" ht="15" customHeight="1">
      <c r="A19" s="1"/>
      <c r="B19" s="1411"/>
      <c r="C19" s="917"/>
      <c r="D19" s="918"/>
      <c r="E19" s="929"/>
      <c r="F19" s="917"/>
      <c r="G19" s="917"/>
      <c r="H19" s="917"/>
      <c r="I19" s="917"/>
      <c r="J19" s="1416"/>
      <c r="K19" s="917"/>
      <c r="L19" s="1411"/>
      <c r="M19" s="917"/>
      <c r="N19" s="1411"/>
      <c r="O19" s="1412"/>
      <c r="P19" s="1416"/>
      <c r="Q19" s="917"/>
      <c r="R19" s="1411"/>
      <c r="S19" s="917"/>
      <c r="T19" s="1411"/>
      <c r="U19" s="1412"/>
      <c r="V19" s="1416"/>
      <c r="W19" s="917"/>
      <c r="X19" s="1411"/>
      <c r="Y19" s="917"/>
      <c r="Z19" s="1411"/>
      <c r="AA19" s="1412"/>
      <c r="AB19" s="1416"/>
      <c r="AC19" s="917"/>
      <c r="AD19" s="1411"/>
      <c r="AE19" s="917"/>
      <c r="AF19" s="1411"/>
      <c r="AG19" s="1412"/>
      <c r="AH19" s="1411"/>
      <c r="AI19" s="917"/>
      <c r="AJ19" s="1411"/>
      <c r="AK19" s="917"/>
      <c r="AL19" s="1411"/>
      <c r="AM19" s="1412"/>
      <c r="AN19" s="1"/>
      <c r="AO19" s="1447"/>
      <c r="AP19" s="917"/>
      <c r="AQ19" s="917"/>
      <c r="AR19" s="917"/>
      <c r="AS19" s="917"/>
      <c r="AT19" s="1448"/>
      <c r="AU19" s="1"/>
      <c r="AV19" s="1"/>
      <c r="AW19" s="1"/>
      <c r="AX19" s="1"/>
      <c r="AY19" s="1"/>
      <c r="AZ19" s="1"/>
      <c r="BA19" s="1"/>
      <c r="BB19" s="1"/>
      <c r="BC19" s="1"/>
      <c r="BD19" s="1"/>
      <c r="BE19" s="1"/>
      <c r="BF19" s="1"/>
      <c r="BG19" s="1"/>
      <c r="BH19" s="1"/>
      <c r="BI19" s="1"/>
    </row>
    <row r="20" spans="1:61" ht="15" customHeight="1">
      <c r="A20" s="1"/>
      <c r="B20" s="1411"/>
      <c r="C20" s="917"/>
      <c r="D20" s="918"/>
      <c r="E20" s="929"/>
      <c r="F20" s="917"/>
      <c r="G20" s="917"/>
      <c r="H20" s="917"/>
      <c r="I20" s="917"/>
      <c r="J20" s="1421"/>
      <c r="K20" s="1413"/>
      <c r="L20" s="1409"/>
      <c r="M20" s="1413"/>
      <c r="N20" s="1409"/>
      <c r="O20" s="1410"/>
      <c r="P20" s="1421"/>
      <c r="Q20" s="1413"/>
      <c r="R20" s="1409"/>
      <c r="S20" s="1413"/>
      <c r="T20" s="1409"/>
      <c r="U20" s="1410"/>
      <c r="V20" s="1422"/>
      <c r="W20" s="1413"/>
      <c r="X20" s="1423"/>
      <c r="Y20" s="1413"/>
      <c r="Z20" s="1423"/>
      <c r="AA20" s="1410"/>
      <c r="AB20" s="1422"/>
      <c r="AC20" s="1413"/>
      <c r="AD20" s="1423"/>
      <c r="AE20" s="1413"/>
      <c r="AF20" s="1423"/>
      <c r="AG20" s="1410"/>
      <c r="AH20" s="1424"/>
      <c r="AI20" s="1413"/>
      <c r="AJ20" s="1424"/>
      <c r="AK20" s="1413"/>
      <c r="AL20" s="1424"/>
      <c r="AM20" s="1410"/>
      <c r="AN20" s="1"/>
      <c r="AO20" s="1447"/>
      <c r="AP20" s="917"/>
      <c r="AQ20" s="917"/>
      <c r="AR20" s="917"/>
      <c r="AS20" s="917"/>
      <c r="AT20" s="1448"/>
      <c r="AU20" s="1"/>
      <c r="AV20" s="1"/>
      <c r="AW20" s="1"/>
      <c r="AX20" s="1"/>
      <c r="AY20" s="1"/>
      <c r="AZ20" s="1"/>
      <c r="BA20" s="1"/>
      <c r="BB20" s="1"/>
      <c r="BC20" s="1"/>
      <c r="BD20" s="1"/>
      <c r="BE20" s="1"/>
      <c r="BF20" s="1"/>
      <c r="BG20" s="1"/>
      <c r="BH20" s="1"/>
      <c r="BI20" s="1"/>
    </row>
    <row r="21" spans="1:61" ht="15.75" customHeight="1">
      <c r="A21" s="1"/>
      <c r="B21" s="1411"/>
      <c r="C21" s="917"/>
      <c r="D21" s="918"/>
      <c r="E21" s="1428"/>
      <c r="F21" s="1429"/>
      <c r="G21" s="1429"/>
      <c r="H21" s="1429"/>
      <c r="I21" s="1429"/>
      <c r="J21" s="1431"/>
      <c r="K21" s="920"/>
      <c r="L21" s="1432"/>
      <c r="M21" s="920"/>
      <c r="N21" s="1432"/>
      <c r="O21" s="1436"/>
      <c r="P21" s="1431"/>
      <c r="Q21" s="920"/>
      <c r="R21" s="1432"/>
      <c r="S21" s="920"/>
      <c r="T21" s="1432"/>
      <c r="U21" s="1436"/>
      <c r="V21" s="1416"/>
      <c r="W21" s="917"/>
      <c r="X21" s="1411"/>
      <c r="Y21" s="917"/>
      <c r="Z21" s="1411"/>
      <c r="AA21" s="1412"/>
      <c r="AB21" s="1431"/>
      <c r="AC21" s="920"/>
      <c r="AD21" s="1432"/>
      <c r="AE21" s="920"/>
      <c r="AF21" s="1432"/>
      <c r="AG21" s="1436"/>
      <c r="AH21" s="1432"/>
      <c r="AI21" s="920"/>
      <c r="AJ21" s="1432"/>
      <c r="AK21" s="920"/>
      <c r="AL21" s="1432"/>
      <c r="AM21" s="1436"/>
      <c r="AN21" s="1"/>
      <c r="AO21" s="1449"/>
      <c r="AP21" s="1450"/>
      <c r="AQ21" s="1450"/>
      <c r="AR21" s="1450"/>
      <c r="AS21" s="1450"/>
      <c r="AT21" s="1451"/>
      <c r="AU21" s="1"/>
      <c r="AV21" s="1"/>
      <c r="AW21" s="1"/>
      <c r="AX21" s="1"/>
      <c r="AY21" s="1"/>
      <c r="AZ21" s="1"/>
      <c r="BA21" s="1"/>
      <c r="BB21" s="1"/>
      <c r="BC21" s="1"/>
      <c r="BD21" s="1"/>
      <c r="BE21" s="1"/>
      <c r="BF21" s="1"/>
      <c r="BG21" s="1"/>
      <c r="BH21" s="1"/>
      <c r="BI21" s="1"/>
    </row>
    <row r="22" spans="1:61" ht="14.25" customHeight="1">
      <c r="A22" s="1"/>
      <c r="B22" s="1411"/>
      <c r="C22" s="917"/>
      <c r="D22" s="918"/>
      <c r="E22" s="1426" t="s">
        <v>186</v>
      </c>
      <c r="F22" s="1427"/>
      <c r="G22" s="1427"/>
      <c r="H22" s="1427"/>
      <c r="I22" s="1433"/>
      <c r="J22" s="1430"/>
      <c r="K22" s="1415"/>
      <c r="L22" s="1425"/>
      <c r="M22" s="1415"/>
      <c r="N22" s="1425"/>
      <c r="O22" s="1418"/>
      <c r="P22" s="1430"/>
      <c r="Q22" s="1415"/>
      <c r="R22" s="1425"/>
      <c r="S22" s="1415"/>
      <c r="T22" s="1425"/>
      <c r="U22" s="1418"/>
      <c r="V22" s="1421"/>
      <c r="W22" s="1413"/>
      <c r="X22" s="1409"/>
      <c r="Y22" s="1413"/>
      <c r="Z22" s="1409"/>
      <c r="AA22" s="1410"/>
      <c r="AB22" s="1414"/>
      <c r="AC22" s="1415"/>
      <c r="AD22" s="1417"/>
      <c r="AE22" s="1415"/>
      <c r="AF22" s="1417"/>
      <c r="AG22" s="1418"/>
      <c r="AH22" s="1419"/>
      <c r="AI22" s="1415"/>
      <c r="AJ22" s="1419"/>
      <c r="AK22" s="1415"/>
      <c r="AL22" s="1419"/>
      <c r="AM22" s="1418"/>
      <c r="AN22" s="1"/>
      <c r="AO22" s="1454" t="s">
        <v>152</v>
      </c>
      <c r="AP22" s="1445"/>
      <c r="AQ22" s="1445"/>
      <c r="AR22" s="1445"/>
      <c r="AS22" s="1445"/>
      <c r="AT22" s="1446"/>
      <c r="AU22" s="1"/>
      <c r="AV22" s="1"/>
      <c r="AW22" s="1"/>
      <c r="AX22" s="1"/>
      <c r="AY22" s="1"/>
      <c r="AZ22" s="1"/>
      <c r="BA22" s="1"/>
      <c r="BB22" s="1"/>
      <c r="BC22" s="1"/>
      <c r="BD22" s="1"/>
      <c r="BE22" s="1"/>
      <c r="BF22" s="1"/>
      <c r="BG22" s="1"/>
      <c r="BH22" s="1"/>
      <c r="BI22" s="1"/>
    </row>
    <row r="23" spans="1:61" ht="14.25" customHeight="1">
      <c r="A23" s="1"/>
      <c r="B23" s="1411"/>
      <c r="C23" s="917"/>
      <c r="D23" s="918"/>
      <c r="E23" s="929"/>
      <c r="F23" s="917"/>
      <c r="G23" s="917"/>
      <c r="H23" s="917"/>
      <c r="I23" s="918"/>
      <c r="J23" s="1416"/>
      <c r="K23" s="917"/>
      <c r="L23" s="1411"/>
      <c r="M23" s="917"/>
      <c r="N23" s="1411"/>
      <c r="O23" s="1412"/>
      <c r="P23" s="1416"/>
      <c r="Q23" s="917"/>
      <c r="R23" s="1411"/>
      <c r="S23" s="917"/>
      <c r="T23" s="1411"/>
      <c r="U23" s="1412"/>
      <c r="V23" s="1416"/>
      <c r="W23" s="917"/>
      <c r="X23" s="1411"/>
      <c r="Y23" s="917"/>
      <c r="Z23" s="1411"/>
      <c r="AA23" s="1412"/>
      <c r="AB23" s="1416"/>
      <c r="AC23" s="917"/>
      <c r="AD23" s="1411"/>
      <c r="AE23" s="917"/>
      <c r="AF23" s="1411"/>
      <c r="AG23" s="1412"/>
      <c r="AH23" s="1411"/>
      <c r="AI23" s="917"/>
      <c r="AJ23" s="1411"/>
      <c r="AK23" s="917"/>
      <c r="AL23" s="1411"/>
      <c r="AM23" s="1412"/>
      <c r="AN23" s="1"/>
      <c r="AO23" s="1447"/>
      <c r="AP23" s="917"/>
      <c r="AQ23" s="917"/>
      <c r="AR23" s="917"/>
      <c r="AS23" s="917"/>
      <c r="AT23" s="1448"/>
      <c r="AU23" s="1"/>
      <c r="AV23" s="1"/>
      <c r="AW23" s="1"/>
      <c r="AX23" s="1"/>
      <c r="AY23" s="1"/>
      <c r="AZ23" s="1"/>
      <c r="BA23" s="1"/>
      <c r="BB23" s="1"/>
      <c r="BC23" s="1"/>
      <c r="BD23" s="1"/>
      <c r="BE23" s="1"/>
      <c r="BF23" s="1"/>
      <c r="BG23" s="1"/>
      <c r="BH23" s="1"/>
      <c r="BI23" s="1"/>
    </row>
    <row r="24" spans="1:61" ht="14.25" customHeight="1">
      <c r="A24" s="1"/>
      <c r="B24" s="1411"/>
      <c r="C24" s="917"/>
      <c r="D24" s="918"/>
      <c r="E24" s="929"/>
      <c r="F24" s="917"/>
      <c r="G24" s="917"/>
      <c r="H24" s="917"/>
      <c r="I24" s="918"/>
      <c r="J24" s="1421"/>
      <c r="K24" s="1413"/>
      <c r="L24" s="1409" t="s">
        <v>187</v>
      </c>
      <c r="M24" s="1413"/>
      <c r="N24" s="1409"/>
      <c r="O24" s="1410"/>
      <c r="P24" s="1421"/>
      <c r="Q24" s="1413"/>
      <c r="R24" s="1409" t="s">
        <v>188</v>
      </c>
      <c r="S24" s="1413"/>
      <c r="T24" s="1409"/>
      <c r="U24" s="1410"/>
      <c r="V24" s="1421"/>
      <c r="W24" s="1413"/>
      <c r="X24" s="1409" t="s">
        <v>189</v>
      </c>
      <c r="Y24" s="1413"/>
      <c r="Z24" s="1409"/>
      <c r="AA24" s="1410"/>
      <c r="AB24" s="1422"/>
      <c r="AC24" s="1413"/>
      <c r="AD24" s="1423"/>
      <c r="AE24" s="1413"/>
      <c r="AF24" s="1423"/>
      <c r="AG24" s="1410"/>
      <c r="AH24" s="1424"/>
      <c r="AI24" s="1413"/>
      <c r="AJ24" s="1424"/>
      <c r="AK24" s="1413"/>
      <c r="AL24" s="1424"/>
      <c r="AM24" s="1410"/>
      <c r="AN24" s="1"/>
      <c r="AO24" s="1447"/>
      <c r="AP24" s="917"/>
      <c r="AQ24" s="917"/>
      <c r="AR24" s="917"/>
      <c r="AS24" s="917"/>
      <c r="AT24" s="1448"/>
      <c r="AU24" s="1"/>
      <c r="AV24" s="1"/>
      <c r="AW24" s="1"/>
      <c r="AX24" s="1"/>
      <c r="AY24" s="1"/>
      <c r="AZ24" s="1"/>
      <c r="BA24" s="1"/>
      <c r="BB24" s="1"/>
      <c r="BC24" s="1"/>
      <c r="BD24" s="1"/>
      <c r="BE24" s="1"/>
      <c r="BF24" s="1"/>
      <c r="BG24" s="1"/>
      <c r="BH24" s="1"/>
      <c r="BI24" s="1"/>
    </row>
    <row r="25" spans="1:61" ht="14.25" customHeight="1">
      <c r="A25" s="1"/>
      <c r="B25" s="1411"/>
      <c r="C25" s="917"/>
      <c r="D25" s="918"/>
      <c r="E25" s="929"/>
      <c r="F25" s="917"/>
      <c r="G25" s="917"/>
      <c r="H25" s="917"/>
      <c r="I25" s="918"/>
      <c r="J25" s="1416"/>
      <c r="K25" s="917"/>
      <c r="L25" s="1411"/>
      <c r="M25" s="917"/>
      <c r="N25" s="1411"/>
      <c r="O25" s="1412"/>
      <c r="P25" s="1416"/>
      <c r="Q25" s="917"/>
      <c r="R25" s="1411"/>
      <c r="S25" s="917"/>
      <c r="T25" s="1411"/>
      <c r="U25" s="1412"/>
      <c r="V25" s="1416"/>
      <c r="W25" s="917"/>
      <c r="X25" s="1411"/>
      <c r="Y25" s="917"/>
      <c r="Z25" s="1411"/>
      <c r="AA25" s="1412"/>
      <c r="AB25" s="1416"/>
      <c r="AC25" s="917"/>
      <c r="AD25" s="1411"/>
      <c r="AE25" s="917"/>
      <c r="AF25" s="1411"/>
      <c r="AG25" s="1412"/>
      <c r="AH25" s="1411"/>
      <c r="AI25" s="917"/>
      <c r="AJ25" s="1411"/>
      <c r="AK25" s="917"/>
      <c r="AL25" s="1411"/>
      <c r="AM25" s="1412"/>
      <c r="AN25" s="1"/>
      <c r="AO25" s="1447"/>
      <c r="AP25" s="917"/>
      <c r="AQ25" s="917"/>
      <c r="AR25" s="917"/>
      <c r="AS25" s="917"/>
      <c r="AT25" s="1448"/>
      <c r="AU25" s="1"/>
      <c r="AV25" s="1"/>
      <c r="AW25" s="1"/>
      <c r="AX25" s="1"/>
      <c r="AY25" s="1"/>
      <c r="AZ25" s="1"/>
      <c r="BA25" s="1"/>
      <c r="BB25" s="1"/>
      <c r="BC25" s="1"/>
      <c r="BD25" s="1"/>
      <c r="BE25" s="1"/>
      <c r="BF25" s="1"/>
      <c r="BG25" s="1"/>
      <c r="BH25" s="1"/>
      <c r="BI25" s="1"/>
    </row>
    <row r="26" spans="1:61" ht="14.25" customHeight="1">
      <c r="A26" s="1"/>
      <c r="B26" s="1411"/>
      <c r="C26" s="917"/>
      <c r="D26" s="918"/>
      <c r="E26" s="929"/>
      <c r="F26" s="917"/>
      <c r="G26" s="917"/>
      <c r="H26" s="917"/>
      <c r="I26" s="918"/>
      <c r="J26" s="1421"/>
      <c r="K26" s="1413"/>
      <c r="L26" s="1409"/>
      <c r="M26" s="1413"/>
      <c r="N26" s="1409"/>
      <c r="O26" s="1410"/>
      <c r="P26" s="1421"/>
      <c r="Q26" s="1413"/>
      <c r="R26" s="1409"/>
      <c r="S26" s="1413"/>
      <c r="T26" s="1409"/>
      <c r="U26" s="1410"/>
      <c r="V26" s="1421"/>
      <c r="W26" s="1413"/>
      <c r="X26" s="1409"/>
      <c r="Y26" s="1413"/>
      <c r="Z26" s="1409"/>
      <c r="AA26" s="1410"/>
      <c r="AB26" s="1422"/>
      <c r="AC26" s="1413"/>
      <c r="AD26" s="1423"/>
      <c r="AE26" s="1413"/>
      <c r="AF26" s="1423"/>
      <c r="AG26" s="1410"/>
      <c r="AH26" s="1424"/>
      <c r="AI26" s="1413"/>
      <c r="AJ26" s="1424"/>
      <c r="AK26" s="1413"/>
      <c r="AL26" s="1424"/>
      <c r="AM26" s="1410"/>
      <c r="AN26" s="1"/>
      <c r="AO26" s="1447"/>
      <c r="AP26" s="917"/>
      <c r="AQ26" s="917"/>
      <c r="AR26" s="917"/>
      <c r="AS26" s="917"/>
      <c r="AT26" s="1448"/>
      <c r="AU26" s="1"/>
      <c r="AV26" s="1"/>
      <c r="AW26" s="1"/>
      <c r="AX26" s="1"/>
      <c r="AY26" s="1"/>
      <c r="AZ26" s="1"/>
      <c r="BA26" s="1"/>
      <c r="BB26" s="1"/>
      <c r="BC26" s="1"/>
      <c r="BD26" s="1"/>
      <c r="BE26" s="1"/>
      <c r="BF26" s="1"/>
      <c r="BG26" s="1"/>
      <c r="BH26" s="1"/>
      <c r="BI26" s="1"/>
    </row>
    <row r="27" spans="1:61" ht="14.25" customHeight="1">
      <c r="A27" s="1"/>
      <c r="B27" s="1411"/>
      <c r="C27" s="917"/>
      <c r="D27" s="918"/>
      <c r="E27" s="929"/>
      <c r="F27" s="917"/>
      <c r="G27" s="917"/>
      <c r="H27" s="917"/>
      <c r="I27" s="918"/>
      <c r="J27" s="1416"/>
      <c r="K27" s="917"/>
      <c r="L27" s="1411"/>
      <c r="M27" s="917"/>
      <c r="N27" s="1411"/>
      <c r="O27" s="1412"/>
      <c r="P27" s="1416"/>
      <c r="Q27" s="917"/>
      <c r="R27" s="1411"/>
      <c r="S27" s="917"/>
      <c r="T27" s="1411"/>
      <c r="U27" s="1412"/>
      <c r="V27" s="1416"/>
      <c r="W27" s="917"/>
      <c r="X27" s="1411"/>
      <c r="Y27" s="917"/>
      <c r="Z27" s="1411"/>
      <c r="AA27" s="1412"/>
      <c r="AB27" s="1416"/>
      <c r="AC27" s="917"/>
      <c r="AD27" s="1411"/>
      <c r="AE27" s="917"/>
      <c r="AF27" s="1411"/>
      <c r="AG27" s="1412"/>
      <c r="AH27" s="1411"/>
      <c r="AI27" s="917"/>
      <c r="AJ27" s="1411"/>
      <c r="AK27" s="917"/>
      <c r="AL27" s="1411"/>
      <c r="AM27" s="1412"/>
      <c r="AN27" s="1"/>
      <c r="AO27" s="1447"/>
      <c r="AP27" s="917"/>
      <c r="AQ27" s="917"/>
      <c r="AR27" s="917"/>
      <c r="AS27" s="917"/>
      <c r="AT27" s="1448"/>
      <c r="AU27" s="1"/>
      <c r="AV27" s="1"/>
      <c r="AW27" s="1"/>
      <c r="AX27" s="1"/>
      <c r="AY27" s="1"/>
      <c r="AZ27" s="1"/>
      <c r="BA27" s="1"/>
      <c r="BB27" s="1"/>
      <c r="BC27" s="1"/>
      <c r="BD27" s="1"/>
      <c r="BE27" s="1"/>
      <c r="BF27" s="1"/>
      <c r="BG27" s="1"/>
      <c r="BH27" s="1"/>
      <c r="BI27" s="1"/>
    </row>
    <row r="28" spans="1:61" ht="14.25" customHeight="1">
      <c r="A28" s="1"/>
      <c r="B28" s="1411"/>
      <c r="C28" s="917"/>
      <c r="D28" s="918"/>
      <c r="E28" s="929"/>
      <c r="F28" s="917"/>
      <c r="G28" s="917"/>
      <c r="H28" s="917"/>
      <c r="I28" s="918"/>
      <c r="J28" s="1421"/>
      <c r="K28" s="1413"/>
      <c r="L28" s="1409"/>
      <c r="M28" s="1413"/>
      <c r="N28" s="1409"/>
      <c r="O28" s="1410"/>
      <c r="P28" s="1421"/>
      <c r="Q28" s="1413"/>
      <c r="R28" s="1409"/>
      <c r="S28" s="1413"/>
      <c r="T28" s="1409"/>
      <c r="U28" s="1410"/>
      <c r="V28" s="1421"/>
      <c r="W28" s="1413"/>
      <c r="X28" s="1409"/>
      <c r="Y28" s="1413"/>
      <c r="Z28" s="1409"/>
      <c r="AA28" s="1410"/>
      <c r="AB28" s="1422"/>
      <c r="AC28" s="1413"/>
      <c r="AD28" s="1423"/>
      <c r="AE28" s="1413"/>
      <c r="AF28" s="1423"/>
      <c r="AG28" s="1410"/>
      <c r="AH28" s="1424"/>
      <c r="AI28" s="1413"/>
      <c r="AJ28" s="1424"/>
      <c r="AK28" s="1413"/>
      <c r="AL28" s="1424"/>
      <c r="AM28" s="1410"/>
      <c r="AN28" s="1"/>
      <c r="AO28" s="1447"/>
      <c r="AP28" s="917"/>
      <c r="AQ28" s="917"/>
      <c r="AR28" s="917"/>
      <c r="AS28" s="917"/>
      <c r="AT28" s="1448"/>
      <c r="AU28" s="1"/>
      <c r="AV28" s="1"/>
      <c r="AW28" s="1"/>
      <c r="AX28" s="1"/>
      <c r="AY28" s="1"/>
      <c r="AZ28" s="1"/>
      <c r="BA28" s="1"/>
      <c r="BB28" s="1"/>
      <c r="BC28" s="1"/>
      <c r="BD28" s="1"/>
      <c r="BE28" s="1"/>
      <c r="BF28" s="1"/>
      <c r="BG28" s="1"/>
      <c r="BH28" s="1"/>
      <c r="BI28" s="1"/>
    </row>
    <row r="29" spans="1:61" ht="14.25" customHeight="1">
      <c r="A29" s="1"/>
      <c r="B29" s="1411"/>
      <c r="C29" s="917"/>
      <c r="D29" s="918"/>
      <c r="E29" s="1428"/>
      <c r="F29" s="1429"/>
      <c r="G29" s="1429"/>
      <c r="H29" s="1429"/>
      <c r="I29" s="1434"/>
      <c r="J29" s="1431"/>
      <c r="K29" s="920"/>
      <c r="L29" s="1432"/>
      <c r="M29" s="920"/>
      <c r="N29" s="1432"/>
      <c r="O29" s="1436"/>
      <c r="P29" s="1431"/>
      <c r="Q29" s="920"/>
      <c r="R29" s="1432"/>
      <c r="S29" s="920"/>
      <c r="T29" s="1432"/>
      <c r="U29" s="1436"/>
      <c r="V29" s="1416"/>
      <c r="W29" s="917"/>
      <c r="X29" s="1411"/>
      <c r="Y29" s="917"/>
      <c r="Z29" s="1411"/>
      <c r="AA29" s="1412"/>
      <c r="AB29" s="1431"/>
      <c r="AC29" s="920"/>
      <c r="AD29" s="1432"/>
      <c r="AE29" s="920"/>
      <c r="AF29" s="1432"/>
      <c r="AG29" s="1436"/>
      <c r="AH29" s="1432"/>
      <c r="AI29" s="920"/>
      <c r="AJ29" s="1432"/>
      <c r="AK29" s="920"/>
      <c r="AL29" s="1432"/>
      <c r="AM29" s="1436"/>
      <c r="AN29" s="1"/>
      <c r="AO29" s="1449"/>
      <c r="AP29" s="1450"/>
      <c r="AQ29" s="1450"/>
      <c r="AR29" s="1450"/>
      <c r="AS29" s="1450"/>
      <c r="AT29" s="1451"/>
      <c r="AU29" s="1"/>
      <c r="AV29" s="1"/>
      <c r="AW29" s="1"/>
      <c r="AX29" s="1"/>
      <c r="AY29" s="1"/>
      <c r="AZ29" s="1"/>
      <c r="BA29" s="1"/>
      <c r="BB29" s="1"/>
      <c r="BC29" s="1"/>
      <c r="BD29" s="1"/>
      <c r="BE29" s="1"/>
      <c r="BF29" s="1"/>
      <c r="BG29" s="1"/>
      <c r="BH29" s="1"/>
      <c r="BI29" s="1"/>
    </row>
    <row r="30" spans="1:61" ht="14.25" customHeight="1">
      <c r="A30" s="1"/>
      <c r="B30" s="1411"/>
      <c r="C30" s="917"/>
      <c r="D30" s="918"/>
      <c r="E30" s="1426" t="s">
        <v>190</v>
      </c>
      <c r="F30" s="1427"/>
      <c r="G30" s="1427"/>
      <c r="H30" s="1427"/>
      <c r="I30" s="1427"/>
      <c r="J30" s="1442"/>
      <c r="K30" s="1415"/>
      <c r="L30" s="1443" t="s">
        <v>191</v>
      </c>
      <c r="M30" s="1415"/>
      <c r="N30" s="1443"/>
      <c r="O30" s="1418"/>
      <c r="P30" s="1430"/>
      <c r="Q30" s="1415"/>
      <c r="R30" s="1425"/>
      <c r="S30" s="1415"/>
      <c r="T30" s="1425"/>
      <c r="U30" s="1418"/>
      <c r="V30" s="1421"/>
      <c r="W30" s="1413"/>
      <c r="X30" s="1409"/>
      <c r="Y30" s="1413"/>
      <c r="Z30" s="1409"/>
      <c r="AA30" s="1410"/>
      <c r="AB30" s="1414"/>
      <c r="AC30" s="1415"/>
      <c r="AD30" s="1417"/>
      <c r="AE30" s="1415"/>
      <c r="AF30" s="1417"/>
      <c r="AG30" s="1418"/>
      <c r="AH30" s="1419"/>
      <c r="AI30" s="1415"/>
      <c r="AJ30" s="1419"/>
      <c r="AK30" s="1415"/>
      <c r="AL30" s="1419"/>
      <c r="AM30" s="1418"/>
      <c r="AN30" s="1"/>
      <c r="AO30" s="1452" t="s">
        <v>192</v>
      </c>
      <c r="AP30" s="1445"/>
      <c r="AQ30" s="1445"/>
      <c r="AR30" s="1445"/>
      <c r="AS30" s="1445"/>
      <c r="AT30" s="1446"/>
      <c r="AU30" s="1"/>
      <c r="AV30" s="1"/>
      <c r="AW30" s="1"/>
      <c r="AX30" s="1"/>
      <c r="AY30" s="1"/>
      <c r="AZ30" s="1"/>
      <c r="BA30" s="1"/>
      <c r="BB30" s="1"/>
      <c r="BC30" s="1"/>
      <c r="BD30" s="1"/>
      <c r="BE30" s="1"/>
      <c r="BF30" s="1"/>
      <c r="BG30" s="1"/>
      <c r="BH30" s="1"/>
      <c r="BI30" s="1"/>
    </row>
    <row r="31" spans="1:61" ht="14.25" customHeight="1">
      <c r="A31" s="1"/>
      <c r="B31" s="1411"/>
      <c r="C31" s="917"/>
      <c r="D31" s="918"/>
      <c r="E31" s="929"/>
      <c r="F31" s="917"/>
      <c r="G31" s="917"/>
      <c r="H31" s="917"/>
      <c r="I31" s="917"/>
      <c r="J31" s="1416"/>
      <c r="K31" s="917"/>
      <c r="L31" s="1411"/>
      <c r="M31" s="917"/>
      <c r="N31" s="1411"/>
      <c r="O31" s="1412"/>
      <c r="P31" s="1416"/>
      <c r="Q31" s="917"/>
      <c r="R31" s="1411"/>
      <c r="S31" s="917"/>
      <c r="T31" s="1411"/>
      <c r="U31" s="1412"/>
      <c r="V31" s="1416"/>
      <c r="W31" s="917"/>
      <c r="X31" s="1411"/>
      <c r="Y31" s="917"/>
      <c r="Z31" s="1411"/>
      <c r="AA31" s="1412"/>
      <c r="AB31" s="1416"/>
      <c r="AC31" s="917"/>
      <c r="AD31" s="1411"/>
      <c r="AE31" s="917"/>
      <c r="AF31" s="1411"/>
      <c r="AG31" s="1412"/>
      <c r="AH31" s="1411"/>
      <c r="AI31" s="917"/>
      <c r="AJ31" s="1411"/>
      <c r="AK31" s="917"/>
      <c r="AL31" s="1411"/>
      <c r="AM31" s="1412"/>
      <c r="AN31" s="1"/>
      <c r="AO31" s="1447"/>
      <c r="AP31" s="917"/>
      <c r="AQ31" s="917"/>
      <c r="AR31" s="917"/>
      <c r="AS31" s="917"/>
      <c r="AT31" s="1448"/>
      <c r="AU31" s="1"/>
      <c r="AV31" s="1"/>
      <c r="AW31" s="1"/>
      <c r="AX31" s="1"/>
      <c r="AY31" s="1"/>
      <c r="AZ31" s="1"/>
      <c r="BA31" s="1"/>
      <c r="BB31" s="1"/>
      <c r="BC31" s="1"/>
      <c r="BD31" s="1"/>
      <c r="BE31" s="1"/>
      <c r="BF31" s="1"/>
      <c r="BG31" s="1"/>
      <c r="BH31" s="1"/>
      <c r="BI31" s="1"/>
    </row>
    <row r="32" spans="1:61" ht="14.25" customHeight="1">
      <c r="A32" s="1"/>
      <c r="B32" s="1411"/>
      <c r="C32" s="917"/>
      <c r="D32" s="918"/>
      <c r="E32" s="929"/>
      <c r="F32" s="917"/>
      <c r="G32" s="917"/>
      <c r="H32" s="917"/>
      <c r="I32" s="917"/>
      <c r="J32" s="1437" t="s">
        <v>193</v>
      </c>
      <c r="K32" s="1413"/>
      <c r="L32" s="1420"/>
      <c r="M32" s="1413"/>
      <c r="N32" s="1420"/>
      <c r="O32" s="1410"/>
      <c r="P32" s="1421"/>
      <c r="Q32" s="1413"/>
      <c r="R32" s="1409" t="s">
        <v>194</v>
      </c>
      <c r="S32" s="1413"/>
      <c r="T32" s="1409"/>
      <c r="U32" s="1410"/>
      <c r="V32" s="1421"/>
      <c r="W32" s="1413"/>
      <c r="X32" s="1409"/>
      <c r="Y32" s="1413"/>
      <c r="Z32" s="1409"/>
      <c r="AA32" s="1410"/>
      <c r="AB32" s="1422"/>
      <c r="AC32" s="1413"/>
      <c r="AD32" s="1423"/>
      <c r="AE32" s="1413"/>
      <c r="AF32" s="1423"/>
      <c r="AG32" s="1410"/>
      <c r="AH32" s="1424"/>
      <c r="AI32" s="1413"/>
      <c r="AJ32" s="1424"/>
      <c r="AK32" s="1413"/>
      <c r="AL32" s="1424"/>
      <c r="AM32" s="1410"/>
      <c r="AN32" s="1"/>
      <c r="AO32" s="1447"/>
      <c r="AP32" s="917"/>
      <c r="AQ32" s="917"/>
      <c r="AR32" s="917"/>
      <c r="AS32" s="917"/>
      <c r="AT32" s="1448"/>
      <c r="AU32" s="1"/>
      <c r="AV32" s="1"/>
      <c r="AW32" s="1"/>
      <c r="AX32" s="1"/>
      <c r="AY32" s="1"/>
      <c r="AZ32" s="1"/>
      <c r="BA32" s="1"/>
      <c r="BB32" s="1"/>
      <c r="BC32" s="1"/>
      <c r="BD32" s="1"/>
      <c r="BE32" s="1"/>
      <c r="BF32" s="1"/>
      <c r="BG32" s="1"/>
      <c r="BH32" s="1"/>
      <c r="BI32" s="1"/>
    </row>
    <row r="33" spans="1:61" ht="14.25" customHeight="1">
      <c r="A33" s="1"/>
      <c r="B33" s="1411"/>
      <c r="C33" s="917"/>
      <c r="D33" s="918"/>
      <c r="E33" s="929"/>
      <c r="F33" s="917"/>
      <c r="G33" s="917"/>
      <c r="H33" s="917"/>
      <c r="I33" s="917"/>
      <c r="J33" s="1416"/>
      <c r="K33" s="917"/>
      <c r="L33" s="1411"/>
      <c r="M33" s="917"/>
      <c r="N33" s="1411"/>
      <c r="O33" s="1412"/>
      <c r="P33" s="1416"/>
      <c r="Q33" s="917"/>
      <c r="R33" s="1411"/>
      <c r="S33" s="917"/>
      <c r="T33" s="1411"/>
      <c r="U33" s="1412"/>
      <c r="V33" s="1416"/>
      <c r="W33" s="917"/>
      <c r="X33" s="1411"/>
      <c r="Y33" s="917"/>
      <c r="Z33" s="1411"/>
      <c r="AA33" s="1412"/>
      <c r="AB33" s="1416"/>
      <c r="AC33" s="917"/>
      <c r="AD33" s="1411"/>
      <c r="AE33" s="917"/>
      <c r="AF33" s="1411"/>
      <c r="AG33" s="1412"/>
      <c r="AH33" s="1411"/>
      <c r="AI33" s="917"/>
      <c r="AJ33" s="1411"/>
      <c r="AK33" s="917"/>
      <c r="AL33" s="1411"/>
      <c r="AM33" s="1412"/>
      <c r="AN33" s="1"/>
      <c r="AO33" s="1447"/>
      <c r="AP33" s="917"/>
      <c r="AQ33" s="917"/>
      <c r="AR33" s="917"/>
      <c r="AS33" s="917"/>
      <c r="AT33" s="1448"/>
      <c r="AU33" s="1"/>
      <c r="AV33" s="1"/>
      <c r="AW33" s="1"/>
      <c r="AX33" s="1"/>
      <c r="AY33" s="1"/>
      <c r="AZ33" s="1"/>
      <c r="BA33" s="1"/>
      <c r="BB33" s="1"/>
      <c r="BC33" s="1"/>
      <c r="BD33" s="1"/>
      <c r="BE33" s="1"/>
      <c r="BF33" s="1"/>
      <c r="BG33" s="1"/>
      <c r="BH33" s="1"/>
      <c r="BI33" s="1"/>
    </row>
    <row r="34" spans="1:61" ht="14.25" customHeight="1">
      <c r="A34" s="1"/>
      <c r="B34" s="1411"/>
      <c r="C34" s="917"/>
      <c r="D34" s="918"/>
      <c r="E34" s="929"/>
      <c r="F34" s="917"/>
      <c r="G34" s="917"/>
      <c r="H34" s="917"/>
      <c r="I34" s="917"/>
      <c r="J34" s="1437"/>
      <c r="K34" s="1413"/>
      <c r="L34" s="1420"/>
      <c r="M34" s="1413"/>
      <c r="N34" s="1420"/>
      <c r="O34" s="1410"/>
      <c r="P34" s="1421"/>
      <c r="Q34" s="1413"/>
      <c r="R34" s="1409" t="s">
        <v>195</v>
      </c>
      <c r="S34" s="1413"/>
      <c r="T34" s="1409"/>
      <c r="U34" s="1410"/>
      <c r="V34" s="1421"/>
      <c r="W34" s="1413"/>
      <c r="X34" s="1409"/>
      <c r="Y34" s="1413"/>
      <c r="Z34" s="1409"/>
      <c r="AA34" s="1410"/>
      <c r="AB34" s="1422"/>
      <c r="AC34" s="1413"/>
      <c r="AD34" s="1423"/>
      <c r="AE34" s="1413"/>
      <c r="AF34" s="1423"/>
      <c r="AG34" s="1410"/>
      <c r="AH34" s="1424"/>
      <c r="AI34" s="1413"/>
      <c r="AJ34" s="1424"/>
      <c r="AK34" s="1413"/>
      <c r="AL34" s="1424"/>
      <c r="AM34" s="1410"/>
      <c r="AN34" s="1"/>
      <c r="AO34" s="1447"/>
      <c r="AP34" s="917"/>
      <c r="AQ34" s="917"/>
      <c r="AR34" s="917"/>
      <c r="AS34" s="917"/>
      <c r="AT34" s="1448"/>
      <c r="AU34" s="1"/>
      <c r="AV34" s="1"/>
      <c r="AW34" s="1"/>
      <c r="AX34" s="1"/>
      <c r="AY34" s="1"/>
      <c r="AZ34" s="1"/>
      <c r="BA34" s="1"/>
      <c r="BB34" s="1"/>
      <c r="BC34" s="1"/>
      <c r="BD34" s="1"/>
      <c r="BE34" s="1"/>
      <c r="BF34" s="1"/>
      <c r="BG34" s="1"/>
      <c r="BH34" s="1"/>
      <c r="BI34" s="1"/>
    </row>
    <row r="35" spans="1:61" ht="14.25" customHeight="1">
      <c r="A35" s="1"/>
      <c r="B35" s="1411"/>
      <c r="C35" s="917"/>
      <c r="D35" s="918"/>
      <c r="E35" s="929"/>
      <c r="F35" s="917"/>
      <c r="G35" s="917"/>
      <c r="H35" s="917"/>
      <c r="I35" s="917"/>
      <c r="J35" s="1416"/>
      <c r="K35" s="917"/>
      <c r="L35" s="1411"/>
      <c r="M35" s="917"/>
      <c r="N35" s="1411"/>
      <c r="O35" s="1412"/>
      <c r="P35" s="1416"/>
      <c r="Q35" s="917"/>
      <c r="R35" s="1411"/>
      <c r="S35" s="917"/>
      <c r="T35" s="1411"/>
      <c r="U35" s="1412"/>
      <c r="V35" s="1416"/>
      <c r="W35" s="917"/>
      <c r="X35" s="1411"/>
      <c r="Y35" s="917"/>
      <c r="Z35" s="1411"/>
      <c r="AA35" s="1412"/>
      <c r="AB35" s="1416"/>
      <c r="AC35" s="917"/>
      <c r="AD35" s="1411"/>
      <c r="AE35" s="917"/>
      <c r="AF35" s="1411"/>
      <c r="AG35" s="1412"/>
      <c r="AH35" s="1411"/>
      <c r="AI35" s="917"/>
      <c r="AJ35" s="1411"/>
      <c r="AK35" s="917"/>
      <c r="AL35" s="1411"/>
      <c r="AM35" s="1412"/>
      <c r="AN35" s="1"/>
      <c r="AO35" s="1447"/>
      <c r="AP35" s="917"/>
      <c r="AQ35" s="917"/>
      <c r="AR35" s="917"/>
      <c r="AS35" s="917"/>
      <c r="AT35" s="1448"/>
      <c r="AU35" s="1"/>
      <c r="AV35" s="1"/>
      <c r="AW35" s="1"/>
      <c r="AX35" s="1"/>
      <c r="AY35" s="1"/>
      <c r="AZ35" s="1"/>
      <c r="BA35" s="1"/>
      <c r="BB35" s="1"/>
      <c r="BC35" s="1"/>
      <c r="BD35" s="1"/>
      <c r="BE35" s="1"/>
      <c r="BF35" s="1"/>
      <c r="BG35" s="1"/>
      <c r="BH35" s="1"/>
      <c r="BI35" s="1"/>
    </row>
    <row r="36" spans="1:61" ht="14.25" customHeight="1">
      <c r="A36" s="1"/>
      <c r="B36" s="1411"/>
      <c r="C36" s="917"/>
      <c r="D36" s="918"/>
      <c r="E36" s="929"/>
      <c r="F36" s="917"/>
      <c r="G36" s="917"/>
      <c r="H36" s="917"/>
      <c r="I36" s="917"/>
      <c r="J36" s="1437"/>
      <c r="K36" s="1413"/>
      <c r="L36" s="1420"/>
      <c r="M36" s="1413"/>
      <c r="N36" s="1420"/>
      <c r="O36" s="1410"/>
      <c r="P36" s="1421"/>
      <c r="Q36" s="1413"/>
      <c r="R36" s="1409"/>
      <c r="S36" s="1413"/>
      <c r="T36" s="1409"/>
      <c r="U36" s="1410"/>
      <c r="V36" s="1421"/>
      <c r="W36" s="1413"/>
      <c r="X36" s="1409"/>
      <c r="Y36" s="1413"/>
      <c r="Z36" s="1409"/>
      <c r="AA36" s="1410"/>
      <c r="AB36" s="1422"/>
      <c r="AC36" s="1413"/>
      <c r="AD36" s="1423"/>
      <c r="AE36" s="1413"/>
      <c r="AF36" s="1423"/>
      <c r="AG36" s="1410"/>
      <c r="AH36" s="1424"/>
      <c r="AI36" s="1413"/>
      <c r="AJ36" s="1424"/>
      <c r="AK36" s="1413"/>
      <c r="AL36" s="1424"/>
      <c r="AM36" s="1410"/>
      <c r="AN36" s="1"/>
      <c r="AO36" s="1447"/>
      <c r="AP36" s="917"/>
      <c r="AQ36" s="917"/>
      <c r="AR36" s="917"/>
      <c r="AS36" s="917"/>
      <c r="AT36" s="1448"/>
      <c r="AU36" s="1"/>
      <c r="AV36" s="1"/>
      <c r="AW36" s="1"/>
      <c r="AX36" s="1"/>
      <c r="AY36" s="1"/>
      <c r="AZ36" s="1"/>
      <c r="BA36" s="1"/>
      <c r="BB36" s="1"/>
      <c r="BC36" s="1"/>
      <c r="BD36" s="1"/>
      <c r="BE36" s="1"/>
      <c r="BF36" s="1"/>
      <c r="BG36" s="1"/>
      <c r="BH36" s="1"/>
      <c r="BI36" s="1"/>
    </row>
    <row r="37" spans="1:61" ht="14.25" customHeight="1">
      <c r="A37" s="1"/>
      <c r="B37" s="1411"/>
      <c r="C37" s="917"/>
      <c r="D37" s="918"/>
      <c r="E37" s="1428"/>
      <c r="F37" s="1429"/>
      <c r="G37" s="1429"/>
      <c r="H37" s="1429"/>
      <c r="I37" s="1429"/>
      <c r="J37" s="1431"/>
      <c r="K37" s="920"/>
      <c r="L37" s="1432"/>
      <c r="M37" s="920"/>
      <c r="N37" s="1432"/>
      <c r="O37" s="1436"/>
      <c r="P37" s="1431"/>
      <c r="Q37" s="920"/>
      <c r="R37" s="1432"/>
      <c r="S37" s="920"/>
      <c r="T37" s="1432"/>
      <c r="U37" s="1436"/>
      <c r="V37" s="1416"/>
      <c r="W37" s="917"/>
      <c r="X37" s="1411"/>
      <c r="Y37" s="917"/>
      <c r="Z37" s="1411"/>
      <c r="AA37" s="1412"/>
      <c r="AB37" s="1431"/>
      <c r="AC37" s="920"/>
      <c r="AD37" s="1432"/>
      <c r="AE37" s="920"/>
      <c r="AF37" s="1432"/>
      <c r="AG37" s="1436"/>
      <c r="AH37" s="1432"/>
      <c r="AI37" s="920"/>
      <c r="AJ37" s="1432"/>
      <c r="AK37" s="920"/>
      <c r="AL37" s="1432"/>
      <c r="AM37" s="1436"/>
      <c r="AN37" s="1"/>
      <c r="AO37" s="1449"/>
      <c r="AP37" s="1450"/>
      <c r="AQ37" s="1450"/>
      <c r="AR37" s="1450"/>
      <c r="AS37" s="1450"/>
      <c r="AT37" s="1451"/>
      <c r="AU37" s="1"/>
      <c r="AV37" s="1"/>
      <c r="AW37" s="1"/>
      <c r="AX37" s="1"/>
      <c r="AY37" s="1"/>
      <c r="AZ37" s="1"/>
      <c r="BA37" s="1"/>
      <c r="BB37" s="1"/>
      <c r="BC37" s="1"/>
      <c r="BD37" s="1"/>
      <c r="BE37" s="1"/>
      <c r="BF37" s="1"/>
      <c r="BG37" s="1"/>
      <c r="BH37" s="1"/>
      <c r="BI37" s="1"/>
    </row>
    <row r="38" spans="1:61" ht="14.25" customHeight="1">
      <c r="A38" s="1"/>
      <c r="B38" s="1411"/>
      <c r="C38" s="917"/>
      <c r="D38" s="918"/>
      <c r="E38" s="1426" t="s">
        <v>196</v>
      </c>
      <c r="F38" s="1427"/>
      <c r="G38" s="1427"/>
      <c r="H38" s="1427"/>
      <c r="I38" s="1433"/>
      <c r="J38" s="1437"/>
      <c r="K38" s="1413"/>
      <c r="L38" s="1420"/>
      <c r="M38" s="1413"/>
      <c r="N38" s="1420"/>
      <c r="O38" s="1410"/>
      <c r="P38" s="1437"/>
      <c r="Q38" s="1413"/>
      <c r="R38" s="1420"/>
      <c r="S38" s="1413"/>
      <c r="T38" s="1420"/>
      <c r="U38" s="1410"/>
      <c r="V38" s="1421"/>
      <c r="W38" s="1413"/>
      <c r="X38" s="1409"/>
      <c r="Y38" s="1413"/>
      <c r="Z38" s="1409"/>
      <c r="AA38" s="1410"/>
      <c r="AB38" s="1422"/>
      <c r="AC38" s="1413"/>
      <c r="AD38" s="1423"/>
      <c r="AE38" s="1413"/>
      <c r="AF38" s="1423"/>
      <c r="AG38" s="1410"/>
      <c r="AH38" s="1424"/>
      <c r="AI38" s="1413"/>
      <c r="AJ38" s="1424"/>
      <c r="AK38" s="1413"/>
      <c r="AL38" s="1424"/>
      <c r="AM38" s="1413"/>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1411"/>
      <c r="C39" s="917"/>
      <c r="D39" s="918"/>
      <c r="E39" s="929"/>
      <c r="F39" s="917"/>
      <c r="G39" s="917"/>
      <c r="H39" s="917"/>
      <c r="I39" s="918"/>
      <c r="J39" s="1416"/>
      <c r="K39" s="917"/>
      <c r="L39" s="1411"/>
      <c r="M39" s="917"/>
      <c r="N39" s="1411"/>
      <c r="O39" s="1412"/>
      <c r="P39" s="1416"/>
      <c r="Q39" s="917"/>
      <c r="R39" s="1411"/>
      <c r="S39" s="917"/>
      <c r="T39" s="1411"/>
      <c r="U39" s="1412"/>
      <c r="V39" s="1416"/>
      <c r="W39" s="917"/>
      <c r="X39" s="1411"/>
      <c r="Y39" s="917"/>
      <c r="Z39" s="1411"/>
      <c r="AA39" s="1412"/>
      <c r="AB39" s="1416"/>
      <c r="AC39" s="917"/>
      <c r="AD39" s="1411"/>
      <c r="AE39" s="917"/>
      <c r="AF39" s="1411"/>
      <c r="AG39" s="1412"/>
      <c r="AH39" s="1411"/>
      <c r="AI39" s="917"/>
      <c r="AJ39" s="1411"/>
      <c r="AK39" s="917"/>
      <c r="AL39" s="1411"/>
      <c r="AM39" s="917"/>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1411"/>
      <c r="C40" s="917"/>
      <c r="D40" s="918"/>
      <c r="E40" s="929"/>
      <c r="F40" s="917"/>
      <c r="G40" s="917"/>
      <c r="H40" s="917"/>
      <c r="I40" s="918"/>
      <c r="J40" s="1437"/>
      <c r="K40" s="1413"/>
      <c r="L40" s="1420" t="s">
        <v>197</v>
      </c>
      <c r="M40" s="1413"/>
      <c r="N40" s="1420"/>
      <c r="O40" s="1410"/>
      <c r="P40" s="1437"/>
      <c r="Q40" s="1413"/>
      <c r="R40" s="1420" t="s">
        <v>198</v>
      </c>
      <c r="S40" s="1413"/>
      <c r="T40" s="1420"/>
      <c r="U40" s="1410"/>
      <c r="V40" s="1421"/>
      <c r="W40" s="1413"/>
      <c r="X40" s="1409"/>
      <c r="Y40" s="1413"/>
      <c r="Z40" s="1409"/>
      <c r="AA40" s="1410"/>
      <c r="AB40" s="1422"/>
      <c r="AC40" s="1413"/>
      <c r="AD40" s="1423" t="s">
        <v>199</v>
      </c>
      <c r="AE40" s="1413"/>
      <c r="AF40" s="1423"/>
      <c r="AG40" s="1410"/>
      <c r="AH40" s="1424"/>
      <c r="AI40" s="1413"/>
      <c r="AJ40" s="1424"/>
      <c r="AK40" s="1413"/>
      <c r="AL40" s="1424"/>
      <c r="AM40" s="1413"/>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1411"/>
      <c r="C41" s="917"/>
      <c r="D41" s="918"/>
      <c r="E41" s="929"/>
      <c r="F41" s="917"/>
      <c r="G41" s="917"/>
      <c r="H41" s="917"/>
      <c r="I41" s="918"/>
      <c r="J41" s="1416"/>
      <c r="K41" s="917"/>
      <c r="L41" s="1411"/>
      <c r="M41" s="917"/>
      <c r="N41" s="1411"/>
      <c r="O41" s="1412"/>
      <c r="P41" s="1416"/>
      <c r="Q41" s="917"/>
      <c r="R41" s="1411"/>
      <c r="S41" s="917"/>
      <c r="T41" s="1411"/>
      <c r="U41" s="1412"/>
      <c r="V41" s="1416"/>
      <c r="W41" s="917"/>
      <c r="X41" s="1411"/>
      <c r="Y41" s="917"/>
      <c r="Z41" s="1411"/>
      <c r="AA41" s="1412"/>
      <c r="AB41" s="1416"/>
      <c r="AC41" s="917"/>
      <c r="AD41" s="1411"/>
      <c r="AE41" s="917"/>
      <c r="AF41" s="1411"/>
      <c r="AG41" s="1412"/>
      <c r="AH41" s="1411"/>
      <c r="AI41" s="917"/>
      <c r="AJ41" s="1411"/>
      <c r="AK41" s="917"/>
      <c r="AL41" s="1411"/>
      <c r="AM41" s="917"/>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1411"/>
      <c r="C42" s="917"/>
      <c r="D42" s="918"/>
      <c r="E42" s="929"/>
      <c r="F42" s="917"/>
      <c r="G42" s="917"/>
      <c r="H42" s="917"/>
      <c r="I42" s="918"/>
      <c r="J42" s="1437"/>
      <c r="K42" s="1413"/>
      <c r="L42" s="1420"/>
      <c r="M42" s="1413"/>
      <c r="N42" s="1420"/>
      <c r="O42" s="1410"/>
      <c r="P42" s="1437"/>
      <c r="Q42" s="1413"/>
      <c r="R42" s="1420" t="s">
        <v>200</v>
      </c>
      <c r="S42" s="1413"/>
      <c r="T42" s="1420"/>
      <c r="U42" s="1410"/>
      <c r="V42" s="1421"/>
      <c r="W42" s="1413"/>
      <c r="X42" s="1409"/>
      <c r="Y42" s="1413"/>
      <c r="Z42" s="1409"/>
      <c r="AA42" s="1410"/>
      <c r="AB42" s="1422"/>
      <c r="AC42" s="1413"/>
      <c r="AD42" s="1423" t="s">
        <v>201</v>
      </c>
      <c r="AE42" s="1413"/>
      <c r="AF42" s="1423"/>
      <c r="AG42" s="1410"/>
      <c r="AH42" s="1424"/>
      <c r="AI42" s="1413"/>
      <c r="AJ42" s="1424"/>
      <c r="AK42" s="1413"/>
      <c r="AL42" s="1424"/>
      <c r="AM42" s="1413"/>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1411"/>
      <c r="C43" s="917"/>
      <c r="D43" s="918"/>
      <c r="E43" s="929"/>
      <c r="F43" s="917"/>
      <c r="G43" s="917"/>
      <c r="H43" s="917"/>
      <c r="I43" s="918"/>
      <c r="J43" s="1416"/>
      <c r="K43" s="917"/>
      <c r="L43" s="1411"/>
      <c r="M43" s="917"/>
      <c r="N43" s="1411"/>
      <c r="O43" s="1412"/>
      <c r="P43" s="1416"/>
      <c r="Q43" s="917"/>
      <c r="R43" s="1411"/>
      <c r="S43" s="917"/>
      <c r="T43" s="1411"/>
      <c r="U43" s="1412"/>
      <c r="V43" s="1416"/>
      <c r="W43" s="917"/>
      <c r="X43" s="1411"/>
      <c r="Y43" s="917"/>
      <c r="Z43" s="1411"/>
      <c r="AA43" s="1412"/>
      <c r="AB43" s="1416"/>
      <c r="AC43" s="917"/>
      <c r="AD43" s="1411"/>
      <c r="AE43" s="917"/>
      <c r="AF43" s="1411"/>
      <c r="AG43" s="1412"/>
      <c r="AH43" s="1411"/>
      <c r="AI43" s="917"/>
      <c r="AJ43" s="1411"/>
      <c r="AK43" s="917"/>
      <c r="AL43" s="1411"/>
      <c r="AM43" s="917"/>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1411"/>
      <c r="C44" s="917"/>
      <c r="D44" s="918"/>
      <c r="E44" s="929"/>
      <c r="F44" s="917"/>
      <c r="G44" s="917"/>
      <c r="H44" s="917"/>
      <c r="I44" s="918"/>
      <c r="J44" s="1437"/>
      <c r="K44" s="1413"/>
      <c r="L44" s="1420"/>
      <c r="M44" s="1413"/>
      <c r="N44" s="1420"/>
      <c r="O44" s="1410"/>
      <c r="P44" s="1437"/>
      <c r="Q44" s="1413"/>
      <c r="R44" s="1420"/>
      <c r="S44" s="1413"/>
      <c r="T44" s="1420"/>
      <c r="U44" s="1410"/>
      <c r="V44" s="1421"/>
      <c r="W44" s="1413"/>
      <c r="X44" s="1409"/>
      <c r="Y44" s="1413"/>
      <c r="Z44" s="1409"/>
      <c r="AA44" s="1410"/>
      <c r="AB44" s="1422"/>
      <c r="AC44" s="1413"/>
      <c r="AD44" s="1423"/>
      <c r="AE44" s="1413"/>
      <c r="AF44" s="1423"/>
      <c r="AG44" s="1410"/>
      <c r="AH44" s="1424"/>
      <c r="AI44" s="1413"/>
      <c r="AJ44" s="1424"/>
      <c r="AK44" s="1413"/>
      <c r="AL44" s="1424"/>
      <c r="AM44" s="1413"/>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1411"/>
      <c r="C45" s="917"/>
      <c r="D45" s="918"/>
      <c r="E45" s="1428"/>
      <c r="F45" s="1429"/>
      <c r="G45" s="1429"/>
      <c r="H45" s="1429"/>
      <c r="I45" s="1434"/>
      <c r="J45" s="1431"/>
      <c r="K45" s="920"/>
      <c r="L45" s="1432"/>
      <c r="M45" s="920"/>
      <c r="N45" s="1432"/>
      <c r="O45" s="1436"/>
      <c r="P45" s="1431"/>
      <c r="Q45" s="920"/>
      <c r="R45" s="1432"/>
      <c r="S45" s="920"/>
      <c r="T45" s="1432"/>
      <c r="U45" s="1436"/>
      <c r="V45" s="1431"/>
      <c r="W45" s="920"/>
      <c r="X45" s="1432"/>
      <c r="Y45" s="920"/>
      <c r="Z45" s="1432"/>
      <c r="AA45" s="1436"/>
      <c r="AB45" s="1431"/>
      <c r="AC45" s="920"/>
      <c r="AD45" s="1432"/>
      <c r="AE45" s="920"/>
      <c r="AF45" s="1432"/>
      <c r="AG45" s="1436"/>
      <c r="AH45" s="1411"/>
      <c r="AI45" s="917"/>
      <c r="AJ45" s="1411"/>
      <c r="AK45" s="917"/>
      <c r="AL45" s="1411"/>
      <c r="AM45" s="917"/>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1435" t="s">
        <v>202</v>
      </c>
      <c r="K46" s="917"/>
      <c r="L46" s="917"/>
      <c r="M46" s="917"/>
      <c r="N46" s="917"/>
      <c r="O46" s="918"/>
      <c r="P46" s="1435" t="s">
        <v>203</v>
      </c>
      <c r="Q46" s="917"/>
      <c r="R46" s="917"/>
      <c r="S46" s="917"/>
      <c r="T46" s="917"/>
      <c r="U46" s="918"/>
      <c r="V46" s="1435" t="s">
        <v>204</v>
      </c>
      <c r="W46" s="917"/>
      <c r="X46" s="917"/>
      <c r="Y46" s="917"/>
      <c r="Z46" s="917"/>
      <c r="AA46" s="918"/>
      <c r="AB46" s="1435" t="s">
        <v>205</v>
      </c>
      <c r="AC46" s="917"/>
      <c r="AD46" s="917"/>
      <c r="AE46" s="917"/>
      <c r="AF46" s="917"/>
      <c r="AG46" s="918"/>
      <c r="AH46" s="1435" t="s">
        <v>206</v>
      </c>
      <c r="AI46" s="917"/>
      <c r="AJ46" s="917"/>
      <c r="AK46" s="917"/>
      <c r="AL46" s="917"/>
      <c r="AM46" s="918"/>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929"/>
      <c r="K47" s="917"/>
      <c r="L47" s="917"/>
      <c r="M47" s="917"/>
      <c r="N47" s="917"/>
      <c r="O47" s="918"/>
      <c r="P47" s="929"/>
      <c r="Q47" s="917"/>
      <c r="R47" s="917"/>
      <c r="S47" s="917"/>
      <c r="T47" s="917"/>
      <c r="U47" s="918"/>
      <c r="V47" s="929"/>
      <c r="W47" s="917"/>
      <c r="X47" s="917"/>
      <c r="Y47" s="917"/>
      <c r="Z47" s="917"/>
      <c r="AA47" s="918"/>
      <c r="AB47" s="929"/>
      <c r="AC47" s="917"/>
      <c r="AD47" s="917"/>
      <c r="AE47" s="917"/>
      <c r="AF47" s="917"/>
      <c r="AG47" s="918"/>
      <c r="AH47" s="929"/>
      <c r="AI47" s="917"/>
      <c r="AJ47" s="917"/>
      <c r="AK47" s="917"/>
      <c r="AL47" s="917"/>
      <c r="AM47" s="918"/>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929"/>
      <c r="K48" s="917"/>
      <c r="L48" s="917"/>
      <c r="M48" s="917"/>
      <c r="N48" s="917"/>
      <c r="O48" s="918"/>
      <c r="P48" s="929"/>
      <c r="Q48" s="917"/>
      <c r="R48" s="917"/>
      <c r="S48" s="917"/>
      <c r="T48" s="917"/>
      <c r="U48" s="918"/>
      <c r="V48" s="929"/>
      <c r="W48" s="917"/>
      <c r="X48" s="917"/>
      <c r="Y48" s="917"/>
      <c r="Z48" s="917"/>
      <c r="AA48" s="918"/>
      <c r="AB48" s="929"/>
      <c r="AC48" s="917"/>
      <c r="AD48" s="917"/>
      <c r="AE48" s="917"/>
      <c r="AF48" s="917"/>
      <c r="AG48" s="918"/>
      <c r="AH48" s="929"/>
      <c r="AI48" s="917"/>
      <c r="AJ48" s="917"/>
      <c r="AK48" s="917"/>
      <c r="AL48" s="917"/>
      <c r="AM48" s="918"/>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929"/>
      <c r="K49" s="917"/>
      <c r="L49" s="917"/>
      <c r="M49" s="917"/>
      <c r="N49" s="917"/>
      <c r="O49" s="918"/>
      <c r="P49" s="929"/>
      <c r="Q49" s="917"/>
      <c r="R49" s="917"/>
      <c r="S49" s="917"/>
      <c r="T49" s="917"/>
      <c r="U49" s="918"/>
      <c r="V49" s="929"/>
      <c r="W49" s="917"/>
      <c r="X49" s="917"/>
      <c r="Y49" s="917"/>
      <c r="Z49" s="917"/>
      <c r="AA49" s="918"/>
      <c r="AB49" s="929"/>
      <c r="AC49" s="917"/>
      <c r="AD49" s="917"/>
      <c r="AE49" s="917"/>
      <c r="AF49" s="917"/>
      <c r="AG49" s="918"/>
      <c r="AH49" s="929"/>
      <c r="AI49" s="917"/>
      <c r="AJ49" s="917"/>
      <c r="AK49" s="917"/>
      <c r="AL49" s="917"/>
      <c r="AM49" s="918"/>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929"/>
      <c r="K50" s="917"/>
      <c r="L50" s="917"/>
      <c r="M50" s="917"/>
      <c r="N50" s="917"/>
      <c r="O50" s="918"/>
      <c r="P50" s="929"/>
      <c r="Q50" s="917"/>
      <c r="R50" s="917"/>
      <c r="S50" s="917"/>
      <c r="T50" s="917"/>
      <c r="U50" s="918"/>
      <c r="V50" s="929"/>
      <c r="W50" s="917"/>
      <c r="X50" s="917"/>
      <c r="Y50" s="917"/>
      <c r="Z50" s="917"/>
      <c r="AA50" s="918"/>
      <c r="AB50" s="929"/>
      <c r="AC50" s="917"/>
      <c r="AD50" s="917"/>
      <c r="AE50" s="917"/>
      <c r="AF50" s="917"/>
      <c r="AG50" s="918"/>
      <c r="AH50" s="929"/>
      <c r="AI50" s="917"/>
      <c r="AJ50" s="917"/>
      <c r="AK50" s="917"/>
      <c r="AL50" s="917"/>
      <c r="AM50" s="918"/>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1428"/>
      <c r="K51" s="1429"/>
      <c r="L51" s="1429"/>
      <c r="M51" s="1429"/>
      <c r="N51" s="1429"/>
      <c r="O51" s="1434"/>
      <c r="P51" s="1428"/>
      <c r="Q51" s="1429"/>
      <c r="R51" s="1429"/>
      <c r="S51" s="1429"/>
      <c r="T51" s="1429"/>
      <c r="U51" s="1434"/>
      <c r="V51" s="1428"/>
      <c r="W51" s="1429"/>
      <c r="X51" s="1429"/>
      <c r="Y51" s="1429"/>
      <c r="Z51" s="1429"/>
      <c r="AA51" s="1434"/>
      <c r="AB51" s="1428"/>
      <c r="AC51" s="1429"/>
      <c r="AD51" s="1429"/>
      <c r="AE51" s="1429"/>
      <c r="AF51" s="1429"/>
      <c r="AG51" s="1434"/>
      <c r="AH51" s="1428"/>
      <c r="AI51" s="1429"/>
      <c r="AJ51" s="1429"/>
      <c r="AK51" s="1429"/>
      <c r="AL51" s="1429"/>
      <c r="AM51" s="1434"/>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1"/>
      <c r="AV53" s="1"/>
      <c r="AW53" s="1"/>
      <c r="AX53" s="1"/>
      <c r="AY53" s="1"/>
      <c r="AZ53" s="1"/>
      <c r="BA53" s="1"/>
      <c r="BB53" s="1"/>
      <c r="BC53" s="1"/>
      <c r="BD53" s="1"/>
      <c r="BE53" s="1"/>
      <c r="BF53" s="1"/>
      <c r="BG53" s="1"/>
      <c r="BH53" s="1"/>
      <c r="BI53" s="1"/>
    </row>
    <row r="54" spans="1:61" ht="15" customHeight="1">
      <c r="A54" s="1"/>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58203125" defaultRowHeight="15" customHeight="1"/>
  <cols>
    <col min="1" max="1" width="9.4140625" customWidth="1"/>
    <col min="2" max="18" width="5" customWidth="1"/>
    <col min="19" max="19" width="7.4140625" customWidth="1"/>
    <col min="20" max="23" width="5" customWidth="1"/>
    <col min="24" max="24" width="7.5" customWidth="1"/>
    <col min="25" max="26" width="5" customWidth="1"/>
    <col min="27" max="27" width="9.4140625" customWidth="1"/>
    <col min="28" max="28" width="5" customWidth="1"/>
    <col min="29" max="29" width="6.5" customWidth="1"/>
    <col min="30" max="33" width="5" customWidth="1"/>
    <col min="34" max="34" width="7.5" customWidth="1"/>
    <col min="35" max="39" width="5" customWidth="1"/>
    <col min="40" max="40" width="9.4140625" customWidth="1"/>
    <col min="41" max="46" width="5" customWidth="1"/>
    <col min="47" max="76" width="9.414062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1455" t="s">
        <v>207</v>
      </c>
      <c r="C2" s="917"/>
      <c r="D2" s="917"/>
      <c r="E2" s="917"/>
      <c r="F2" s="917"/>
      <c r="G2" s="917"/>
      <c r="H2" s="917"/>
      <c r="I2" s="917"/>
      <c r="J2" s="1439" t="s">
        <v>15</v>
      </c>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917"/>
      <c r="C3" s="917"/>
      <c r="D3" s="917"/>
      <c r="E3" s="917"/>
      <c r="F3" s="917"/>
      <c r="G3" s="917"/>
      <c r="H3" s="917"/>
      <c r="I3" s="917"/>
      <c r="J3" s="1411"/>
      <c r="K3" s="917"/>
      <c r="L3" s="917"/>
      <c r="M3" s="917"/>
      <c r="N3" s="917"/>
      <c r="O3" s="917"/>
      <c r="P3" s="917"/>
      <c r="Q3" s="917"/>
      <c r="R3" s="917"/>
      <c r="S3" s="917"/>
      <c r="T3" s="917"/>
      <c r="U3" s="917"/>
      <c r="V3" s="917"/>
      <c r="W3" s="917"/>
      <c r="X3" s="917"/>
      <c r="Y3" s="917"/>
      <c r="Z3" s="917"/>
      <c r="AA3" s="917"/>
      <c r="AB3" s="917"/>
      <c r="AC3" s="917"/>
      <c r="AD3" s="917"/>
      <c r="AE3" s="917"/>
      <c r="AF3" s="917"/>
      <c r="AG3" s="917"/>
      <c r="AH3" s="917"/>
      <c r="AI3" s="917"/>
      <c r="AJ3" s="917"/>
      <c r="AK3" s="917"/>
      <c r="AL3" s="917"/>
      <c r="AM3" s="917"/>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917"/>
      <c r="C4" s="917"/>
      <c r="D4" s="917"/>
      <c r="E4" s="917"/>
      <c r="F4" s="917"/>
      <c r="G4" s="917"/>
      <c r="H4" s="917"/>
      <c r="I4" s="917"/>
      <c r="J4" s="1411"/>
      <c r="K4" s="917"/>
      <c r="L4" s="917"/>
      <c r="M4" s="917"/>
      <c r="N4" s="917"/>
      <c r="O4" s="917"/>
      <c r="P4" s="917"/>
      <c r="Q4" s="917"/>
      <c r="R4" s="917"/>
      <c r="S4" s="917"/>
      <c r="T4" s="917"/>
      <c r="U4" s="917"/>
      <c r="V4" s="917"/>
      <c r="W4" s="917"/>
      <c r="X4" s="917"/>
      <c r="Y4" s="917"/>
      <c r="Z4" s="917"/>
      <c r="AA4" s="917"/>
      <c r="AB4" s="917"/>
      <c r="AC4" s="917"/>
      <c r="AD4" s="917"/>
      <c r="AE4" s="917"/>
      <c r="AF4" s="917"/>
      <c r="AG4" s="917"/>
      <c r="AH4" s="917"/>
      <c r="AI4" s="917"/>
      <c r="AJ4" s="917"/>
      <c r="AK4" s="917"/>
      <c r="AL4" s="917"/>
      <c r="AM4" s="91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1440" t="s">
        <v>180</v>
      </c>
      <c r="C6" s="1413"/>
      <c r="D6" s="1441"/>
      <c r="E6" s="1456" t="s">
        <v>181</v>
      </c>
      <c r="F6" s="1427"/>
      <c r="G6" s="1427"/>
      <c r="H6" s="1427"/>
      <c r="I6" s="1433"/>
      <c r="J6" s="29" t="str">
        <f>IF(AND('Mapa final'!$AG$10="Muy Alta",'Mapa final'!$AI$10="Leve"),CONCATENATE("R1C",'Mapa final'!$W$10),"")</f>
        <v/>
      </c>
      <c r="K6" s="30" t="str">
        <f>IF(AND('Mapa final'!$AG$11="Muy Alta",'Mapa final'!$AI$11="Leve"),CONCATENATE("R1C",'Mapa final'!$W$11),"")</f>
        <v/>
      </c>
      <c r="L6" s="30" t="str">
        <f>IF(AND('Mapa final'!$AG$12="Muy Alta",'Mapa final'!$AI$12="Leve"),CONCATENATE("R1C",'Mapa final'!$W$12),"")</f>
        <v/>
      </c>
      <c r="M6" s="30" t="e">
        <f>IF(AND('Mapa final'!#REF!="Muy Alta",'Mapa final'!#REF!="Leve"),CONCATENATE("R1C",'Mapa final'!#REF!),"")</f>
        <v>#REF!</v>
      </c>
      <c r="N6" s="30" t="e">
        <f>IF(AND('Mapa final'!#REF!="Muy Alta",'Mapa final'!#REF!="Leve"),CONCATENATE("R1C",'Mapa final'!#REF!),"")</f>
        <v>#REF!</v>
      </c>
      <c r="O6" s="30" t="e">
        <f>IF(AND('Mapa final'!#REF!="Muy Alta",'Mapa final'!#REF!="Leve"),CONCATENATE("R1C",'Mapa final'!#REF!),"")</f>
        <v>#REF!</v>
      </c>
      <c r="P6" s="30" t="str">
        <f>IF(AND('Mapa final'!$AG$10="Muy Alta",'Mapa final'!$AI$10="Menor"),CONCATENATE("R1C",'Mapa final'!$W$10),"")</f>
        <v/>
      </c>
      <c r="Q6" s="30" t="str">
        <f>IF(AND('Mapa final'!$AG$11="Muy Alta",'Mapa final'!$AI$11="Menor"),CONCATENATE("R1C",'Mapa final'!$W$11),"")</f>
        <v/>
      </c>
      <c r="R6" s="30" t="str">
        <f>IF(AND('Mapa final'!$AG$12="Muy Alta",'Mapa final'!$AI$12="Menor"),CONCATENATE("R1C",'Mapa final'!$W$12),"")</f>
        <v/>
      </c>
      <c r="S6" s="30" t="e">
        <f>IF(AND('Mapa final'!#REF!="Muy Alta",'Mapa final'!#REF!="Menor"),CONCATENATE("R1C",'Mapa final'!#REF!),"")</f>
        <v>#REF!</v>
      </c>
      <c r="T6" s="30" t="e">
        <f>IF(AND('Mapa final'!#REF!="Muy Alta",'Mapa final'!#REF!="Menor"),CONCATENATE("R1C",'Mapa final'!#REF!),"")</f>
        <v>#REF!</v>
      </c>
      <c r="U6" s="30" t="e">
        <f>IF(AND('Mapa final'!#REF!="Muy Alta",'Mapa final'!#REF!="Menor"),CONCATENATE("R1C",'Mapa final'!#REF!),"")</f>
        <v>#REF!</v>
      </c>
      <c r="V6" s="30" t="str">
        <f>IF(AND('Mapa final'!$AG$10="Muy Alta",'Mapa final'!$AI$10="Moderado"),CONCATENATE("R1C",'Mapa final'!$W$10),"")</f>
        <v/>
      </c>
      <c r="W6" s="30" t="str">
        <f>IF(AND('Mapa final'!$AG$11="Muy Alta",'Mapa final'!$AI$11="Moderado"),CONCATENATE("R1C",'Mapa final'!$W$11),"")</f>
        <v/>
      </c>
      <c r="X6" s="30" t="str">
        <f>IF(AND('Mapa final'!$AG$12="Muy Alta",'Mapa final'!$AI$12="Moderado"),CONCATENATE("R1C",'Mapa final'!$W$12),"")</f>
        <v/>
      </c>
      <c r="Y6" s="30" t="e">
        <f>IF(AND('Mapa final'!#REF!="Muy Alta",'Mapa final'!#REF!="Moderado"),CONCATENATE("R1C",'Mapa final'!#REF!),"")</f>
        <v>#REF!</v>
      </c>
      <c r="Z6" s="30" t="e">
        <f>IF(AND('Mapa final'!#REF!="Muy Alta",'Mapa final'!#REF!="Moderado"),CONCATENATE("R1C",'Mapa final'!#REF!),"")</f>
        <v>#REF!</v>
      </c>
      <c r="AA6" s="30" t="e">
        <f>IF(AND('Mapa final'!#REF!="Muy Alta",'Mapa final'!#REF!="Moderado"),CONCATENATE("R1C",'Mapa final'!#REF!),"")</f>
        <v>#REF!</v>
      </c>
      <c r="AB6" s="30" t="str">
        <f>IF(AND('Mapa final'!$AG$10="Muy Alta",'Mapa final'!$AI$10="Mayor"),CONCATENATE("R1C",'Mapa final'!$W$10),"")</f>
        <v/>
      </c>
      <c r="AC6" s="30" t="str">
        <f>IF(AND('Mapa final'!$AG$11="Muy Alta",'Mapa final'!$AI$11="Mayor"),CONCATENATE("R1C",'Mapa final'!$W$11),"")</f>
        <v/>
      </c>
      <c r="AD6" s="30" t="str">
        <f>IF(AND('Mapa final'!$AG$12="Muy Alta",'Mapa final'!$AI$12="Mayor"),CONCATENATE("R1C",'Mapa final'!$W$12),"")</f>
        <v/>
      </c>
      <c r="AE6" s="30" t="e">
        <f>IF(AND('Mapa final'!#REF!="Muy Alta",'Mapa final'!#REF!="Mayor"),CONCATENATE("R1C",'Mapa final'!#REF!),"")</f>
        <v>#REF!</v>
      </c>
      <c r="AF6" s="30" t="e">
        <f>IF(AND('Mapa final'!#REF!="Muy Alta",'Mapa final'!#REF!="Mayor"),CONCATENATE("R1C",'Mapa final'!#REF!),"")</f>
        <v>#REF!</v>
      </c>
      <c r="AG6" s="30" t="e">
        <f>IF(AND('Mapa final'!#REF!="Muy Alta",'Mapa final'!#REF!="Mayor"),CONCATENATE("R1C",'Mapa final'!#REF!),"")</f>
        <v>#REF!</v>
      </c>
      <c r="AH6" s="31" t="str">
        <f>IF(AND('Mapa final'!$AG$10="Muy Alta",'Mapa final'!$AI$10="Catastrófico"),CONCATENATE("R1C",'Mapa final'!$W$10),"")</f>
        <v/>
      </c>
      <c r="AI6" s="31" t="str">
        <f>IF(AND('Mapa final'!$AG$11="Muy Alta",'Mapa final'!$AI$11="Catastrófico"),CONCATENATE("R1C",'Mapa final'!$W$11),"")</f>
        <v/>
      </c>
      <c r="AJ6" s="31" t="str">
        <f>IF(AND('Mapa final'!$AG$12="Muy Alta",'Mapa final'!$AI$12="Catastrófico"),CONCATENATE("R1C",'Mapa final'!$W$12),"")</f>
        <v/>
      </c>
      <c r="AK6" s="31" t="e">
        <f>IF(AND('Mapa final'!#REF!="Muy Alta",'Mapa final'!#REF!="Catastrófico"),CONCATENATE("R1C",'Mapa final'!#REF!),"")</f>
        <v>#REF!</v>
      </c>
      <c r="AL6" s="31" t="e">
        <f>IF(AND('Mapa final'!#REF!="Muy Alta",'Mapa final'!#REF!="Catastrófico"),CONCATENATE("R1C",'Mapa final'!#REF!),"")</f>
        <v>#REF!</v>
      </c>
      <c r="AM6" s="31" t="e">
        <f>IF(AND('Mapa final'!#REF!="Muy Alta",'Mapa final'!#REF!="Catastrófico"),CONCATENATE("R1C",'Mapa final'!#REF!),"")</f>
        <v>#REF!</v>
      </c>
      <c r="AN6" s="1"/>
      <c r="AO6" s="1461" t="s">
        <v>182</v>
      </c>
      <c r="AP6" s="1445"/>
      <c r="AQ6" s="1445"/>
      <c r="AR6" s="1445"/>
      <c r="AS6" s="1445"/>
      <c r="AT6" s="1446"/>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1411"/>
      <c r="C7" s="917"/>
      <c r="D7" s="918"/>
      <c r="E7" s="929"/>
      <c r="F7" s="917"/>
      <c r="G7" s="917"/>
      <c r="H7" s="917"/>
      <c r="I7" s="918"/>
      <c r="J7" s="30" t="e">
        <f>IF(AND('Mapa final'!#REF!="Muy Alta",'Mapa final'!#REF!="Leve"),CONCATENATE("R2C",'Mapa final'!#REF!),"")</f>
        <v>#REF!</v>
      </c>
      <c r="K7" s="30" t="e">
        <f>IF(AND('Mapa final'!#REF!="Muy Alta",'Mapa final'!#REF!="Leve"),CONCATENATE("R2C",'Mapa final'!#REF!),"")</f>
        <v>#REF!</v>
      </c>
      <c r="L7" s="30" t="e">
        <f>IF(AND('Mapa final'!#REF!="Muy Alta",'Mapa final'!#REF!="Leve"),CONCATENATE("R2C",'Mapa final'!#REF!),"")</f>
        <v>#REF!</v>
      </c>
      <c r="M7" s="30" t="e">
        <f>IF(AND('Mapa final'!#REF!="Muy Alta",'Mapa final'!#REF!="Leve"),CONCATENATE("R2C",'Mapa final'!#REF!),"")</f>
        <v>#REF!</v>
      </c>
      <c r="N7" s="30" t="e">
        <f>IF(AND('Mapa final'!#REF!="Muy Alta",'Mapa final'!#REF!="Leve"),CONCATENATE("R2C",'Mapa final'!#REF!),"")</f>
        <v>#REF!</v>
      </c>
      <c r="O7" s="30" t="e">
        <f>IF(AND('Mapa final'!#REF!="Muy Alta",'Mapa final'!#REF!="Leve"),CONCATENATE("R2C",'Mapa final'!#REF!),"")</f>
        <v>#REF!</v>
      </c>
      <c r="P7" s="30" t="e">
        <f>IF(AND('Mapa final'!#REF!="Muy Alta",'Mapa final'!#REF!="Menor"),CONCATENATE("R2C",'Mapa final'!#REF!),"")</f>
        <v>#REF!</v>
      </c>
      <c r="Q7" s="30" t="e">
        <f>IF(AND('Mapa final'!#REF!="Muy Alta",'Mapa final'!#REF!="Menor"),CONCATENATE("R2C",'Mapa final'!#REF!),"")</f>
        <v>#REF!</v>
      </c>
      <c r="R7" s="30" t="e">
        <f>IF(AND('Mapa final'!#REF!="Muy Alta",'Mapa final'!#REF!="Menor"),CONCATENATE("R2C",'Mapa final'!#REF!),"")</f>
        <v>#REF!</v>
      </c>
      <c r="S7" s="30" t="e">
        <f>IF(AND('Mapa final'!#REF!="Muy Alta",'Mapa final'!#REF!="Menor"),CONCATENATE("R2C",'Mapa final'!#REF!),"")</f>
        <v>#REF!</v>
      </c>
      <c r="T7" s="30" t="e">
        <f>IF(AND('Mapa final'!#REF!="Muy Alta",'Mapa final'!#REF!="Menor"),CONCATENATE("R2C",'Mapa final'!#REF!),"")</f>
        <v>#REF!</v>
      </c>
      <c r="U7" s="30" t="e">
        <f>IF(AND('Mapa final'!#REF!="Muy Alta",'Mapa final'!#REF!="Menor"),CONCATENATE("R2C",'Mapa final'!#REF!),"")</f>
        <v>#REF!</v>
      </c>
      <c r="V7" s="30" t="e">
        <f>IF(AND('Mapa final'!#REF!="Muy Alta",'Mapa final'!#REF!="Moderado"),CONCATENATE("R2C",'Mapa final'!#REF!),"")</f>
        <v>#REF!</v>
      </c>
      <c r="W7" s="30" t="e">
        <f>IF(AND('Mapa final'!#REF!="Muy Alta",'Mapa final'!#REF!="Moderado"),CONCATENATE("R2C",'Mapa final'!#REF!),"")</f>
        <v>#REF!</v>
      </c>
      <c r="X7" s="30" t="e">
        <f>IF(AND('Mapa final'!#REF!="Muy Alta",'Mapa final'!#REF!="Moderado"),CONCATENATE("R2C",'Mapa final'!#REF!),"")</f>
        <v>#REF!</v>
      </c>
      <c r="Y7" s="30" t="e">
        <f>IF(AND('Mapa final'!#REF!="Muy Alta",'Mapa final'!#REF!="Moderado"),CONCATENATE("R2C",'Mapa final'!#REF!),"")</f>
        <v>#REF!</v>
      </c>
      <c r="Z7" s="30" t="e">
        <f>IF(AND('Mapa final'!#REF!="Muy Alta",'Mapa final'!#REF!="Moderado"),CONCATENATE("R2C",'Mapa final'!#REF!),"")</f>
        <v>#REF!</v>
      </c>
      <c r="AA7" s="30" t="e">
        <f>IF(AND('Mapa final'!#REF!="Muy Alta",'Mapa final'!#REF!="Moderado"),CONCATENATE("R2C",'Mapa final'!#REF!),"")</f>
        <v>#REF!</v>
      </c>
      <c r="AB7" s="30" t="e">
        <f>IF(AND('Mapa final'!#REF!="Muy Alta",'Mapa final'!#REF!="Mayor"),CONCATENATE("R2C",'Mapa final'!#REF!),"")</f>
        <v>#REF!</v>
      </c>
      <c r="AC7" s="30" t="e">
        <f>IF(AND('Mapa final'!#REF!="Muy Alta",'Mapa final'!#REF!="Mayor"),CONCATENATE("R2C",'Mapa final'!#REF!),"")</f>
        <v>#REF!</v>
      </c>
      <c r="AD7" s="30" t="e">
        <f>IF(AND('Mapa final'!#REF!="Muy Alta",'Mapa final'!#REF!="Mayor"),CONCATENATE("R2C",'Mapa final'!#REF!),"")</f>
        <v>#REF!</v>
      </c>
      <c r="AE7" s="30" t="e">
        <f>IF(AND('Mapa final'!#REF!="Muy Alta",'Mapa final'!#REF!="Mayor"),CONCATENATE("R2C",'Mapa final'!#REF!),"")</f>
        <v>#REF!</v>
      </c>
      <c r="AF7" s="30" t="e">
        <f>IF(AND('Mapa final'!#REF!="Muy Alta",'Mapa final'!#REF!="Mayor"),CONCATENATE("R2C",'Mapa final'!#REF!),"")</f>
        <v>#REF!</v>
      </c>
      <c r="AG7" s="30" t="e">
        <f>IF(AND('Mapa final'!#REF!="Muy Alta",'Mapa final'!#REF!="Mayor"),CONCATENATE("R2C",'Mapa final'!#REF!),"")</f>
        <v>#REF!</v>
      </c>
      <c r="AH7" s="31" t="e">
        <f>IF(AND('Mapa final'!#REF!="Muy Alta",'Mapa final'!#REF!="Catastrófico"),CONCATENATE("R2C",'Mapa final'!#REF!),"")</f>
        <v>#REF!</v>
      </c>
      <c r="AI7" s="31" t="e">
        <f>IF(AND('Mapa final'!#REF!="Muy Alta",'Mapa final'!#REF!="Catastrófico"),CONCATENATE("R2C",'Mapa final'!#REF!),"")</f>
        <v>#REF!</v>
      </c>
      <c r="AJ7" s="31" t="e">
        <f>IF(AND('Mapa final'!#REF!="Muy Alta",'Mapa final'!#REF!="Catastrófico"),CONCATENATE("R2C",'Mapa final'!#REF!),"")</f>
        <v>#REF!</v>
      </c>
      <c r="AK7" s="31" t="e">
        <f>IF(AND('Mapa final'!#REF!="Muy Alta",'Mapa final'!#REF!="Catastrófico"),CONCATENATE("R2C",'Mapa final'!#REF!),"")</f>
        <v>#REF!</v>
      </c>
      <c r="AL7" s="31" t="e">
        <f>IF(AND('Mapa final'!#REF!="Muy Alta",'Mapa final'!#REF!="Catastrófico"),CONCATENATE("R2C",'Mapa final'!#REF!),"")</f>
        <v>#REF!</v>
      </c>
      <c r="AM7" s="31" t="e">
        <f>IF(AND('Mapa final'!#REF!="Muy Alta",'Mapa final'!#REF!="Catastrófico"),CONCATENATE("R2C",'Mapa final'!#REF!),"")</f>
        <v>#REF!</v>
      </c>
      <c r="AN7" s="1"/>
      <c r="AO7" s="1447"/>
      <c r="AP7" s="917"/>
      <c r="AQ7" s="917"/>
      <c r="AR7" s="917"/>
      <c r="AS7" s="917"/>
      <c r="AT7" s="1448"/>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1411"/>
      <c r="C8" s="917"/>
      <c r="D8" s="918"/>
      <c r="E8" s="929"/>
      <c r="F8" s="917"/>
      <c r="G8" s="917"/>
      <c r="H8" s="917"/>
      <c r="I8" s="918"/>
      <c r="J8" s="30" t="e">
        <f>IF(AND('Mapa final'!#REF!="Muy Alta",'Mapa final'!#REF!="Leve"),CONCATENATE("R3C",'Mapa final'!#REF!),"")</f>
        <v>#REF!</v>
      </c>
      <c r="K8" s="30" t="e">
        <f>IF(AND('Mapa final'!#REF!="Muy Alta",'Mapa final'!#REF!="Leve"),CONCATENATE("R3C",'Mapa final'!#REF!),"")</f>
        <v>#REF!</v>
      </c>
      <c r="L8" s="30" t="e">
        <f>IF(AND('Mapa final'!#REF!="Muy Alta",'Mapa final'!#REF!="Leve"),CONCATENATE("R3C",'Mapa final'!#REF!),"")</f>
        <v>#REF!</v>
      </c>
      <c r="M8" s="30" t="e">
        <f>IF(AND(#REF!="Muy Alta",#REF!="Leve"),CONCATENATE("R3C",#REF!),"")</f>
        <v>#REF!</v>
      </c>
      <c r="N8" s="30" t="e">
        <f>IF(AND('Mapa final'!#REF!="Muy Alta",'Mapa final'!#REF!="Leve"),CONCATENATE("R3C",'Mapa final'!#REF!),"")</f>
        <v>#REF!</v>
      </c>
      <c r="O8" s="30" t="e">
        <f>IF(AND('Mapa final'!#REF!="Muy Alta",'Mapa final'!#REF!="Leve"),CONCATENATE("R3C",'Mapa final'!#REF!),"")</f>
        <v>#REF!</v>
      </c>
      <c r="P8" s="30" t="e">
        <f>IF(AND('Mapa final'!#REF!="Muy Alta",'Mapa final'!#REF!="Menor"),CONCATENATE("R3C",'Mapa final'!#REF!),"")</f>
        <v>#REF!</v>
      </c>
      <c r="Q8" s="30" t="e">
        <f>IF(AND('Mapa final'!#REF!="Muy Alta",'Mapa final'!#REF!="Menor"),CONCATENATE("R3C",'Mapa final'!#REF!),"")</f>
        <v>#REF!</v>
      </c>
      <c r="R8" s="30" t="e">
        <f>IF(AND('Mapa final'!#REF!="Muy Alta",'Mapa final'!#REF!="Menor"),CONCATENATE("R3C",'Mapa final'!#REF!),"")</f>
        <v>#REF!</v>
      </c>
      <c r="S8" s="30" t="e">
        <f>IF(AND(#REF!="Muy Alta",#REF!="Menor"),CONCATENATE("R3C",#REF!),"")</f>
        <v>#REF!</v>
      </c>
      <c r="T8" s="30" t="e">
        <f>IF(AND('Mapa final'!#REF!="Muy Alta",'Mapa final'!#REF!="Menor"),CONCATENATE("R3C",'Mapa final'!#REF!),"")</f>
        <v>#REF!</v>
      </c>
      <c r="U8" s="30" t="e">
        <f>IF(AND('Mapa final'!#REF!="Muy Alta",'Mapa final'!#REF!="Menor"),CONCATENATE("R3C",'Mapa final'!#REF!),"")</f>
        <v>#REF!</v>
      </c>
      <c r="V8" s="30" t="e">
        <f>IF(AND('Mapa final'!#REF!="Muy Alta",'Mapa final'!#REF!="Moderado"),CONCATENATE("R3C",'Mapa final'!#REF!),"")</f>
        <v>#REF!</v>
      </c>
      <c r="W8" s="30" t="e">
        <f>IF(AND('Mapa final'!#REF!="Muy Alta",'Mapa final'!#REF!="Moderado"),CONCATENATE("R3C",'Mapa final'!#REF!),"")</f>
        <v>#REF!</v>
      </c>
      <c r="X8" s="30" t="e">
        <f>IF(AND('Mapa final'!#REF!="Muy Alta",'Mapa final'!#REF!="Moderado"),CONCATENATE("R3C",'Mapa final'!#REF!),"")</f>
        <v>#REF!</v>
      </c>
      <c r="Y8" s="30" t="e">
        <f>IF(AND(#REF!="Muy Alta",#REF!="Moderado"),CONCATENATE("R3C",#REF!),"")</f>
        <v>#REF!</v>
      </c>
      <c r="Z8" s="30" t="e">
        <f>IF(AND('Mapa final'!#REF!="Muy Alta",'Mapa final'!#REF!="Moderado"),CONCATENATE("R3C",'Mapa final'!#REF!),"")</f>
        <v>#REF!</v>
      </c>
      <c r="AA8" s="30" t="e">
        <f>IF(AND('Mapa final'!#REF!="Muy Alta",'Mapa final'!#REF!="Moderado"),CONCATENATE("R3C",'Mapa final'!#REF!),"")</f>
        <v>#REF!</v>
      </c>
      <c r="AB8" s="30" t="e">
        <f>IF(AND('Mapa final'!#REF!="Muy Alta",'Mapa final'!#REF!="Mayor"),CONCATENATE("R3C",'Mapa final'!#REF!),"")</f>
        <v>#REF!</v>
      </c>
      <c r="AC8" s="30" t="e">
        <f>IF(AND('Mapa final'!#REF!="Muy Alta",'Mapa final'!#REF!="Mayor"),CONCATENATE("R3C",'Mapa final'!#REF!),"")</f>
        <v>#REF!</v>
      </c>
      <c r="AD8" s="30" t="e">
        <f>IF(AND('Mapa final'!#REF!="Muy Alta",'Mapa final'!#REF!="Mayor"),CONCATENATE("R3C",'Mapa final'!#REF!),"")</f>
        <v>#REF!</v>
      </c>
      <c r="AE8" s="30" t="e">
        <f>IF(AND(#REF!="Muy Alta",#REF!="Mayor"),CONCATENATE("R3C",#REF!),"")</f>
        <v>#REF!</v>
      </c>
      <c r="AF8" s="30" t="e">
        <f>IF(AND('Mapa final'!#REF!="Muy Alta",'Mapa final'!#REF!="Mayor"),CONCATENATE("R3C",'Mapa final'!#REF!),"")</f>
        <v>#REF!</v>
      </c>
      <c r="AG8" s="30" t="e">
        <f>IF(AND('Mapa final'!#REF!="Muy Alta",'Mapa final'!#REF!="Mayor"),CONCATENATE("R3C",'Mapa final'!#REF!),"")</f>
        <v>#REF!</v>
      </c>
      <c r="AH8" s="31" t="e">
        <f>IF(AND('Mapa final'!#REF!="Muy Alta",'Mapa final'!#REF!="Catastrófico"),CONCATENATE("R3C",'Mapa final'!#REF!),"")</f>
        <v>#REF!</v>
      </c>
      <c r="AI8" s="31" t="e">
        <f>IF(AND('Mapa final'!#REF!="Muy Alta",'Mapa final'!#REF!="Catastrófico"),CONCATENATE("R3C",'Mapa final'!#REF!),"")</f>
        <v>#REF!</v>
      </c>
      <c r="AJ8" s="31" t="e">
        <f>IF(AND('Mapa final'!#REF!="Muy Alta",'Mapa final'!#REF!="Catastrófico"),CONCATENATE("R3C",'Mapa final'!#REF!),"")</f>
        <v>#REF!</v>
      </c>
      <c r="AK8" s="31" t="e">
        <f>IF(AND(#REF!="Muy Alta",#REF!="Catastrófico"),CONCATENATE("R3C",#REF!),"")</f>
        <v>#REF!</v>
      </c>
      <c r="AL8" s="31" t="e">
        <f>IF(AND('Mapa final'!#REF!="Muy Alta",'Mapa final'!#REF!="Catastrófico"),CONCATENATE("R3C",'Mapa final'!#REF!),"")</f>
        <v>#REF!</v>
      </c>
      <c r="AM8" s="31" t="e">
        <f>IF(AND('Mapa final'!#REF!="Muy Alta",'Mapa final'!#REF!="Catastrófico"),CONCATENATE("R3C",'Mapa final'!#REF!),"")</f>
        <v>#REF!</v>
      </c>
      <c r="AN8" s="1"/>
      <c r="AO8" s="1447"/>
      <c r="AP8" s="917"/>
      <c r="AQ8" s="917"/>
      <c r="AR8" s="917"/>
      <c r="AS8" s="917"/>
      <c r="AT8" s="1448"/>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1411"/>
      <c r="C9" s="917"/>
      <c r="D9" s="918"/>
      <c r="E9" s="929"/>
      <c r="F9" s="917"/>
      <c r="G9" s="917"/>
      <c r="H9" s="917"/>
      <c r="I9" s="918"/>
      <c r="J9" s="30" t="e">
        <f>IF(AND('Mapa final'!#REF!="Muy Alta",'Mapa final'!#REF!="Leve"),CONCATENATE("R4C",'Mapa final'!#REF!),"")</f>
        <v>#REF!</v>
      </c>
      <c r="K9" s="30" t="e">
        <f>IF(AND('Mapa final'!#REF!="Muy Alta",'Mapa final'!#REF!="Leve"),CONCATENATE("R4C",'Mapa final'!#REF!),"")</f>
        <v>#REF!</v>
      </c>
      <c r="L9" s="30" t="e">
        <f>IF(AND('Mapa final'!#REF!="Muy Alta",'Mapa final'!#REF!="Leve"),CONCATENATE("R4C",'Mapa final'!#REF!),"")</f>
        <v>#REF!</v>
      </c>
      <c r="M9" s="30" t="e">
        <f>IF(AND('Mapa final'!#REF!="Muy Alta",'Mapa final'!#REF!="Leve"),CONCATENATE("R4C",'Mapa final'!#REF!),"")</f>
        <v>#REF!</v>
      </c>
      <c r="N9" s="30" t="e">
        <f>IF(AND('Mapa final'!#REF!="Muy Alta",'Mapa final'!#REF!="Leve"),CONCATENATE("R4C",'Mapa final'!#REF!),"")</f>
        <v>#REF!</v>
      </c>
      <c r="O9" s="30" t="e">
        <f>IF(AND('Mapa final'!#REF!="Muy Alta",'Mapa final'!#REF!="Leve"),CONCATENATE("R4C",'Mapa final'!#REF!),"")</f>
        <v>#REF!</v>
      </c>
      <c r="P9" s="30" t="e">
        <f>IF(AND('Mapa final'!#REF!="Muy Alta",'Mapa final'!#REF!="Menor"),CONCATENATE("R4C",'Mapa final'!#REF!),"")</f>
        <v>#REF!</v>
      </c>
      <c r="Q9" s="30" t="e">
        <f>IF(AND('Mapa final'!#REF!="Muy Alta",'Mapa final'!#REF!="Menor"),CONCATENATE("R4C",'Mapa final'!#REF!),"")</f>
        <v>#REF!</v>
      </c>
      <c r="R9" s="30" t="e">
        <f>IF(AND('Mapa final'!#REF!="Muy Alta",'Mapa final'!#REF!="Menor"),CONCATENATE("R4C",'Mapa final'!#REF!),"")</f>
        <v>#REF!</v>
      </c>
      <c r="S9" s="30" t="e">
        <f>IF(AND('Mapa final'!#REF!="Muy Alta",'Mapa final'!#REF!="Menor"),CONCATENATE("R4C",'Mapa final'!#REF!),"")</f>
        <v>#REF!</v>
      </c>
      <c r="T9" s="30" t="e">
        <f>IF(AND('Mapa final'!#REF!="Muy Alta",'Mapa final'!#REF!="Menor"),CONCATENATE("R4C",'Mapa final'!#REF!),"")</f>
        <v>#REF!</v>
      </c>
      <c r="U9" s="30" t="e">
        <f>IF(AND('Mapa final'!#REF!="Muy Alta",'Mapa final'!#REF!="Menor"),CONCATENATE("R4C",'Mapa final'!#REF!),"")</f>
        <v>#REF!</v>
      </c>
      <c r="V9" s="30" t="e">
        <f>IF(AND('Mapa final'!#REF!="Muy Alta",'Mapa final'!#REF!="Moderado"),CONCATENATE("R4C",'Mapa final'!#REF!),"")</f>
        <v>#REF!</v>
      </c>
      <c r="W9" s="30" t="e">
        <f>IF(AND('Mapa final'!#REF!="Muy Alta",'Mapa final'!#REF!="Moderado"),CONCATENATE("R4C",'Mapa final'!#REF!),"")</f>
        <v>#REF!</v>
      </c>
      <c r="X9" s="30" t="e">
        <f>IF(AND('Mapa final'!#REF!="Muy Alta",'Mapa final'!#REF!="Moderado"),CONCATENATE("R4C",'Mapa final'!#REF!),"")</f>
        <v>#REF!</v>
      </c>
      <c r="Y9" s="30" t="e">
        <f>IF(AND('Mapa final'!#REF!="Muy Alta",'Mapa final'!#REF!="Moderado"),CONCATENATE("R4C",'Mapa final'!#REF!),"")</f>
        <v>#REF!</v>
      </c>
      <c r="Z9" s="30" t="e">
        <f>IF(AND('Mapa final'!#REF!="Muy Alta",'Mapa final'!#REF!="Moderado"),CONCATENATE("R4C",'Mapa final'!#REF!),"")</f>
        <v>#REF!</v>
      </c>
      <c r="AA9" s="30" t="e">
        <f>IF(AND('Mapa final'!#REF!="Muy Alta",'Mapa final'!#REF!="Moderado"),CONCATENATE("R4C",'Mapa final'!#REF!),"")</f>
        <v>#REF!</v>
      </c>
      <c r="AB9" s="30" t="e">
        <f>IF(AND('Mapa final'!#REF!="Muy Alta",'Mapa final'!#REF!="Mayor"),CONCATENATE("R4C",'Mapa final'!#REF!),"")</f>
        <v>#REF!</v>
      </c>
      <c r="AC9" s="30" t="e">
        <f>IF(AND('Mapa final'!#REF!="Muy Alta",'Mapa final'!#REF!="Mayor"),CONCATENATE("R4C",'Mapa final'!#REF!),"")</f>
        <v>#REF!</v>
      </c>
      <c r="AD9" s="30" t="e">
        <f>IF(AND('Mapa final'!#REF!="Muy Alta",'Mapa final'!#REF!="Mayor"),CONCATENATE("R4C",'Mapa final'!#REF!),"")</f>
        <v>#REF!</v>
      </c>
      <c r="AE9" s="30" t="e">
        <f>IF(AND('Mapa final'!#REF!="Muy Alta",'Mapa final'!#REF!="Mayor"),CONCATENATE("R4C",'Mapa final'!#REF!),"")</f>
        <v>#REF!</v>
      </c>
      <c r="AF9" s="30" t="e">
        <f>IF(AND('Mapa final'!#REF!="Muy Alta",'Mapa final'!#REF!="Mayor"),CONCATENATE("R4C",'Mapa final'!#REF!),"")</f>
        <v>#REF!</v>
      </c>
      <c r="AG9" s="30" t="e">
        <f>IF(AND('Mapa final'!#REF!="Muy Alta",'Mapa final'!#REF!="Mayor"),CONCATENATE("R4C",'Mapa final'!#REF!),"")</f>
        <v>#REF!</v>
      </c>
      <c r="AH9" s="31" t="e">
        <f>IF(AND('Mapa final'!#REF!="Muy Alta",'Mapa final'!#REF!="Catastrófico"),CONCATENATE("R4C",'Mapa final'!#REF!),"")</f>
        <v>#REF!</v>
      </c>
      <c r="AI9" s="31" t="e">
        <f>IF(AND('Mapa final'!#REF!="Muy Alta",'Mapa final'!#REF!="Catastrófico"),CONCATENATE("R4C",'Mapa final'!#REF!),"")</f>
        <v>#REF!</v>
      </c>
      <c r="AJ9" s="31" t="e">
        <f>IF(AND('Mapa final'!#REF!="Muy Alta",'Mapa final'!#REF!="Catastrófico"),CONCATENATE("R4C",'Mapa final'!#REF!),"")</f>
        <v>#REF!</v>
      </c>
      <c r="AK9" s="31" t="e">
        <f>IF(AND('Mapa final'!#REF!="Muy Alta",'Mapa final'!#REF!="Catastrófico"),CONCATENATE("R4C",'Mapa final'!#REF!),"")</f>
        <v>#REF!</v>
      </c>
      <c r="AL9" s="31" t="e">
        <f>IF(AND('Mapa final'!#REF!="Muy Alta",'Mapa final'!#REF!="Catastrófico"),CONCATENATE("R4C",'Mapa final'!#REF!),"")</f>
        <v>#REF!</v>
      </c>
      <c r="AM9" s="31" t="e">
        <f>IF(AND('Mapa final'!#REF!="Muy Alta",'Mapa final'!#REF!="Catastrófico"),CONCATENATE("R4C",'Mapa final'!#REF!),"")</f>
        <v>#REF!</v>
      </c>
      <c r="AN9" s="1"/>
      <c r="AO9" s="1447"/>
      <c r="AP9" s="917"/>
      <c r="AQ9" s="917"/>
      <c r="AR9" s="917"/>
      <c r="AS9" s="917"/>
      <c r="AT9" s="1448"/>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1411"/>
      <c r="C10" s="917"/>
      <c r="D10" s="918"/>
      <c r="E10" s="929"/>
      <c r="F10" s="917"/>
      <c r="G10" s="917"/>
      <c r="H10" s="917"/>
      <c r="I10" s="918"/>
      <c r="J10" s="30" t="e">
        <f>IF(AND('Mapa final'!#REF!="Muy Alta",'Mapa final'!#REF!="Leve"),CONCATENATE("R5C",'Mapa final'!#REF!),"")</f>
        <v>#REF!</v>
      </c>
      <c r="K10" s="30" t="e">
        <f>IF(AND('Mapa final'!#REF!="Muy Alta",'Mapa final'!#REF!="Leve"),CONCATENATE("R5C",'Mapa final'!#REF!),"")</f>
        <v>#REF!</v>
      </c>
      <c r="L10" s="30" t="e">
        <f>IF(AND('Mapa final'!#REF!="Muy Alta",'Mapa final'!#REF!="Leve"),CONCATENATE("R5C",'Mapa final'!#REF!),"")</f>
        <v>#REF!</v>
      </c>
      <c r="M10" s="30" t="e">
        <f>IF(AND('Mapa final'!#REF!="Muy Alta",'Mapa final'!#REF!="Leve"),CONCATENATE("R5C",'Mapa final'!#REF!),"")</f>
        <v>#REF!</v>
      </c>
      <c r="N10" s="30" t="e">
        <f>IF(AND('Mapa final'!#REF!="Muy Alta",'Mapa final'!#REF!="Leve"),CONCATENATE("R5C",'Mapa final'!#REF!),"")</f>
        <v>#REF!</v>
      </c>
      <c r="O10" s="30" t="e">
        <f>IF(AND('Mapa final'!#REF!="Muy Alta",'Mapa final'!#REF!="Leve"),CONCATENATE("R5C",'Mapa final'!#REF!),"")</f>
        <v>#REF!</v>
      </c>
      <c r="P10" s="30" t="e">
        <f>IF(AND('Mapa final'!#REF!="Muy Alta",'Mapa final'!#REF!="Menor"),CONCATENATE("R5C",'Mapa final'!#REF!),"")</f>
        <v>#REF!</v>
      </c>
      <c r="Q10" s="30" t="e">
        <f>IF(AND('Mapa final'!#REF!="Muy Alta",'Mapa final'!#REF!="Menor"),CONCATENATE("R5C",'Mapa final'!#REF!),"")</f>
        <v>#REF!</v>
      </c>
      <c r="R10" s="30" t="e">
        <f>IF(AND('Mapa final'!#REF!="Muy Alta",'Mapa final'!#REF!="Menor"),CONCATENATE("R5C",'Mapa final'!#REF!),"")</f>
        <v>#REF!</v>
      </c>
      <c r="S10" s="30" t="e">
        <f>IF(AND('Mapa final'!#REF!="Muy Alta",'Mapa final'!#REF!="Menor"),CONCATENATE("R5C",'Mapa final'!#REF!),"")</f>
        <v>#REF!</v>
      </c>
      <c r="T10" s="30" t="e">
        <f>IF(AND('Mapa final'!#REF!="Muy Alta",'Mapa final'!#REF!="Menor"),CONCATENATE("R5C",'Mapa final'!#REF!),"")</f>
        <v>#REF!</v>
      </c>
      <c r="U10" s="30" t="e">
        <f>IF(AND('Mapa final'!#REF!="Muy Alta",'Mapa final'!#REF!="Menor"),CONCATENATE("R5C",'Mapa final'!#REF!),"")</f>
        <v>#REF!</v>
      </c>
      <c r="V10" s="30" t="e">
        <f>IF(AND('Mapa final'!#REF!="Muy Alta",'Mapa final'!#REF!="Moderado"),CONCATENATE("R5C",'Mapa final'!#REF!),"")</f>
        <v>#REF!</v>
      </c>
      <c r="W10" s="30" t="e">
        <f>IF(AND('Mapa final'!#REF!="Muy Alta",'Mapa final'!#REF!="Moderado"),CONCATENATE("R5C",'Mapa final'!#REF!),"")</f>
        <v>#REF!</v>
      </c>
      <c r="X10" s="30" t="e">
        <f>IF(AND('Mapa final'!#REF!="Muy Alta",'Mapa final'!#REF!="Moderado"),CONCATENATE("R5C",'Mapa final'!#REF!),"")</f>
        <v>#REF!</v>
      </c>
      <c r="Y10" s="30" t="e">
        <f>IF(AND('Mapa final'!#REF!="Muy Alta",'Mapa final'!#REF!="Moderado"),CONCATENATE("R5C",'Mapa final'!#REF!),"")</f>
        <v>#REF!</v>
      </c>
      <c r="Z10" s="30" t="e">
        <f>IF(AND('Mapa final'!#REF!="Muy Alta",'Mapa final'!#REF!="Moderado"),CONCATENATE("R5C",'Mapa final'!#REF!),"")</f>
        <v>#REF!</v>
      </c>
      <c r="AA10" s="30" t="e">
        <f>IF(AND('Mapa final'!#REF!="Muy Alta",'Mapa final'!#REF!="Moderado"),CONCATENATE("R5C",'Mapa final'!#REF!),"")</f>
        <v>#REF!</v>
      </c>
      <c r="AB10" s="30" t="e">
        <f>IF(AND('Mapa final'!#REF!="Muy Alta",'Mapa final'!#REF!="Mayor"),CONCATENATE("R5C",'Mapa final'!#REF!),"")</f>
        <v>#REF!</v>
      </c>
      <c r="AC10" s="30" t="e">
        <f>IF(AND('Mapa final'!#REF!="Muy Alta",'Mapa final'!#REF!="Mayor"),CONCATENATE("R5C",'Mapa final'!#REF!),"")</f>
        <v>#REF!</v>
      </c>
      <c r="AD10" s="30" t="e">
        <f>IF(AND('Mapa final'!#REF!="Muy Alta",'Mapa final'!#REF!="Mayor"),CONCATENATE("R5C",'Mapa final'!#REF!),"")</f>
        <v>#REF!</v>
      </c>
      <c r="AE10" s="30" t="e">
        <f>IF(AND('Mapa final'!#REF!="Muy Alta",'Mapa final'!#REF!="Mayor"),CONCATENATE("R5C",'Mapa final'!#REF!),"")</f>
        <v>#REF!</v>
      </c>
      <c r="AF10" s="30" t="e">
        <f>IF(AND('Mapa final'!#REF!="Muy Alta",'Mapa final'!#REF!="Mayor"),CONCATENATE("R5C",'Mapa final'!#REF!),"")</f>
        <v>#REF!</v>
      </c>
      <c r="AG10" s="30" t="e">
        <f>IF(AND('Mapa final'!#REF!="Muy Alta",'Mapa final'!#REF!="Mayor"),CONCATENATE("R5C",'Mapa final'!#REF!),"")</f>
        <v>#REF!</v>
      </c>
      <c r="AH10" s="31" t="e">
        <f>IF(AND('Mapa final'!#REF!="Muy Alta",'Mapa final'!#REF!="Catastrófico"),CONCATENATE("R5C",'Mapa final'!#REF!),"")</f>
        <v>#REF!</v>
      </c>
      <c r="AI10" s="31" t="e">
        <f>IF(AND('Mapa final'!#REF!="Muy Alta",'Mapa final'!#REF!="Catastrófico"),CONCATENATE("R5C",'Mapa final'!#REF!),"")</f>
        <v>#REF!</v>
      </c>
      <c r="AJ10" s="31" t="e">
        <f>IF(AND('Mapa final'!#REF!="Muy Alta",'Mapa final'!#REF!="Catastrófico"),CONCATENATE("R5C",'Mapa final'!#REF!),"")</f>
        <v>#REF!</v>
      </c>
      <c r="AK10" s="31" t="e">
        <f>IF(AND('Mapa final'!#REF!="Muy Alta",'Mapa final'!#REF!="Catastrófico"),CONCATENATE("R5C",'Mapa final'!#REF!),"")</f>
        <v>#REF!</v>
      </c>
      <c r="AL10" s="31" t="e">
        <f>IF(AND('Mapa final'!#REF!="Muy Alta",'Mapa final'!#REF!="Catastrófico"),CONCATENATE("R5C",'Mapa final'!#REF!),"")</f>
        <v>#REF!</v>
      </c>
      <c r="AM10" s="31" t="e">
        <f>IF(AND('Mapa final'!#REF!="Muy Alta",'Mapa final'!#REF!="Catastrófico"),CONCATENATE("R5C",'Mapa final'!#REF!),"")</f>
        <v>#REF!</v>
      </c>
      <c r="AN10" s="1"/>
      <c r="AO10" s="1447"/>
      <c r="AP10" s="917"/>
      <c r="AQ10" s="917"/>
      <c r="AR10" s="917"/>
      <c r="AS10" s="917"/>
      <c r="AT10" s="1448"/>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1411"/>
      <c r="C11" s="917"/>
      <c r="D11" s="918"/>
      <c r="E11" s="929"/>
      <c r="F11" s="917"/>
      <c r="G11" s="917"/>
      <c r="H11" s="917"/>
      <c r="I11" s="918"/>
      <c r="J11" s="30" t="e">
        <f>IF(AND('Mapa final'!#REF!="Muy Alta",'Mapa final'!#REF!="Leve"),CONCATENATE("R6C",'Mapa final'!#REF!),"")</f>
        <v>#REF!</v>
      </c>
      <c r="K11" s="30" t="e">
        <f>IF(AND('Mapa final'!#REF!="Muy Alta",'Mapa final'!#REF!="Leve"),CONCATENATE("R6C",'Mapa final'!#REF!),"")</f>
        <v>#REF!</v>
      </c>
      <c r="L11" s="30" t="e">
        <f>IF(AND('Mapa final'!#REF!="Muy Alta",'Mapa final'!#REF!="Leve"),CONCATENATE("R6C",'Mapa final'!#REF!),"")</f>
        <v>#REF!</v>
      </c>
      <c r="M11" s="30" t="e">
        <f>IF(AND('Mapa final'!#REF!="Muy Alta",'Mapa final'!#REF!="Leve"),CONCATENATE("R6C",'Mapa final'!#REF!),"")</f>
        <v>#REF!</v>
      </c>
      <c r="N11" s="30" t="e">
        <f>IF(AND('Mapa final'!#REF!="Muy Alta",'Mapa final'!#REF!="Leve"),CONCATENATE("R6C",'Mapa final'!#REF!),"")</f>
        <v>#REF!</v>
      </c>
      <c r="O11" s="30" t="e">
        <f>IF(AND('Mapa final'!#REF!="Muy Alta",'Mapa final'!#REF!="Leve"),CONCATENATE("R6C",'Mapa final'!#REF!),"")</f>
        <v>#REF!</v>
      </c>
      <c r="P11" s="30" t="e">
        <f>IF(AND('Mapa final'!#REF!="Muy Alta",'Mapa final'!#REF!="Menor"),CONCATENATE("R6C",'Mapa final'!#REF!),"")</f>
        <v>#REF!</v>
      </c>
      <c r="Q11" s="30" t="e">
        <f>IF(AND('Mapa final'!#REF!="Muy Alta",'Mapa final'!#REF!="Menor"),CONCATENATE("R6C",'Mapa final'!#REF!),"")</f>
        <v>#REF!</v>
      </c>
      <c r="R11" s="30" t="e">
        <f>IF(AND('Mapa final'!#REF!="Muy Alta",'Mapa final'!#REF!="Menor"),CONCATENATE("R6C",'Mapa final'!#REF!),"")</f>
        <v>#REF!</v>
      </c>
      <c r="S11" s="30" t="e">
        <f>IF(AND('Mapa final'!#REF!="Muy Alta",'Mapa final'!#REF!="Menor"),CONCATENATE("R6C",'Mapa final'!#REF!),"")</f>
        <v>#REF!</v>
      </c>
      <c r="T11" s="30" t="e">
        <f>IF(AND('Mapa final'!#REF!="Muy Alta",'Mapa final'!#REF!="Menor"),CONCATENATE("R6C",'Mapa final'!#REF!),"")</f>
        <v>#REF!</v>
      </c>
      <c r="U11" s="30" t="e">
        <f>IF(AND('Mapa final'!#REF!="Muy Alta",'Mapa final'!#REF!="Menor"),CONCATENATE("R6C",'Mapa final'!#REF!),"")</f>
        <v>#REF!</v>
      </c>
      <c r="V11" s="30" t="e">
        <f>IF(AND('Mapa final'!#REF!="Muy Alta",'Mapa final'!#REF!="Moderado"),CONCATENATE("R6C",'Mapa final'!#REF!),"")</f>
        <v>#REF!</v>
      </c>
      <c r="W11" s="30" t="e">
        <f>IF(AND('Mapa final'!#REF!="Muy Alta",'Mapa final'!#REF!="Moderado"),CONCATENATE("R6C",'Mapa final'!#REF!),"")</f>
        <v>#REF!</v>
      </c>
      <c r="X11" s="30" t="e">
        <f>IF(AND('Mapa final'!#REF!="Muy Alta",'Mapa final'!#REF!="Moderado"),CONCATENATE("R6C",'Mapa final'!#REF!),"")</f>
        <v>#REF!</v>
      </c>
      <c r="Y11" s="30" t="e">
        <f>IF(AND('Mapa final'!#REF!="Muy Alta",'Mapa final'!#REF!="Moderado"),CONCATENATE("R6C",'Mapa final'!#REF!),"")</f>
        <v>#REF!</v>
      </c>
      <c r="Z11" s="30" t="e">
        <f>IF(AND('Mapa final'!#REF!="Muy Alta",'Mapa final'!#REF!="Moderado"),CONCATENATE("R6C",'Mapa final'!#REF!),"")</f>
        <v>#REF!</v>
      </c>
      <c r="AA11" s="30" t="e">
        <f>IF(AND('Mapa final'!#REF!="Muy Alta",'Mapa final'!#REF!="Moderado"),CONCATENATE("R6C",'Mapa final'!#REF!),"")</f>
        <v>#REF!</v>
      </c>
      <c r="AB11" s="30" t="e">
        <f>IF(AND('Mapa final'!#REF!="Muy Alta",'Mapa final'!#REF!="Mayor"),CONCATENATE("R6C",'Mapa final'!#REF!),"")</f>
        <v>#REF!</v>
      </c>
      <c r="AC11" s="30" t="e">
        <f>IF(AND('Mapa final'!#REF!="Muy Alta",'Mapa final'!#REF!="Mayor"),CONCATENATE("R6C",'Mapa final'!#REF!),"")</f>
        <v>#REF!</v>
      </c>
      <c r="AD11" s="30" t="e">
        <f>IF(AND('Mapa final'!#REF!="Muy Alta",'Mapa final'!#REF!="Mayor"),CONCATENATE("R6C",'Mapa final'!#REF!),"")</f>
        <v>#REF!</v>
      </c>
      <c r="AE11" s="30" t="e">
        <f>IF(AND('Mapa final'!#REF!="Muy Alta",'Mapa final'!#REF!="Mayor"),CONCATENATE("R6C",'Mapa final'!#REF!),"")</f>
        <v>#REF!</v>
      </c>
      <c r="AF11" s="30" t="e">
        <f>IF(AND('Mapa final'!#REF!="Muy Alta",'Mapa final'!#REF!="Mayor"),CONCATENATE("R6C",'Mapa final'!#REF!),"")</f>
        <v>#REF!</v>
      </c>
      <c r="AG11" s="30" t="e">
        <f>IF(AND('Mapa final'!#REF!="Muy Alta",'Mapa final'!#REF!="Mayor"),CONCATENATE("R6C",'Mapa final'!#REF!),"")</f>
        <v>#REF!</v>
      </c>
      <c r="AH11" s="31" t="e">
        <f>IF(AND('Mapa final'!#REF!="Muy Alta",'Mapa final'!#REF!="Catastrófico"),CONCATENATE("R6C",'Mapa final'!#REF!),"")</f>
        <v>#REF!</v>
      </c>
      <c r="AI11" s="31" t="e">
        <f>IF(AND('Mapa final'!#REF!="Muy Alta",'Mapa final'!#REF!="Catastrófico"),CONCATENATE("R6C",'Mapa final'!#REF!),"")</f>
        <v>#REF!</v>
      </c>
      <c r="AJ11" s="31" t="e">
        <f>IF(AND('Mapa final'!#REF!="Muy Alta",'Mapa final'!#REF!="Catastrófico"),CONCATENATE("R6C",'Mapa final'!#REF!),"")</f>
        <v>#REF!</v>
      </c>
      <c r="AK11" s="31" t="e">
        <f>IF(AND('Mapa final'!#REF!="Muy Alta",'Mapa final'!#REF!="Catastrófico"),CONCATENATE("R6C",'Mapa final'!#REF!),"")</f>
        <v>#REF!</v>
      </c>
      <c r="AL11" s="31" t="e">
        <f>IF(AND('Mapa final'!#REF!="Muy Alta",'Mapa final'!#REF!="Catastrófico"),CONCATENATE("R6C",'Mapa final'!#REF!),"")</f>
        <v>#REF!</v>
      </c>
      <c r="AM11" s="31" t="e">
        <f>IF(AND('Mapa final'!#REF!="Muy Alta",'Mapa final'!#REF!="Catastrófico"),CONCATENATE("R6C",'Mapa final'!#REF!),"")</f>
        <v>#REF!</v>
      </c>
      <c r="AN11" s="1"/>
      <c r="AO11" s="1447"/>
      <c r="AP11" s="917"/>
      <c r="AQ11" s="917"/>
      <c r="AR11" s="917"/>
      <c r="AS11" s="917"/>
      <c r="AT11" s="1448"/>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1411"/>
      <c r="C12" s="917"/>
      <c r="D12" s="918"/>
      <c r="E12" s="929"/>
      <c r="F12" s="917"/>
      <c r="G12" s="917"/>
      <c r="H12" s="917"/>
      <c r="I12" s="918"/>
      <c r="J12" s="30" t="e">
        <f>IF(AND('Mapa final'!#REF!="Muy Alta",'Mapa final'!#REF!="Leve"),CONCATENATE("R7C",'Mapa final'!#REF!),"")</f>
        <v>#REF!</v>
      </c>
      <c r="K12" s="30" t="e">
        <f>IF(AND('Mapa final'!#REF!="Muy Alta",'Mapa final'!#REF!="Leve"),CONCATENATE("R7C",'Mapa final'!#REF!),"")</f>
        <v>#REF!</v>
      </c>
      <c r="L12" s="30" t="e">
        <f>IF(AND('Mapa final'!#REF!="Muy Alta",'Mapa final'!#REF!="Leve"),CONCATENATE("R7C",'Mapa final'!#REF!),"")</f>
        <v>#REF!</v>
      </c>
      <c r="M12" s="30" t="e">
        <f>IF(AND('Mapa final'!#REF!="Muy Alta",'Mapa final'!#REF!="Leve"),CONCATENATE("R7C",'Mapa final'!#REF!),"")</f>
        <v>#REF!</v>
      </c>
      <c r="N12" s="30" t="e">
        <f>IF(AND('Mapa final'!#REF!="Muy Alta",'Mapa final'!#REF!="Leve"),CONCATENATE("R7C",'Mapa final'!#REF!),"")</f>
        <v>#REF!</v>
      </c>
      <c r="O12" s="30" t="e">
        <f>IF(AND('Mapa final'!#REF!="Muy Alta",'Mapa final'!#REF!="Leve"),CONCATENATE("R7C",'Mapa final'!#REF!),"")</f>
        <v>#REF!</v>
      </c>
      <c r="P12" s="30" t="e">
        <f>IF(AND('Mapa final'!#REF!="Muy Alta",'Mapa final'!#REF!="Menor"),CONCATENATE("R7C",'Mapa final'!#REF!),"")</f>
        <v>#REF!</v>
      </c>
      <c r="Q12" s="30" t="e">
        <f>IF(AND('Mapa final'!#REF!="Muy Alta",'Mapa final'!#REF!="Menor"),CONCATENATE("R7C",'Mapa final'!#REF!),"")</f>
        <v>#REF!</v>
      </c>
      <c r="R12" s="30" t="e">
        <f>IF(AND('Mapa final'!#REF!="Muy Alta",'Mapa final'!#REF!="Menor"),CONCATENATE("R7C",'Mapa final'!#REF!),"")</f>
        <v>#REF!</v>
      </c>
      <c r="S12" s="30" t="e">
        <f>IF(AND('Mapa final'!#REF!="Muy Alta",'Mapa final'!#REF!="Menor"),CONCATENATE("R7C",'Mapa final'!#REF!),"")</f>
        <v>#REF!</v>
      </c>
      <c r="T12" s="30" t="e">
        <f>IF(AND('Mapa final'!#REF!="Muy Alta",'Mapa final'!#REF!="Menor"),CONCATENATE("R7C",'Mapa final'!#REF!),"")</f>
        <v>#REF!</v>
      </c>
      <c r="U12" s="30" t="e">
        <f>IF(AND('Mapa final'!#REF!="Muy Alta",'Mapa final'!#REF!="Menor"),CONCATENATE("R7C",'Mapa final'!#REF!),"")</f>
        <v>#REF!</v>
      </c>
      <c r="V12" s="30" t="e">
        <f>IF(AND('Mapa final'!#REF!="Muy Alta",'Mapa final'!#REF!="Moderado"),CONCATENATE("R7C",'Mapa final'!#REF!),"")</f>
        <v>#REF!</v>
      </c>
      <c r="W12" s="30" t="e">
        <f>IF(AND('Mapa final'!#REF!="Muy Alta",'Mapa final'!#REF!="Moderado"),CONCATENATE("R7C",'Mapa final'!#REF!),"")</f>
        <v>#REF!</v>
      </c>
      <c r="X12" s="30" t="e">
        <f>IF(AND('Mapa final'!#REF!="Muy Alta",'Mapa final'!#REF!="Moderado"),CONCATENATE("R7C",'Mapa final'!#REF!),"")</f>
        <v>#REF!</v>
      </c>
      <c r="Y12" s="30" t="e">
        <f>IF(AND('Mapa final'!#REF!="Muy Alta",'Mapa final'!#REF!="Moderado"),CONCATENATE("R7C",'Mapa final'!#REF!),"")</f>
        <v>#REF!</v>
      </c>
      <c r="Z12" s="30" t="e">
        <f>IF(AND('Mapa final'!#REF!="Muy Alta",'Mapa final'!#REF!="Moderado"),CONCATENATE("R7C",'Mapa final'!#REF!),"")</f>
        <v>#REF!</v>
      </c>
      <c r="AA12" s="30" t="e">
        <f>IF(AND('Mapa final'!#REF!="Muy Alta",'Mapa final'!#REF!="Moderado"),CONCATENATE("R7C",'Mapa final'!#REF!),"")</f>
        <v>#REF!</v>
      </c>
      <c r="AB12" s="30" t="e">
        <f>IF(AND('Mapa final'!#REF!="Muy Alta",'Mapa final'!#REF!="Mayor"),CONCATENATE("R7C",'Mapa final'!#REF!),"")</f>
        <v>#REF!</v>
      </c>
      <c r="AC12" s="30" t="e">
        <f>IF(AND('Mapa final'!#REF!="Muy Alta",'Mapa final'!#REF!="Mayor"),CONCATENATE("R7C",'Mapa final'!#REF!),"")</f>
        <v>#REF!</v>
      </c>
      <c r="AD12" s="30" t="e">
        <f>IF(AND('Mapa final'!#REF!="Muy Alta",'Mapa final'!#REF!="Mayor"),CONCATENATE("R7C",'Mapa final'!#REF!),"")</f>
        <v>#REF!</v>
      </c>
      <c r="AE12" s="30" t="e">
        <f>IF(AND('Mapa final'!#REF!="Muy Alta",'Mapa final'!#REF!="Mayor"),CONCATENATE("R7C",'Mapa final'!#REF!),"")</f>
        <v>#REF!</v>
      </c>
      <c r="AF12" s="30" t="e">
        <f>IF(AND('Mapa final'!#REF!="Muy Alta",'Mapa final'!#REF!="Mayor"),CONCATENATE("R7C",'Mapa final'!#REF!),"")</f>
        <v>#REF!</v>
      </c>
      <c r="AG12" s="30" t="e">
        <f>IF(AND('Mapa final'!#REF!="Muy Alta",'Mapa final'!#REF!="Mayor"),CONCATENATE("R7C",'Mapa final'!#REF!),"")</f>
        <v>#REF!</v>
      </c>
      <c r="AH12" s="31" t="e">
        <f>IF(AND('Mapa final'!#REF!="Muy Alta",'Mapa final'!#REF!="Catastrófico"),CONCATENATE("R7C",'Mapa final'!#REF!),"")</f>
        <v>#REF!</v>
      </c>
      <c r="AI12" s="31" t="e">
        <f>IF(AND('Mapa final'!#REF!="Muy Alta",'Mapa final'!#REF!="Catastrófico"),CONCATENATE("R7C",'Mapa final'!#REF!),"")</f>
        <v>#REF!</v>
      </c>
      <c r="AJ12" s="31" t="e">
        <f>IF(AND('Mapa final'!#REF!="Muy Alta",'Mapa final'!#REF!="Catastrófico"),CONCATENATE("R7C",'Mapa final'!#REF!),"")</f>
        <v>#REF!</v>
      </c>
      <c r="AK12" s="31" t="e">
        <f>IF(AND('Mapa final'!#REF!="Muy Alta",'Mapa final'!#REF!="Catastrófico"),CONCATENATE("R7C",'Mapa final'!#REF!),"")</f>
        <v>#REF!</v>
      </c>
      <c r="AL12" s="31" t="e">
        <f>IF(AND('Mapa final'!#REF!="Muy Alta",'Mapa final'!#REF!="Catastrófico"),CONCATENATE("R7C",'Mapa final'!#REF!),"")</f>
        <v>#REF!</v>
      </c>
      <c r="AM12" s="31" t="e">
        <f>IF(AND('Mapa final'!#REF!="Muy Alta",'Mapa final'!#REF!="Catastrófico"),CONCATENATE("R7C",'Mapa final'!#REF!),"")</f>
        <v>#REF!</v>
      </c>
      <c r="AN12" s="1"/>
      <c r="AO12" s="1447"/>
      <c r="AP12" s="917"/>
      <c r="AQ12" s="917"/>
      <c r="AR12" s="917"/>
      <c r="AS12" s="917"/>
      <c r="AT12" s="1448"/>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1411"/>
      <c r="C13" s="917"/>
      <c r="D13" s="918"/>
      <c r="E13" s="929"/>
      <c r="F13" s="917"/>
      <c r="G13" s="917"/>
      <c r="H13" s="917"/>
      <c r="I13" s="918"/>
      <c r="J13" s="30" t="e">
        <f>IF(AND('Mapa final'!#REF!="Muy Alta",'Mapa final'!#REF!="Leve"),CONCATENATE("R8C",'Mapa final'!#REF!),"")</f>
        <v>#REF!</v>
      </c>
      <c r="K13" s="30" t="e">
        <f>IF(AND('Mapa final'!#REF!="Muy Alta",'Mapa final'!#REF!="Leve"),CONCATENATE("R8C",'Mapa final'!#REF!),"")</f>
        <v>#REF!</v>
      </c>
      <c r="L13" s="30" t="e">
        <f>IF(AND('Mapa final'!#REF!="Muy Alta",'Mapa final'!#REF!="Leve"),CONCATENATE("R8C",'Mapa final'!#REF!),"")</f>
        <v>#REF!</v>
      </c>
      <c r="M13" s="30" t="e">
        <f>IF(AND('Mapa final'!#REF!="Muy Alta",'Mapa final'!#REF!="Leve"),CONCATENATE("R8C",'Mapa final'!#REF!),"")</f>
        <v>#REF!</v>
      </c>
      <c r="N13" s="30" t="e">
        <f>IF(AND('Mapa final'!#REF!="Muy Alta",'Mapa final'!#REF!="Leve"),CONCATENATE("R8C",'Mapa final'!#REF!),"")</f>
        <v>#REF!</v>
      </c>
      <c r="O13" s="30" t="e">
        <f>IF(AND('Mapa final'!#REF!="Muy Alta",'Mapa final'!#REF!="Leve"),CONCATENATE("R8C",'Mapa final'!#REF!),"")</f>
        <v>#REF!</v>
      </c>
      <c r="P13" s="30" t="e">
        <f>IF(AND('Mapa final'!#REF!="Muy Alta",'Mapa final'!#REF!="Menor"),CONCATENATE("R8C",'Mapa final'!#REF!),"")</f>
        <v>#REF!</v>
      </c>
      <c r="Q13" s="30" t="e">
        <f>IF(AND('Mapa final'!#REF!="Muy Alta",'Mapa final'!#REF!="Menor"),CONCATENATE("R8C",'Mapa final'!#REF!),"")</f>
        <v>#REF!</v>
      </c>
      <c r="R13" s="30" t="e">
        <f>IF(AND('Mapa final'!#REF!="Muy Alta",'Mapa final'!#REF!="Menor"),CONCATENATE("R8C",'Mapa final'!#REF!),"")</f>
        <v>#REF!</v>
      </c>
      <c r="S13" s="30" t="e">
        <f>IF(AND('Mapa final'!#REF!="Muy Alta",'Mapa final'!#REF!="Menor"),CONCATENATE("R8C",'Mapa final'!#REF!),"")</f>
        <v>#REF!</v>
      </c>
      <c r="T13" s="30" t="e">
        <f>IF(AND('Mapa final'!#REF!="Muy Alta",'Mapa final'!#REF!="Menor"),CONCATENATE("R8C",'Mapa final'!#REF!),"")</f>
        <v>#REF!</v>
      </c>
      <c r="U13" s="30" t="e">
        <f>IF(AND('Mapa final'!#REF!="Muy Alta",'Mapa final'!#REF!="Menor"),CONCATENATE("R8C",'Mapa final'!#REF!),"")</f>
        <v>#REF!</v>
      </c>
      <c r="V13" s="30" t="e">
        <f>IF(AND('Mapa final'!#REF!="Muy Alta",'Mapa final'!#REF!="Moderado"),CONCATENATE("R8C",'Mapa final'!#REF!),"")</f>
        <v>#REF!</v>
      </c>
      <c r="W13" s="30" t="e">
        <f>IF(AND('Mapa final'!#REF!="Muy Alta",'Mapa final'!#REF!="Moderado"),CONCATENATE("R8C",'Mapa final'!#REF!),"")</f>
        <v>#REF!</v>
      </c>
      <c r="X13" s="30" t="e">
        <f>IF(AND('Mapa final'!#REF!="Muy Alta",'Mapa final'!#REF!="Moderado"),CONCATENATE("R8C",'Mapa final'!#REF!),"")</f>
        <v>#REF!</v>
      </c>
      <c r="Y13" s="30" t="e">
        <f>IF(AND('Mapa final'!#REF!="Muy Alta",'Mapa final'!#REF!="Moderado"),CONCATENATE("R8C",'Mapa final'!#REF!),"")</f>
        <v>#REF!</v>
      </c>
      <c r="Z13" s="30" t="e">
        <f>IF(AND('Mapa final'!#REF!="Muy Alta",'Mapa final'!#REF!="Moderado"),CONCATENATE("R8C",'Mapa final'!#REF!),"")</f>
        <v>#REF!</v>
      </c>
      <c r="AA13" s="30" t="e">
        <f>IF(AND('Mapa final'!#REF!="Muy Alta",'Mapa final'!#REF!="Moderado"),CONCATENATE("R8C",'Mapa final'!#REF!),"")</f>
        <v>#REF!</v>
      </c>
      <c r="AB13" s="30" t="e">
        <f>IF(AND('Mapa final'!#REF!="Muy Alta",'Mapa final'!#REF!="Mayor"),CONCATENATE("R8C",'Mapa final'!#REF!),"")</f>
        <v>#REF!</v>
      </c>
      <c r="AC13" s="30" t="e">
        <f>IF(AND('Mapa final'!#REF!="Muy Alta",'Mapa final'!#REF!="Mayor"),CONCATENATE("R8C",'Mapa final'!#REF!),"")</f>
        <v>#REF!</v>
      </c>
      <c r="AD13" s="30" t="e">
        <f>IF(AND('Mapa final'!#REF!="Muy Alta",'Mapa final'!#REF!="Mayor"),CONCATENATE("R8C",'Mapa final'!#REF!),"")</f>
        <v>#REF!</v>
      </c>
      <c r="AE13" s="30" t="e">
        <f>IF(AND('Mapa final'!#REF!="Muy Alta",'Mapa final'!#REF!="Mayor"),CONCATENATE("R8C",'Mapa final'!#REF!),"")</f>
        <v>#REF!</v>
      </c>
      <c r="AF13" s="30" t="e">
        <f>IF(AND('Mapa final'!#REF!="Muy Alta",'Mapa final'!#REF!="Mayor"),CONCATENATE("R8C",'Mapa final'!#REF!),"")</f>
        <v>#REF!</v>
      </c>
      <c r="AG13" s="30" t="e">
        <f>IF(AND('Mapa final'!#REF!="Muy Alta",'Mapa final'!#REF!="Mayor"),CONCATENATE("R8C",'Mapa final'!#REF!),"")</f>
        <v>#REF!</v>
      </c>
      <c r="AH13" s="31" t="e">
        <f>IF(AND('Mapa final'!#REF!="Muy Alta",'Mapa final'!#REF!="Catastrófico"),CONCATENATE("R8C",'Mapa final'!#REF!),"")</f>
        <v>#REF!</v>
      </c>
      <c r="AI13" s="31" t="e">
        <f>IF(AND('Mapa final'!#REF!="Muy Alta",'Mapa final'!#REF!="Catastrófico"),CONCATENATE("R8C",'Mapa final'!#REF!),"")</f>
        <v>#REF!</v>
      </c>
      <c r="AJ13" s="31" t="e">
        <f>IF(AND('Mapa final'!#REF!="Muy Alta",'Mapa final'!#REF!="Catastrófico"),CONCATENATE("R8C",'Mapa final'!#REF!),"")</f>
        <v>#REF!</v>
      </c>
      <c r="AK13" s="31" t="e">
        <f>IF(AND('Mapa final'!#REF!="Muy Alta",'Mapa final'!#REF!="Catastrófico"),CONCATENATE("R8C",'Mapa final'!#REF!),"")</f>
        <v>#REF!</v>
      </c>
      <c r="AL13" s="31" t="e">
        <f>IF(AND('Mapa final'!#REF!="Muy Alta",'Mapa final'!#REF!="Catastrófico"),CONCATENATE("R8C",'Mapa final'!#REF!),"")</f>
        <v>#REF!</v>
      </c>
      <c r="AM13" s="31" t="e">
        <f>IF(AND('Mapa final'!#REF!="Muy Alta",'Mapa final'!#REF!="Catastrófico"),CONCATENATE("R8C",'Mapa final'!#REF!),"")</f>
        <v>#REF!</v>
      </c>
      <c r="AN13" s="1"/>
      <c r="AO13" s="1447"/>
      <c r="AP13" s="917"/>
      <c r="AQ13" s="917"/>
      <c r="AR13" s="917"/>
      <c r="AS13" s="917"/>
      <c r="AT13" s="1448"/>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1411"/>
      <c r="C14" s="917"/>
      <c r="D14" s="918"/>
      <c r="E14" s="929"/>
      <c r="F14" s="917"/>
      <c r="G14" s="917"/>
      <c r="H14" s="917"/>
      <c r="I14" s="918"/>
      <c r="J14" s="30" t="e">
        <f>IF(AND('Mapa final'!#REF!="Muy Alta",'Mapa final'!#REF!="Leve"),CONCATENATE("R9C",'Mapa final'!#REF!),"")</f>
        <v>#REF!</v>
      </c>
      <c r="K14" s="30" t="e">
        <f>IF(AND('Mapa final'!#REF!="Muy Alta",'Mapa final'!#REF!="Leve"),CONCATENATE("R9C",'Mapa final'!#REF!),"")</f>
        <v>#REF!</v>
      </c>
      <c r="L14" s="30" t="e">
        <f>IF(AND('Mapa final'!#REF!="Muy Alta",'Mapa final'!#REF!="Leve"),CONCATENATE("R9C",'Mapa final'!#REF!),"")</f>
        <v>#REF!</v>
      </c>
      <c r="M14" s="30" t="e">
        <f>IF(AND('Mapa final'!#REF!="Muy Alta",'Mapa final'!#REF!="Leve"),CONCATENATE("R9C",'Mapa final'!#REF!),"")</f>
        <v>#REF!</v>
      </c>
      <c r="N14" s="30" t="e">
        <f>IF(AND('Mapa final'!#REF!="Muy Alta",'Mapa final'!#REF!="Leve"),CONCATENATE("R9C",'Mapa final'!#REF!),"")</f>
        <v>#REF!</v>
      </c>
      <c r="O14" s="30" t="e">
        <f>IF(AND('Mapa final'!#REF!="Muy Alta",'Mapa final'!#REF!="Leve"),CONCATENATE("R9C",'Mapa final'!#REF!),"")</f>
        <v>#REF!</v>
      </c>
      <c r="P14" s="30" t="e">
        <f>IF(AND('Mapa final'!#REF!="Muy Alta",'Mapa final'!#REF!="Menor"),CONCATENATE("R9C",'Mapa final'!#REF!),"")</f>
        <v>#REF!</v>
      </c>
      <c r="Q14" s="30" t="e">
        <f>IF(AND('Mapa final'!#REF!="Muy Alta",'Mapa final'!#REF!="Menor"),CONCATENATE("R9C",'Mapa final'!#REF!),"")</f>
        <v>#REF!</v>
      </c>
      <c r="R14" s="30" t="e">
        <f>IF(AND('Mapa final'!#REF!="Muy Alta",'Mapa final'!#REF!="Menor"),CONCATENATE("R9C",'Mapa final'!#REF!),"")</f>
        <v>#REF!</v>
      </c>
      <c r="S14" s="30" t="e">
        <f>IF(AND('Mapa final'!#REF!="Muy Alta",'Mapa final'!#REF!="Menor"),CONCATENATE("R9C",'Mapa final'!#REF!),"")</f>
        <v>#REF!</v>
      </c>
      <c r="T14" s="30" t="e">
        <f>IF(AND('Mapa final'!#REF!="Muy Alta",'Mapa final'!#REF!="Menor"),CONCATENATE("R9C",'Mapa final'!#REF!),"")</f>
        <v>#REF!</v>
      </c>
      <c r="U14" s="30" t="e">
        <f>IF(AND('Mapa final'!#REF!="Muy Alta",'Mapa final'!#REF!="Menor"),CONCATENATE("R9C",'Mapa final'!#REF!),"")</f>
        <v>#REF!</v>
      </c>
      <c r="V14" s="30" t="e">
        <f>IF(AND('Mapa final'!#REF!="Muy Alta",'Mapa final'!#REF!="Moderado"),CONCATENATE("R9C",'Mapa final'!#REF!),"")</f>
        <v>#REF!</v>
      </c>
      <c r="W14" s="30" t="e">
        <f>IF(AND('Mapa final'!#REF!="Muy Alta",'Mapa final'!#REF!="Moderado"),CONCATENATE("R9C",'Mapa final'!#REF!),"")</f>
        <v>#REF!</v>
      </c>
      <c r="X14" s="30" t="e">
        <f>IF(AND('Mapa final'!#REF!="Muy Alta",'Mapa final'!#REF!="Moderado"),CONCATENATE("R9C",'Mapa final'!#REF!),"")</f>
        <v>#REF!</v>
      </c>
      <c r="Y14" s="30" t="e">
        <f>IF(AND('Mapa final'!#REF!="Muy Alta",'Mapa final'!#REF!="Moderado"),CONCATENATE("R9C",'Mapa final'!#REF!),"")</f>
        <v>#REF!</v>
      </c>
      <c r="Z14" s="30" t="e">
        <f>IF(AND('Mapa final'!#REF!="Muy Alta",'Mapa final'!#REF!="Moderado"),CONCATENATE("R9C",'Mapa final'!#REF!),"")</f>
        <v>#REF!</v>
      </c>
      <c r="AA14" s="30" t="e">
        <f>IF(AND('Mapa final'!#REF!="Muy Alta",'Mapa final'!#REF!="Moderado"),CONCATENATE("R9C",'Mapa final'!#REF!),"")</f>
        <v>#REF!</v>
      </c>
      <c r="AB14" s="30" t="e">
        <f>IF(AND('Mapa final'!#REF!="Muy Alta",'Mapa final'!#REF!="Mayor"),CONCATENATE("R9C",'Mapa final'!#REF!),"")</f>
        <v>#REF!</v>
      </c>
      <c r="AC14" s="30" t="e">
        <f>IF(AND('Mapa final'!#REF!="Muy Alta",'Mapa final'!#REF!="Mayor"),CONCATENATE("R9C",'Mapa final'!#REF!),"")</f>
        <v>#REF!</v>
      </c>
      <c r="AD14" s="30" t="e">
        <f>IF(AND('Mapa final'!#REF!="Muy Alta",'Mapa final'!#REF!="Mayor"),CONCATENATE("R9C",'Mapa final'!#REF!),"")</f>
        <v>#REF!</v>
      </c>
      <c r="AE14" s="30" t="e">
        <f>IF(AND('Mapa final'!#REF!="Muy Alta",'Mapa final'!#REF!="Mayor"),CONCATENATE("R9C",'Mapa final'!#REF!),"")</f>
        <v>#REF!</v>
      </c>
      <c r="AF14" s="30" t="e">
        <f>IF(AND('Mapa final'!#REF!="Muy Alta",'Mapa final'!#REF!="Mayor"),CONCATENATE("R9C",'Mapa final'!#REF!),"")</f>
        <v>#REF!</v>
      </c>
      <c r="AG14" s="30" t="e">
        <f>IF(AND('Mapa final'!#REF!="Muy Alta",'Mapa final'!#REF!="Mayor"),CONCATENATE("R9C",'Mapa final'!#REF!),"")</f>
        <v>#REF!</v>
      </c>
      <c r="AH14" s="31" t="e">
        <f>IF(AND('Mapa final'!#REF!="Muy Alta",'Mapa final'!#REF!="Catastrófico"),CONCATENATE("R9C",'Mapa final'!#REF!),"")</f>
        <v>#REF!</v>
      </c>
      <c r="AI14" s="31" t="e">
        <f>IF(AND('Mapa final'!#REF!="Muy Alta",'Mapa final'!#REF!="Catastrófico"),CONCATENATE("R9C",'Mapa final'!#REF!),"")</f>
        <v>#REF!</v>
      </c>
      <c r="AJ14" s="31" t="e">
        <f>IF(AND('Mapa final'!#REF!="Muy Alta",'Mapa final'!#REF!="Catastrófico"),CONCATENATE("R9C",'Mapa final'!#REF!),"")</f>
        <v>#REF!</v>
      </c>
      <c r="AK14" s="31" t="e">
        <f>IF(AND('Mapa final'!#REF!="Muy Alta",'Mapa final'!#REF!="Catastrófico"),CONCATENATE("R9C",'Mapa final'!#REF!),"")</f>
        <v>#REF!</v>
      </c>
      <c r="AL14" s="31" t="e">
        <f>IF(AND('Mapa final'!#REF!="Muy Alta",'Mapa final'!#REF!="Catastrófico"),CONCATENATE("R9C",'Mapa final'!#REF!),"")</f>
        <v>#REF!</v>
      </c>
      <c r="AM14" s="31" t="e">
        <f>IF(AND('Mapa final'!#REF!="Muy Alta",'Mapa final'!#REF!="Catastrófico"),CONCATENATE("R9C",'Mapa final'!#REF!),"")</f>
        <v>#REF!</v>
      </c>
      <c r="AN14" s="1"/>
      <c r="AO14" s="1447"/>
      <c r="AP14" s="917"/>
      <c r="AQ14" s="917"/>
      <c r="AR14" s="917"/>
      <c r="AS14" s="917"/>
      <c r="AT14" s="1448"/>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1411"/>
      <c r="C15" s="917"/>
      <c r="D15" s="918"/>
      <c r="E15" s="1428"/>
      <c r="F15" s="1429"/>
      <c r="G15" s="1429"/>
      <c r="H15" s="1429"/>
      <c r="I15" s="1434"/>
      <c r="J15" s="30" t="e">
        <f>IF(AND('Mapa final'!#REF!="Muy Alta",'Mapa final'!#REF!="Leve"),CONCATENATE("R10C",'Mapa final'!#REF!),"")</f>
        <v>#REF!</v>
      </c>
      <c r="K15" s="30" t="e">
        <f>IF(AND('Mapa final'!#REF!="Muy Alta",'Mapa final'!#REF!="Leve"),CONCATENATE("R10C",'Mapa final'!#REF!),"")</f>
        <v>#REF!</v>
      </c>
      <c r="L15" s="30" t="e">
        <f>IF(AND('Mapa final'!#REF!="Muy Alta",'Mapa final'!#REF!="Leve"),CONCATENATE("R10C",'Mapa final'!#REF!),"")</f>
        <v>#REF!</v>
      </c>
      <c r="M15" s="30" t="e">
        <f>IF(AND('Mapa final'!#REF!="Muy Alta",'Mapa final'!#REF!="Leve"),CONCATENATE("R10C",'Mapa final'!#REF!),"")</f>
        <v>#REF!</v>
      </c>
      <c r="N15" s="30" t="e">
        <f>IF(AND('Mapa final'!#REF!="Muy Alta",'Mapa final'!#REF!="Leve"),CONCATENATE("R10C",'Mapa final'!#REF!),"")</f>
        <v>#REF!</v>
      </c>
      <c r="O15" s="30" t="e">
        <f>IF(AND('Mapa final'!#REF!="Muy Alta",'Mapa final'!#REF!="Leve"),CONCATENATE("R10C",'Mapa final'!#REF!),"")</f>
        <v>#REF!</v>
      </c>
      <c r="P15" s="30" t="e">
        <f>IF(AND('Mapa final'!#REF!="Muy Alta",'Mapa final'!#REF!="Menor"),CONCATENATE("R10C",'Mapa final'!#REF!),"")</f>
        <v>#REF!</v>
      </c>
      <c r="Q15" s="30" t="e">
        <f>IF(AND('Mapa final'!#REF!="Muy Alta",'Mapa final'!#REF!="Menor"),CONCATENATE("R10C",'Mapa final'!#REF!),"")</f>
        <v>#REF!</v>
      </c>
      <c r="R15" s="30" t="e">
        <f>IF(AND('Mapa final'!#REF!="Muy Alta",'Mapa final'!#REF!="Menor"),CONCATENATE("R10C",'Mapa final'!#REF!),"")</f>
        <v>#REF!</v>
      </c>
      <c r="S15" s="30" t="e">
        <f>IF(AND('Mapa final'!#REF!="Muy Alta",'Mapa final'!#REF!="Menor"),CONCATENATE("R10C",'Mapa final'!#REF!),"")</f>
        <v>#REF!</v>
      </c>
      <c r="T15" s="30" t="e">
        <f>IF(AND('Mapa final'!#REF!="Muy Alta",'Mapa final'!#REF!="Menor"),CONCATENATE("R10C",'Mapa final'!#REF!),"")</f>
        <v>#REF!</v>
      </c>
      <c r="U15" s="30" t="e">
        <f>IF(AND('Mapa final'!#REF!="Muy Alta",'Mapa final'!#REF!="Menor"),CONCATENATE("R10C",'Mapa final'!#REF!),"")</f>
        <v>#REF!</v>
      </c>
      <c r="V15" s="30" t="e">
        <f>IF(AND('Mapa final'!#REF!="Muy Alta",'Mapa final'!#REF!="Moderado"),CONCATENATE("R10C",'Mapa final'!#REF!),"")</f>
        <v>#REF!</v>
      </c>
      <c r="W15" s="30" t="e">
        <f>IF(AND('Mapa final'!#REF!="Muy Alta",'Mapa final'!#REF!="Moderado"),CONCATENATE("R10C",'Mapa final'!#REF!),"")</f>
        <v>#REF!</v>
      </c>
      <c r="X15" s="30" t="e">
        <f>IF(AND('Mapa final'!#REF!="Muy Alta",'Mapa final'!#REF!="Moderado"),CONCATENATE("R10C",'Mapa final'!#REF!),"")</f>
        <v>#REF!</v>
      </c>
      <c r="Y15" s="30" t="e">
        <f>IF(AND('Mapa final'!#REF!="Muy Alta",'Mapa final'!#REF!="Moderado"),CONCATENATE("R10C",'Mapa final'!#REF!),"")</f>
        <v>#REF!</v>
      </c>
      <c r="Z15" s="30" t="e">
        <f>IF(AND('Mapa final'!#REF!="Muy Alta",'Mapa final'!#REF!="Moderado"),CONCATENATE("R10C",'Mapa final'!#REF!),"")</f>
        <v>#REF!</v>
      </c>
      <c r="AA15" s="30" t="e">
        <f>IF(AND('Mapa final'!#REF!="Muy Alta",'Mapa final'!#REF!="Moderado"),CONCATENATE("R10C",'Mapa final'!#REF!),"")</f>
        <v>#REF!</v>
      </c>
      <c r="AB15" s="30" t="e">
        <f>IF(AND('Mapa final'!#REF!="Muy Alta",'Mapa final'!#REF!="Mayor"),CONCATENATE("R10C",'Mapa final'!#REF!),"")</f>
        <v>#REF!</v>
      </c>
      <c r="AC15" s="30" t="e">
        <f>IF(AND('Mapa final'!#REF!="Muy Alta",'Mapa final'!#REF!="Mayor"),CONCATENATE("R10C",'Mapa final'!#REF!),"")</f>
        <v>#REF!</v>
      </c>
      <c r="AD15" s="30" t="e">
        <f>IF(AND('Mapa final'!#REF!="Muy Alta",'Mapa final'!#REF!="Mayor"),CONCATENATE("R10C",'Mapa final'!#REF!),"")</f>
        <v>#REF!</v>
      </c>
      <c r="AE15" s="30" t="e">
        <f>IF(AND('Mapa final'!#REF!="Muy Alta",'Mapa final'!#REF!="Mayor"),CONCATENATE("R10C",'Mapa final'!#REF!),"")</f>
        <v>#REF!</v>
      </c>
      <c r="AF15" s="30" t="e">
        <f>IF(AND('Mapa final'!#REF!="Muy Alta",'Mapa final'!#REF!="Mayor"),CONCATENATE("R10C",'Mapa final'!#REF!),"")</f>
        <v>#REF!</v>
      </c>
      <c r="AG15" s="30" t="e">
        <f>IF(AND('Mapa final'!#REF!="Muy Alta",'Mapa final'!#REF!="Mayor"),CONCATENATE("R10C",'Mapa final'!#REF!),"")</f>
        <v>#REF!</v>
      </c>
      <c r="AH15" s="31" t="e">
        <f>IF(AND('Mapa final'!#REF!="Muy Alta",'Mapa final'!#REF!="Catastrófico"),CONCATENATE("R10C",'Mapa final'!#REF!),"")</f>
        <v>#REF!</v>
      </c>
      <c r="AI15" s="31" t="e">
        <f>IF(AND('Mapa final'!#REF!="Muy Alta",'Mapa final'!#REF!="Catastrófico"),CONCATENATE("R10C",'Mapa final'!#REF!),"")</f>
        <v>#REF!</v>
      </c>
      <c r="AJ15" s="31" t="e">
        <f>IF(AND('Mapa final'!#REF!="Muy Alta",'Mapa final'!#REF!="Catastrófico"),CONCATENATE("R10C",'Mapa final'!#REF!),"")</f>
        <v>#REF!</v>
      </c>
      <c r="AK15" s="31" t="e">
        <f>IF(AND('Mapa final'!#REF!="Muy Alta",'Mapa final'!#REF!="Catastrófico"),CONCATENATE("R10C",'Mapa final'!#REF!),"")</f>
        <v>#REF!</v>
      </c>
      <c r="AL15" s="31" t="e">
        <f>IF(AND('Mapa final'!#REF!="Muy Alta",'Mapa final'!#REF!="Catastrófico"),CONCATENATE("R10C",'Mapa final'!#REF!),"")</f>
        <v>#REF!</v>
      </c>
      <c r="AM15" s="31" t="e">
        <f>IF(AND('Mapa final'!#REF!="Muy Alta",'Mapa final'!#REF!="Catastrófico"),CONCATENATE("R10C",'Mapa final'!#REF!),"")</f>
        <v>#REF!</v>
      </c>
      <c r="AN15" s="1"/>
      <c r="AO15" s="1449"/>
      <c r="AP15" s="1450"/>
      <c r="AQ15" s="1450"/>
      <c r="AR15" s="1450"/>
      <c r="AS15" s="1450"/>
      <c r="AT15" s="145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1411"/>
      <c r="C16" s="917"/>
      <c r="D16" s="918"/>
      <c r="E16" s="1457" t="s">
        <v>183</v>
      </c>
      <c r="F16" s="917"/>
      <c r="G16" s="917"/>
      <c r="H16" s="917"/>
      <c r="I16" s="917"/>
      <c r="J16" s="32" t="str">
        <f>IF(AND('Mapa final'!$AG$10="Alta",'Mapa final'!$AI$10="Leve"),CONCATENATE("R1C",'Mapa final'!$W$10),"")</f>
        <v/>
      </c>
      <c r="K16" s="32" t="str">
        <f>IF(AND('Mapa final'!$AG$11="Alta",'Mapa final'!$AI$11="Leve"),CONCATENATE("R1C",'Mapa final'!$W$11),"")</f>
        <v/>
      </c>
      <c r="L16" s="32" t="str">
        <f>IF(AND('Mapa final'!$AG$12="Alta",'Mapa final'!$AI$12="Leve"),CONCATENATE("R1C",'Mapa final'!$W$12),"")</f>
        <v/>
      </c>
      <c r="M16" s="32" t="e">
        <f>IF(AND('Mapa final'!#REF!="Alta",'Mapa final'!#REF!="Leve"),CONCATENATE("R1C",'Mapa final'!#REF!),"")</f>
        <v>#REF!</v>
      </c>
      <c r="N16" s="32" t="e">
        <f>IF(AND('Mapa final'!#REF!="Alta",'Mapa final'!#REF!="Leve"),CONCATENATE("R1C",'Mapa final'!#REF!),"")</f>
        <v>#REF!</v>
      </c>
      <c r="O16" s="32" t="e">
        <f>IF(AND('Mapa final'!#REF!="Alta",'Mapa final'!#REF!="Leve"),CONCATENATE("R1C",'Mapa final'!#REF!),"")</f>
        <v>#REF!</v>
      </c>
      <c r="P16" s="32" t="str">
        <f>IF(AND('Mapa final'!$AG$10="Alta",'Mapa final'!$AI$10="Menor"),CONCATENATE("R1C",'Mapa final'!$W$10),"")</f>
        <v/>
      </c>
      <c r="Q16" s="32" t="str">
        <f>IF(AND('Mapa final'!$AG$11="Alta",'Mapa final'!$AI$11="Menor"),CONCATENATE("R1C",'Mapa final'!$W$11),"")</f>
        <v/>
      </c>
      <c r="R16" s="32" t="str">
        <f>IF(AND('Mapa final'!$AG$12="Alta",'Mapa final'!$AI$12="Menor"),CONCATENATE("R1C",'Mapa final'!$W$12),"")</f>
        <v/>
      </c>
      <c r="S16" s="32" t="e">
        <f>IF(AND('Mapa final'!#REF!="Alta",'Mapa final'!#REF!="Menor"),CONCATENATE("R1C",'Mapa final'!#REF!),"")</f>
        <v>#REF!</v>
      </c>
      <c r="T16" s="32" t="e">
        <f>IF(AND('Mapa final'!#REF!="Alta",'Mapa final'!#REF!="Menor"),CONCATENATE("R1C",'Mapa final'!#REF!),"")</f>
        <v>#REF!</v>
      </c>
      <c r="U16" s="32" t="e">
        <f>IF(AND('Mapa final'!#REF!="Alta",'Mapa final'!#REF!="Menor"),CONCATENATE("R1C",'Mapa final'!#REF!),"")</f>
        <v>#REF!</v>
      </c>
      <c r="V16" s="30" t="str">
        <f>IF(AND('Mapa final'!$AG$10="Alta",'Mapa final'!$AI$10="Moderado"),CONCATENATE("R1C",'Mapa final'!$W$10),"")</f>
        <v/>
      </c>
      <c r="W16" s="30" t="str">
        <f>IF(AND('Mapa final'!$AG$11="Alta",'Mapa final'!$AI$11="Moderado"),CONCATENATE("R1C",'Mapa final'!$W$11),"")</f>
        <v/>
      </c>
      <c r="X16" s="30" t="str">
        <f>IF(AND('Mapa final'!$AG$12="Alta",'Mapa final'!$AI$12="Moderado"),CONCATENATE("R1C",'Mapa final'!$W$12),"")</f>
        <v/>
      </c>
      <c r="Y16" s="30" t="e">
        <f>IF(AND('Mapa final'!#REF!="Alta",'Mapa final'!#REF!="Moderado"),CONCATENATE("R1C",'Mapa final'!#REF!),"")</f>
        <v>#REF!</v>
      </c>
      <c r="Z16" s="30" t="e">
        <f>IF(AND('Mapa final'!#REF!="Alta",'Mapa final'!#REF!="Moderado"),CONCATENATE("R1C",'Mapa final'!#REF!),"")</f>
        <v>#REF!</v>
      </c>
      <c r="AA16" s="30" t="e">
        <f>IF(AND('Mapa final'!#REF!="Alta",'Mapa final'!#REF!="Moderado"),CONCATENATE("R1C",'Mapa final'!#REF!),"")</f>
        <v>#REF!</v>
      </c>
      <c r="AB16" s="30" t="str">
        <f>IF(AND('Mapa final'!$AG$10="Alta",'Mapa final'!$AI$10="Mayor"),CONCATENATE("R1C",'Mapa final'!$W$10),"")</f>
        <v/>
      </c>
      <c r="AC16" s="30" t="str">
        <f>IF(AND('Mapa final'!$AG$11="Alta",'Mapa final'!$AI$11="Mayor"),CONCATENATE("R1C",'Mapa final'!$W$11),"")</f>
        <v/>
      </c>
      <c r="AD16" s="30" t="str">
        <f>IF(AND('Mapa final'!$AG$12="Alta",'Mapa final'!$AI$12="Mayor"),CONCATENATE("R1C",'Mapa final'!$W$12),"")</f>
        <v/>
      </c>
      <c r="AE16" s="30" t="e">
        <f>IF(AND('Mapa final'!#REF!="Alta",'Mapa final'!#REF!="Mayor"),CONCATENATE("R1C",'Mapa final'!#REF!),"")</f>
        <v>#REF!</v>
      </c>
      <c r="AF16" s="30" t="e">
        <f>IF(AND('Mapa final'!#REF!="Alta",'Mapa final'!#REF!="Mayor"),CONCATENATE("R1C",'Mapa final'!#REF!),"")</f>
        <v>#REF!</v>
      </c>
      <c r="AG16" s="30" t="e">
        <f>IF(AND('Mapa final'!#REF!="Alta",'Mapa final'!#REF!="Mayor"),CONCATENATE("R1C",'Mapa final'!#REF!),"")</f>
        <v>#REF!</v>
      </c>
      <c r="AH16" s="31" t="str">
        <f>IF(AND('Mapa final'!$AG$10="Alta",'Mapa final'!$AI$10="Catastrófico"),CONCATENATE("R1C",'Mapa final'!$W$10),"")</f>
        <v/>
      </c>
      <c r="AI16" s="31" t="str">
        <f>IF(AND('Mapa final'!$AG$11="Alta",'Mapa final'!$AI$11="Catastrófico"),CONCATENATE("R1C",'Mapa final'!$W$11),"")</f>
        <v/>
      </c>
      <c r="AJ16" s="31" t="str">
        <f>IF(AND('Mapa final'!$AG$12="Alta",'Mapa final'!$AI$12="Catastrófico"),CONCATENATE("R1C",'Mapa final'!$W$12),"")</f>
        <v/>
      </c>
      <c r="AK16" s="31" t="e">
        <f>IF(AND('Mapa final'!#REF!="Alta",'Mapa final'!#REF!="Catastrófico"),CONCATENATE("R1C",'Mapa final'!#REF!),"")</f>
        <v>#REF!</v>
      </c>
      <c r="AL16" s="31" t="e">
        <f>IF(AND('Mapa final'!#REF!="Alta",'Mapa final'!#REF!="Catastrófico"),CONCATENATE("R1C",'Mapa final'!#REF!),"")</f>
        <v>#REF!</v>
      </c>
      <c r="AM16" s="31" t="e">
        <f>IF(AND('Mapa final'!#REF!="Alta",'Mapa final'!#REF!="Catastrófico"),CONCATENATE("R1C",'Mapa final'!#REF!),"")</f>
        <v>#REF!</v>
      </c>
      <c r="AN16" s="1"/>
      <c r="AO16" s="1459" t="s">
        <v>184</v>
      </c>
      <c r="AP16" s="1445"/>
      <c r="AQ16" s="1445"/>
      <c r="AR16" s="1445"/>
      <c r="AS16" s="1445"/>
      <c r="AT16" s="1446"/>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1411"/>
      <c r="C17" s="917"/>
      <c r="D17" s="918"/>
      <c r="E17" s="917"/>
      <c r="F17" s="917"/>
      <c r="G17" s="917"/>
      <c r="H17" s="917"/>
      <c r="I17" s="917"/>
      <c r="J17" s="32" t="e">
        <f>IF(AND(#REF!="Alta",#REF!="Leve"),CONCATENATE("R2C",#REF!),"")</f>
        <v>#REF!</v>
      </c>
      <c r="K17" s="32" t="e">
        <f>IF(AND('Mapa final'!#REF!="Alta",'Mapa final'!#REF!="Leve"),CONCATENATE("R2C",'Mapa final'!#REF!),"")</f>
        <v>#REF!</v>
      </c>
      <c r="L17" s="32" t="e">
        <f>IF(AND('Mapa final'!#REF!="Alta",'Mapa final'!#REF!="Leve"),CONCATENATE("R2C",'Mapa final'!#REF!),"")</f>
        <v>#REF!</v>
      </c>
      <c r="M17" s="32" t="e">
        <f>IF(AND('Mapa final'!#REF!="Alta",'Mapa final'!#REF!="Leve"),CONCATENATE("R2C",'Mapa final'!#REF!),"")</f>
        <v>#REF!</v>
      </c>
      <c r="N17" s="32" t="e">
        <f>IF(AND('Mapa final'!#REF!="Alta",'Mapa final'!#REF!="Leve"),CONCATENATE("R2C",'Mapa final'!#REF!),"")</f>
        <v>#REF!</v>
      </c>
      <c r="O17" s="32" t="e">
        <f>IF(AND('Mapa final'!#REF!="Alta",'Mapa final'!#REF!="Leve"),CONCATENATE("R2C",'Mapa final'!#REF!),"")</f>
        <v>#REF!</v>
      </c>
      <c r="P17" s="32" t="e">
        <f>IF(AND(#REF!="Alta",#REF!="Menor"),CONCATENATE("R2C",#REF!),"")</f>
        <v>#REF!</v>
      </c>
      <c r="Q17" s="32" t="e">
        <f>IF(AND('Mapa final'!#REF!="Alta",'Mapa final'!#REF!="Menor"),CONCATENATE("R2C",'Mapa final'!#REF!),"")</f>
        <v>#REF!</v>
      </c>
      <c r="R17" s="32" t="e">
        <f>IF(AND('Mapa final'!#REF!="Alta",'Mapa final'!#REF!="Menor"),CONCATENATE("R2C",'Mapa final'!#REF!),"")</f>
        <v>#REF!</v>
      </c>
      <c r="S17" s="32" t="e">
        <f>IF(AND('Mapa final'!#REF!="Alta",'Mapa final'!#REF!="Menor"),CONCATENATE("R2C",'Mapa final'!#REF!),"")</f>
        <v>#REF!</v>
      </c>
      <c r="T17" s="32" t="e">
        <f>IF(AND('Mapa final'!#REF!="Alta",'Mapa final'!#REF!="Menor"),CONCATENATE("R2C",'Mapa final'!#REF!),"")</f>
        <v>#REF!</v>
      </c>
      <c r="U17" s="32" t="e">
        <f>IF(AND('Mapa final'!#REF!="Alta",'Mapa final'!#REF!="Menor"),CONCATENATE("R2C",'Mapa final'!#REF!),"")</f>
        <v>#REF!</v>
      </c>
      <c r="V17" s="30" t="e">
        <f>IF(AND(#REF!="Alta",#REF!="Moderado"),CONCATENATE("R2C",#REF!),"")</f>
        <v>#REF!</v>
      </c>
      <c r="W17" s="30" t="e">
        <f>IF(AND('Mapa final'!#REF!="Alta",'Mapa final'!#REF!="Moderado"),CONCATENATE("R2C",'Mapa final'!#REF!),"")</f>
        <v>#REF!</v>
      </c>
      <c r="X17" s="30" t="e">
        <f>IF(AND('Mapa final'!#REF!="Alta",'Mapa final'!#REF!="Moderado"),CONCATENATE("R2C",'Mapa final'!#REF!),"")</f>
        <v>#REF!</v>
      </c>
      <c r="Y17" s="30" t="e">
        <f>IF(AND('Mapa final'!#REF!="Alta",'Mapa final'!#REF!="Moderado"),CONCATENATE("R2C",'Mapa final'!#REF!),"")</f>
        <v>#REF!</v>
      </c>
      <c r="Z17" s="30" t="e">
        <f>IF(AND('Mapa final'!#REF!="Alta",'Mapa final'!#REF!="Moderado"),CONCATENATE("R2C",'Mapa final'!#REF!),"")</f>
        <v>#REF!</v>
      </c>
      <c r="AA17" s="30" t="e">
        <f>IF(AND('Mapa final'!#REF!="Alta",'Mapa final'!#REF!="Moderado"),CONCATENATE("R2C",'Mapa final'!#REF!),"")</f>
        <v>#REF!</v>
      </c>
      <c r="AB17" s="30" t="e">
        <f>IF(AND(#REF!="Alta",#REF!="Mayor"),CONCATENATE("R2C",#REF!),"")</f>
        <v>#REF!</v>
      </c>
      <c r="AC17" s="30" t="e">
        <f>IF(AND('Mapa final'!#REF!="Alta",'Mapa final'!#REF!="Mayor"),CONCATENATE("R2C",'Mapa final'!#REF!),"")</f>
        <v>#REF!</v>
      </c>
      <c r="AD17" s="30" t="e">
        <f>IF(AND('Mapa final'!#REF!="Alta",'Mapa final'!#REF!="Mayor"),CONCATENATE("R2C",'Mapa final'!#REF!),"")</f>
        <v>#REF!</v>
      </c>
      <c r="AE17" s="30" t="e">
        <f>IF(AND('Mapa final'!#REF!="Alta",'Mapa final'!#REF!="Mayor"),CONCATENATE("R2C",'Mapa final'!#REF!),"")</f>
        <v>#REF!</v>
      </c>
      <c r="AF17" s="30" t="e">
        <f>IF(AND('Mapa final'!#REF!="Alta",'Mapa final'!#REF!="Mayor"),CONCATENATE("R2C",'Mapa final'!#REF!),"")</f>
        <v>#REF!</v>
      </c>
      <c r="AG17" s="30" t="e">
        <f>IF(AND('Mapa final'!#REF!="Alta",'Mapa final'!#REF!="Mayor"),CONCATENATE("R2C",'Mapa final'!#REF!),"")</f>
        <v>#REF!</v>
      </c>
      <c r="AH17" s="31" t="e">
        <f>IF(AND(#REF!="Alta",#REF!="Catastrófico"),CONCATENATE("R2C",#REF!),"")</f>
        <v>#REF!</v>
      </c>
      <c r="AI17" s="31" t="e">
        <f>IF(AND('Mapa final'!#REF!="Alta",'Mapa final'!#REF!="Catastrófico"),CONCATENATE("R2C",'Mapa final'!#REF!),"")</f>
        <v>#REF!</v>
      </c>
      <c r="AJ17" s="31" t="e">
        <f>IF(AND('Mapa final'!#REF!="Alta",'Mapa final'!#REF!="Catastrófico"),CONCATENATE("R2C",'Mapa final'!#REF!),"")</f>
        <v>#REF!</v>
      </c>
      <c r="AK17" s="31" t="e">
        <f>IF(AND('Mapa final'!#REF!="Alta",'Mapa final'!#REF!="Catastrófico"),CONCATENATE("R2C",'Mapa final'!#REF!),"")</f>
        <v>#REF!</v>
      </c>
      <c r="AL17" s="31" t="e">
        <f>IF(AND('Mapa final'!#REF!="Alta",'Mapa final'!#REF!="Catastrófico"),CONCATENATE("R2C",'Mapa final'!#REF!),"")</f>
        <v>#REF!</v>
      </c>
      <c r="AM17" s="31" t="e">
        <f>IF(AND('Mapa final'!#REF!="Alta",'Mapa final'!#REF!="Catastrófico"),CONCATENATE("R2C",'Mapa final'!#REF!),"")</f>
        <v>#REF!</v>
      </c>
      <c r="AN17" s="1"/>
      <c r="AO17" s="1447"/>
      <c r="AP17" s="917"/>
      <c r="AQ17" s="917"/>
      <c r="AR17" s="917"/>
      <c r="AS17" s="917"/>
      <c r="AT17" s="1448"/>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1411"/>
      <c r="C18" s="917"/>
      <c r="D18" s="918"/>
      <c r="E18" s="917"/>
      <c r="F18" s="917"/>
      <c r="G18" s="917"/>
      <c r="H18" s="917"/>
      <c r="I18" s="917"/>
      <c r="J18" s="32" t="e">
        <f>IF(AND('Mapa final'!#REF!="Alta",'Mapa final'!#REF!="Leve"),CONCATENATE("R3C",'Mapa final'!#REF!),"")</f>
        <v>#REF!</v>
      </c>
      <c r="K18" s="32" t="e">
        <f>IF(AND('Mapa final'!#REF!="Alta",'Mapa final'!#REF!="Leve"),CONCATENATE("R3C",'Mapa final'!#REF!),"")</f>
        <v>#REF!</v>
      </c>
      <c r="L18" s="32" t="e">
        <f>IF(AND('Mapa final'!#REF!="Alta",'Mapa final'!#REF!="Leve"),CONCATENATE("R3C",'Mapa final'!#REF!),"")</f>
        <v>#REF!</v>
      </c>
      <c r="M18" s="32" t="e">
        <f>IF(AND(#REF!="Alta",#REF!="Leve"),CONCATENATE("R3C",#REF!),"")</f>
        <v>#REF!</v>
      </c>
      <c r="N18" s="32" t="e">
        <f>IF(AND('Mapa final'!#REF!="Alta",'Mapa final'!#REF!="Leve"),CONCATENATE("R3C",'Mapa final'!#REF!),"")</f>
        <v>#REF!</v>
      </c>
      <c r="O18" s="32" t="e">
        <f>IF(AND('Mapa final'!#REF!="Alta",'Mapa final'!#REF!="Leve"),CONCATENATE("R3C",'Mapa final'!#REF!),"")</f>
        <v>#REF!</v>
      </c>
      <c r="P18" s="32" t="e">
        <f>IF(AND('Mapa final'!#REF!="Alta",'Mapa final'!#REF!="Menor"),CONCATENATE("R3C",'Mapa final'!#REF!),"")</f>
        <v>#REF!</v>
      </c>
      <c r="Q18" s="32" t="e">
        <f>IF(AND('Mapa final'!#REF!="Alta",'Mapa final'!#REF!="Menor"),CONCATENATE("R3C",'Mapa final'!#REF!),"")</f>
        <v>#REF!</v>
      </c>
      <c r="R18" s="32" t="e">
        <f>IF(AND('Mapa final'!#REF!="Alta",'Mapa final'!#REF!="Menor"),CONCATENATE("R3C",'Mapa final'!#REF!),"")</f>
        <v>#REF!</v>
      </c>
      <c r="S18" s="32" t="e">
        <f>IF(AND(#REF!="Alta",#REF!="Menor"),CONCATENATE("R3C",#REF!),"")</f>
        <v>#REF!</v>
      </c>
      <c r="T18" s="32" t="e">
        <f>IF(AND('Mapa final'!#REF!="Alta",'Mapa final'!#REF!="Menor"),CONCATENATE("R3C",'Mapa final'!#REF!),"")</f>
        <v>#REF!</v>
      </c>
      <c r="U18" s="32" t="e">
        <f>IF(AND('Mapa final'!#REF!="Alta",'Mapa final'!#REF!="Menor"),CONCATENATE("R3C",'Mapa final'!#REF!),"")</f>
        <v>#REF!</v>
      </c>
      <c r="V18" s="30" t="e">
        <f>IF(AND('Mapa final'!#REF!="Alta",'Mapa final'!#REF!="Moderado"),CONCATENATE("R3C",'Mapa final'!#REF!),"")</f>
        <v>#REF!</v>
      </c>
      <c r="W18" s="30" t="e">
        <f>IF(AND('Mapa final'!#REF!="Alta",'Mapa final'!#REF!="Moderado"),CONCATENATE("R3C",'Mapa final'!#REF!),"")</f>
        <v>#REF!</v>
      </c>
      <c r="X18" s="30" t="e">
        <f>IF(AND('Mapa final'!#REF!="Alta",'Mapa final'!#REF!="Moderado"),CONCATENATE("R3C",'Mapa final'!#REF!),"")</f>
        <v>#REF!</v>
      </c>
      <c r="Y18" s="30" t="e">
        <f>IF(AND(#REF!="Alta",#REF!="Moderado"),CONCATENATE("R3C",#REF!),"")</f>
        <v>#REF!</v>
      </c>
      <c r="Z18" s="30" t="e">
        <f>IF(AND('Mapa final'!#REF!="Alta",'Mapa final'!#REF!="Moderado"),CONCATENATE("R3C",'Mapa final'!#REF!),"")</f>
        <v>#REF!</v>
      </c>
      <c r="AA18" s="30" t="e">
        <f>IF(AND('Mapa final'!#REF!="Alta",'Mapa final'!#REF!="Moderado"),CONCATENATE("R3C",'Mapa final'!#REF!),"")</f>
        <v>#REF!</v>
      </c>
      <c r="AB18" s="30" t="e">
        <f>IF(AND('Mapa final'!#REF!="Alta",'Mapa final'!#REF!="Mayor"),CONCATENATE("R3C",'Mapa final'!#REF!),"")</f>
        <v>#REF!</v>
      </c>
      <c r="AC18" s="30" t="e">
        <f>IF(AND('Mapa final'!#REF!="Alta",'Mapa final'!#REF!="Mayor"),CONCATENATE("R3C",'Mapa final'!#REF!),"")</f>
        <v>#REF!</v>
      </c>
      <c r="AD18" s="30" t="e">
        <f>IF(AND('Mapa final'!#REF!="Alta",'Mapa final'!#REF!="Mayor"),CONCATENATE("R3C",'Mapa final'!#REF!),"")</f>
        <v>#REF!</v>
      </c>
      <c r="AE18" s="30" t="e">
        <f>IF(AND(#REF!="Alta",#REF!="Mayor"),CONCATENATE("R3C",#REF!),"")</f>
        <v>#REF!</v>
      </c>
      <c r="AF18" s="30" t="e">
        <f>IF(AND('Mapa final'!#REF!="Alta",'Mapa final'!#REF!="Mayor"),CONCATENATE("R3C",'Mapa final'!#REF!),"")</f>
        <v>#REF!</v>
      </c>
      <c r="AG18" s="30" t="e">
        <f>IF(AND('Mapa final'!#REF!="Alta",'Mapa final'!#REF!="Mayor"),CONCATENATE("R3C",'Mapa final'!#REF!),"")</f>
        <v>#REF!</v>
      </c>
      <c r="AH18" s="31" t="e">
        <f>IF(AND('Mapa final'!#REF!="Alta",'Mapa final'!#REF!="Catastrófico"),CONCATENATE("R3C",'Mapa final'!#REF!),"")</f>
        <v>#REF!</v>
      </c>
      <c r="AI18" s="31" t="e">
        <f>IF(AND('Mapa final'!#REF!="Alta",'Mapa final'!#REF!="Catastrófico"),CONCATENATE("R3C",'Mapa final'!#REF!),"")</f>
        <v>#REF!</v>
      </c>
      <c r="AJ18" s="31" t="e">
        <f>IF(AND('Mapa final'!#REF!="Alta",'Mapa final'!#REF!="Catastrófico"),CONCATENATE("R3C",'Mapa final'!#REF!),"")</f>
        <v>#REF!</v>
      </c>
      <c r="AK18" s="31" t="e">
        <f>IF(AND(#REF!="Alta",#REF!="Catastrófico"),CONCATENATE("R3C",#REF!),"")</f>
        <v>#REF!</v>
      </c>
      <c r="AL18" s="31" t="e">
        <f>IF(AND('Mapa final'!#REF!="Alta",'Mapa final'!#REF!="Catastrófico"),CONCATENATE("R3C",'Mapa final'!#REF!),"")</f>
        <v>#REF!</v>
      </c>
      <c r="AM18" s="31" t="e">
        <f>IF(AND('Mapa final'!#REF!="Alta",'Mapa final'!#REF!="Catastrófico"),CONCATENATE("R3C",'Mapa final'!#REF!),"")</f>
        <v>#REF!</v>
      </c>
      <c r="AN18" s="1"/>
      <c r="AO18" s="1447"/>
      <c r="AP18" s="917"/>
      <c r="AQ18" s="917"/>
      <c r="AR18" s="917"/>
      <c r="AS18" s="917"/>
      <c r="AT18" s="1448"/>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1411"/>
      <c r="C19" s="917"/>
      <c r="D19" s="918"/>
      <c r="E19" s="917"/>
      <c r="F19" s="917"/>
      <c r="G19" s="917"/>
      <c r="H19" s="917"/>
      <c r="I19" s="917"/>
      <c r="J19" s="32" t="e">
        <f>IF(AND('Mapa final'!#REF!="Alta",'Mapa final'!#REF!="Leve"),CONCATENATE("R4C",'Mapa final'!#REF!),"")</f>
        <v>#REF!</v>
      </c>
      <c r="K19" s="32" t="e">
        <f>IF(AND('Mapa final'!#REF!="Alta",'Mapa final'!#REF!="Leve"),CONCATENATE("R4C",'Mapa final'!#REF!),"")</f>
        <v>#REF!</v>
      </c>
      <c r="L19" s="32" t="e">
        <f>IF(AND('Mapa final'!#REF!="Alta",'Mapa final'!#REF!="Leve"),CONCATENATE("R4C",'Mapa final'!#REF!),"")</f>
        <v>#REF!</v>
      </c>
      <c r="M19" s="32" t="e">
        <f>IF(AND('Mapa final'!#REF!="Alta",'Mapa final'!#REF!="Leve"),CONCATENATE("R4C",'Mapa final'!#REF!),"")</f>
        <v>#REF!</v>
      </c>
      <c r="N19" s="32" t="e">
        <f>IF(AND('Mapa final'!#REF!="Alta",'Mapa final'!#REF!="Leve"),CONCATENATE("R4C",'Mapa final'!#REF!),"")</f>
        <v>#REF!</v>
      </c>
      <c r="O19" s="32" t="e">
        <f>IF(AND('Mapa final'!#REF!="Alta",'Mapa final'!#REF!="Leve"),CONCATENATE("R4C",'Mapa final'!#REF!),"")</f>
        <v>#REF!</v>
      </c>
      <c r="P19" s="32" t="e">
        <f>IF(AND('Mapa final'!#REF!="Alta",'Mapa final'!#REF!="Menor"),CONCATENATE("R4C",'Mapa final'!#REF!),"")</f>
        <v>#REF!</v>
      </c>
      <c r="Q19" s="32" t="e">
        <f>IF(AND('Mapa final'!#REF!="Alta",'Mapa final'!#REF!="Menor"),CONCATENATE("R4C",'Mapa final'!#REF!),"")</f>
        <v>#REF!</v>
      </c>
      <c r="R19" s="32" t="e">
        <f>IF(AND('Mapa final'!#REF!="Alta",'Mapa final'!#REF!="Menor"),CONCATENATE("R4C",'Mapa final'!#REF!),"")</f>
        <v>#REF!</v>
      </c>
      <c r="S19" s="32" t="e">
        <f>IF(AND('Mapa final'!#REF!="Alta",'Mapa final'!#REF!="Menor"),CONCATENATE("R4C",'Mapa final'!#REF!),"")</f>
        <v>#REF!</v>
      </c>
      <c r="T19" s="32" t="e">
        <f>IF(AND('Mapa final'!#REF!="Alta",'Mapa final'!#REF!="Menor"),CONCATENATE("R4C",'Mapa final'!#REF!),"")</f>
        <v>#REF!</v>
      </c>
      <c r="U19" s="32" t="e">
        <f>IF(AND('Mapa final'!#REF!="Alta",'Mapa final'!#REF!="Menor"),CONCATENATE("R4C",'Mapa final'!#REF!),"")</f>
        <v>#REF!</v>
      </c>
      <c r="V19" s="30" t="e">
        <f>IF(AND('Mapa final'!#REF!="Alta",'Mapa final'!#REF!="Moderado"),CONCATENATE("R4C",'Mapa final'!#REF!),"")</f>
        <v>#REF!</v>
      </c>
      <c r="W19" s="30" t="e">
        <f>IF(AND('Mapa final'!#REF!="Alta",'Mapa final'!#REF!="Moderado"),CONCATENATE("R4C",'Mapa final'!#REF!),"")</f>
        <v>#REF!</v>
      </c>
      <c r="X19" s="30" t="e">
        <f>IF(AND('Mapa final'!#REF!="Alta",'Mapa final'!#REF!="Moderado"),CONCATENATE("R4C",'Mapa final'!#REF!),"")</f>
        <v>#REF!</v>
      </c>
      <c r="Y19" s="30" t="e">
        <f>IF(AND('Mapa final'!#REF!="Alta",'Mapa final'!#REF!="Moderado"),CONCATENATE("R4C",'Mapa final'!#REF!),"")</f>
        <v>#REF!</v>
      </c>
      <c r="Z19" s="30" t="e">
        <f>IF(AND('Mapa final'!#REF!="Alta",'Mapa final'!#REF!="Moderado"),CONCATENATE("R4C",'Mapa final'!#REF!),"")</f>
        <v>#REF!</v>
      </c>
      <c r="AA19" s="30" t="e">
        <f>IF(AND('Mapa final'!#REF!="Alta",'Mapa final'!#REF!="Moderado"),CONCATENATE("R4C",'Mapa final'!#REF!),"")</f>
        <v>#REF!</v>
      </c>
      <c r="AB19" s="30" t="e">
        <f>IF(AND('Mapa final'!#REF!="Alta",'Mapa final'!#REF!="Mayor"),CONCATENATE("R4C",'Mapa final'!#REF!),"")</f>
        <v>#REF!</v>
      </c>
      <c r="AC19" s="30" t="e">
        <f>IF(AND('Mapa final'!#REF!="Alta",'Mapa final'!#REF!="Mayor"),CONCATENATE("R4C",'Mapa final'!#REF!),"")</f>
        <v>#REF!</v>
      </c>
      <c r="AD19" s="30" t="e">
        <f>IF(AND('Mapa final'!#REF!="Alta",'Mapa final'!#REF!="Mayor"),CONCATENATE("R4C",'Mapa final'!#REF!),"")</f>
        <v>#REF!</v>
      </c>
      <c r="AE19" s="30" t="e">
        <f>IF(AND('Mapa final'!#REF!="Alta",'Mapa final'!#REF!="Mayor"),CONCATENATE("R4C",'Mapa final'!#REF!),"")</f>
        <v>#REF!</v>
      </c>
      <c r="AF19" s="30" t="e">
        <f>IF(AND('Mapa final'!#REF!="Alta",'Mapa final'!#REF!="Mayor"),CONCATENATE("R4C",'Mapa final'!#REF!),"")</f>
        <v>#REF!</v>
      </c>
      <c r="AG19" s="30" t="e">
        <f>IF(AND('Mapa final'!#REF!="Alta",'Mapa final'!#REF!="Mayor"),CONCATENATE("R4C",'Mapa final'!#REF!),"")</f>
        <v>#REF!</v>
      </c>
      <c r="AH19" s="31" t="e">
        <f>IF(AND('Mapa final'!#REF!="Alta",'Mapa final'!#REF!="Catastrófico"),CONCATENATE("R4C",'Mapa final'!#REF!),"")</f>
        <v>#REF!</v>
      </c>
      <c r="AI19" s="31" t="e">
        <f>IF(AND('Mapa final'!#REF!="Alta",'Mapa final'!#REF!="Catastrófico"),CONCATENATE("R4C",'Mapa final'!#REF!),"")</f>
        <v>#REF!</v>
      </c>
      <c r="AJ19" s="31" t="e">
        <f>IF(AND('Mapa final'!#REF!="Alta",'Mapa final'!#REF!="Catastrófico"),CONCATENATE("R4C",'Mapa final'!#REF!),"")</f>
        <v>#REF!</v>
      </c>
      <c r="AK19" s="31" t="e">
        <f>IF(AND('Mapa final'!#REF!="Alta",'Mapa final'!#REF!="Catastrófico"),CONCATENATE("R4C",'Mapa final'!#REF!),"")</f>
        <v>#REF!</v>
      </c>
      <c r="AL19" s="31" t="e">
        <f>IF(AND('Mapa final'!#REF!="Alta",'Mapa final'!#REF!="Catastrófico"),CONCATENATE("R4C",'Mapa final'!#REF!),"")</f>
        <v>#REF!</v>
      </c>
      <c r="AM19" s="31" t="e">
        <f>IF(AND('Mapa final'!#REF!="Alta",'Mapa final'!#REF!="Catastrófico"),CONCATENATE("R4C",'Mapa final'!#REF!),"")</f>
        <v>#REF!</v>
      </c>
      <c r="AN19" s="1"/>
      <c r="AO19" s="1447"/>
      <c r="AP19" s="917"/>
      <c r="AQ19" s="917"/>
      <c r="AR19" s="917"/>
      <c r="AS19" s="917"/>
      <c r="AT19" s="1448"/>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1411"/>
      <c r="C20" s="917"/>
      <c r="D20" s="918"/>
      <c r="E20" s="917"/>
      <c r="F20" s="917"/>
      <c r="G20" s="917"/>
      <c r="H20" s="917"/>
      <c r="I20" s="917"/>
      <c r="J20" s="33" t="e">
        <f>IF(AND('Mapa final'!#REF!="Alta",'Mapa final'!#REF!="Leve"),CONCATENATE("R5C",'Mapa final'!#REF!),"")</f>
        <v>#REF!</v>
      </c>
      <c r="K20" s="33" t="e">
        <f>IF(AND('Mapa final'!#REF!="Alta",'Mapa final'!#REF!="Leve"),CONCATENATE("R5C",'Mapa final'!#REF!),"")</f>
        <v>#REF!</v>
      </c>
      <c r="L20" s="33" t="e">
        <f>IF(AND('Mapa final'!#REF!="Alta",'Mapa final'!#REF!="Leve"),CONCATENATE("R5C",'Mapa final'!#REF!),"")</f>
        <v>#REF!</v>
      </c>
      <c r="M20" s="33" t="e">
        <f>IF(AND('Mapa final'!#REF!="Alta",'Mapa final'!#REF!="Leve"),CONCATENATE("R5C",'Mapa final'!#REF!),"")</f>
        <v>#REF!</v>
      </c>
      <c r="N20" s="33" t="e">
        <f>IF(AND('Mapa final'!#REF!="Alta",'Mapa final'!#REF!="Leve"),CONCATENATE("R5C",'Mapa final'!#REF!),"")</f>
        <v>#REF!</v>
      </c>
      <c r="O20" s="33" t="e">
        <f>IF(AND('Mapa final'!#REF!="Alta",'Mapa final'!#REF!="Leve"),CONCATENATE("R5C",'Mapa final'!#REF!),"")</f>
        <v>#REF!</v>
      </c>
      <c r="P20" s="33" t="e">
        <f>IF(AND('Mapa final'!#REF!="Alta",'Mapa final'!#REF!="Menor"),CONCATENATE("R5C",'Mapa final'!#REF!),"")</f>
        <v>#REF!</v>
      </c>
      <c r="Q20" s="33" t="e">
        <f>IF(AND('Mapa final'!#REF!="Alta",'Mapa final'!#REF!="Menor"),CONCATENATE("R5C",'Mapa final'!#REF!),"")</f>
        <v>#REF!</v>
      </c>
      <c r="R20" s="33" t="e">
        <f>IF(AND('Mapa final'!#REF!="Alta",'Mapa final'!#REF!="Menor"),CONCATENATE("R5C",'Mapa final'!#REF!),"")</f>
        <v>#REF!</v>
      </c>
      <c r="S20" s="33" t="e">
        <f>IF(AND('Mapa final'!#REF!="Alta",'Mapa final'!#REF!="Menor"),CONCATENATE("R5C",'Mapa final'!#REF!),"")</f>
        <v>#REF!</v>
      </c>
      <c r="T20" s="33" t="e">
        <f>IF(AND('Mapa final'!#REF!="Alta",'Mapa final'!#REF!="Menor"),CONCATENATE("R5C",'Mapa final'!#REF!),"")</f>
        <v>#REF!</v>
      </c>
      <c r="U20" s="33" t="e">
        <f>IF(AND('Mapa final'!#REF!="Alta",'Mapa final'!#REF!="Menor"),CONCATENATE("R5C",'Mapa final'!#REF!),"")</f>
        <v>#REF!</v>
      </c>
      <c r="V20" s="34" t="e">
        <f>IF(AND('Mapa final'!#REF!="Alta",'Mapa final'!#REF!="Moderado"),CONCATENATE("R5C",'Mapa final'!#REF!),"")</f>
        <v>#REF!</v>
      </c>
      <c r="W20" s="34" t="e">
        <f>IF(AND('Mapa final'!#REF!="Alta",'Mapa final'!#REF!="Moderado"),CONCATENATE("R5C",'Mapa final'!#REF!),"")</f>
        <v>#REF!</v>
      </c>
      <c r="X20" s="34" t="e">
        <f>IF(AND('Mapa final'!#REF!="Alta",'Mapa final'!#REF!="Moderado"),CONCATENATE("R5C",'Mapa final'!#REF!),"")</f>
        <v>#REF!</v>
      </c>
      <c r="Y20" s="34" t="e">
        <f>IF(AND('Mapa final'!#REF!="Alta",'Mapa final'!#REF!="Moderado"),CONCATENATE("R5C",'Mapa final'!#REF!),"")</f>
        <v>#REF!</v>
      </c>
      <c r="Z20" s="34" t="e">
        <f>IF(AND('Mapa final'!#REF!="Alta",'Mapa final'!#REF!="Moderado"),CONCATENATE("R5C",'Mapa final'!#REF!),"")</f>
        <v>#REF!</v>
      </c>
      <c r="AA20" s="34" t="e">
        <f>IF(AND('Mapa final'!#REF!="Alta",'Mapa final'!#REF!="Moderado"),CONCATENATE("R5C",'Mapa final'!#REF!),"")</f>
        <v>#REF!</v>
      </c>
      <c r="AB20" s="34" t="e">
        <f>IF(AND('Mapa final'!#REF!="Alta",'Mapa final'!#REF!="Mayor"),CONCATENATE("R5C",'Mapa final'!#REF!),"")</f>
        <v>#REF!</v>
      </c>
      <c r="AC20" s="34" t="e">
        <f>IF(AND('Mapa final'!#REF!="Alta",'Mapa final'!#REF!="Mayor"),CONCATENATE("R5C",'Mapa final'!#REF!),"")</f>
        <v>#REF!</v>
      </c>
      <c r="AD20" s="34" t="e">
        <f>IF(AND('Mapa final'!#REF!="Alta",'Mapa final'!#REF!="Mayor"),CONCATENATE("R5C",'Mapa final'!#REF!),"")</f>
        <v>#REF!</v>
      </c>
      <c r="AE20" s="34" t="e">
        <f>IF(AND('Mapa final'!#REF!="Alta",'Mapa final'!#REF!="Mayor"),CONCATENATE("R5C",'Mapa final'!#REF!),"")</f>
        <v>#REF!</v>
      </c>
      <c r="AF20" s="34" t="e">
        <f>IF(AND('Mapa final'!#REF!="Alta",'Mapa final'!#REF!="Mayor"),CONCATENATE("R5C",'Mapa final'!#REF!),"")</f>
        <v>#REF!</v>
      </c>
      <c r="AG20" s="34" t="e">
        <f>IF(AND('Mapa final'!#REF!="Alta",'Mapa final'!#REF!="Mayor"),CONCATENATE("R5C",'Mapa final'!#REF!),"")</f>
        <v>#REF!</v>
      </c>
      <c r="AH20" s="35" t="e">
        <f>IF(AND('Mapa final'!#REF!="Alta",'Mapa final'!#REF!="Catastrófico"),CONCATENATE("R5C",'Mapa final'!#REF!),"")</f>
        <v>#REF!</v>
      </c>
      <c r="AI20" s="35" t="e">
        <f>IF(AND('Mapa final'!#REF!="Alta",'Mapa final'!#REF!="Catastrófico"),CONCATENATE("R5C",'Mapa final'!#REF!),"")</f>
        <v>#REF!</v>
      </c>
      <c r="AJ20" s="35" t="e">
        <f>IF(AND('Mapa final'!#REF!="Alta",'Mapa final'!#REF!="Catastrófico"),CONCATENATE("R5C",'Mapa final'!#REF!),"")</f>
        <v>#REF!</v>
      </c>
      <c r="AK20" s="35" t="e">
        <f>IF(AND('Mapa final'!#REF!="Alta",'Mapa final'!#REF!="Catastrófico"),CONCATENATE("R5C",'Mapa final'!#REF!),"")</f>
        <v>#REF!</v>
      </c>
      <c r="AL20" s="35" t="e">
        <f>IF(AND('Mapa final'!#REF!="Alta",'Mapa final'!#REF!="Catastrófico"),CONCATENATE("R5C",'Mapa final'!#REF!),"")</f>
        <v>#REF!</v>
      </c>
      <c r="AM20" s="35" t="e">
        <f>IF(AND('Mapa final'!#REF!="Alta",'Mapa final'!#REF!="Catastrófico"),CONCATENATE("R5C",'Mapa final'!#REF!),"")</f>
        <v>#REF!</v>
      </c>
      <c r="AN20" s="1"/>
      <c r="AO20" s="1447"/>
      <c r="AP20" s="917"/>
      <c r="AQ20" s="917"/>
      <c r="AR20" s="917"/>
      <c r="AS20" s="917"/>
      <c r="AT20" s="1448"/>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1411"/>
      <c r="C21" s="917"/>
      <c r="D21" s="918"/>
      <c r="E21" s="917"/>
      <c r="F21" s="917"/>
      <c r="G21" s="917"/>
      <c r="H21" s="917"/>
      <c r="I21" s="917"/>
      <c r="J21" s="33" t="e">
        <f>IF(AND('Mapa final'!#REF!="Alta",'Mapa final'!#REF!="Leve"),CONCATENATE("R6C",'Mapa final'!#REF!),"")</f>
        <v>#REF!</v>
      </c>
      <c r="K21" s="33" t="e">
        <f>IF(AND('Mapa final'!#REF!="Alta",'Mapa final'!#REF!="Leve"),CONCATENATE("R6C",'Mapa final'!#REF!),"")</f>
        <v>#REF!</v>
      </c>
      <c r="L21" s="33" t="e">
        <f>IF(AND('Mapa final'!#REF!="Alta",'Mapa final'!#REF!="Leve"),CONCATENATE("R6C",'Mapa final'!#REF!),"")</f>
        <v>#REF!</v>
      </c>
      <c r="M21" s="33" t="e">
        <f>IF(AND('Mapa final'!#REF!="Alta",'Mapa final'!#REF!="Leve"),CONCATENATE("R6C",'Mapa final'!#REF!),"")</f>
        <v>#REF!</v>
      </c>
      <c r="N21" s="33" t="e">
        <f>IF(AND('Mapa final'!#REF!="Alta",'Mapa final'!#REF!="Leve"),CONCATENATE("R6C",'Mapa final'!#REF!),"")</f>
        <v>#REF!</v>
      </c>
      <c r="O21" s="33" t="e">
        <f>IF(AND('Mapa final'!#REF!="Alta",'Mapa final'!#REF!="Leve"),CONCATENATE("R6C",'Mapa final'!#REF!),"")</f>
        <v>#REF!</v>
      </c>
      <c r="P21" s="33" t="e">
        <f>IF(AND('Mapa final'!#REF!="Alta",'Mapa final'!#REF!="Menor"),CONCATENATE("R6C",'Mapa final'!#REF!),"")</f>
        <v>#REF!</v>
      </c>
      <c r="Q21" s="33" t="e">
        <f>IF(AND('Mapa final'!#REF!="Alta",'Mapa final'!#REF!="Menor"),CONCATENATE("R6C",'Mapa final'!#REF!),"")</f>
        <v>#REF!</v>
      </c>
      <c r="R21" s="33" t="e">
        <f>IF(AND('Mapa final'!#REF!="Alta",'Mapa final'!#REF!="Menor"),CONCATENATE("R6C",'Mapa final'!#REF!),"")</f>
        <v>#REF!</v>
      </c>
      <c r="S21" s="33" t="e">
        <f>IF(AND('Mapa final'!#REF!="Alta",'Mapa final'!#REF!="Menor"),CONCATENATE("R6C",'Mapa final'!#REF!),"")</f>
        <v>#REF!</v>
      </c>
      <c r="T21" s="33" t="e">
        <f>IF(AND('Mapa final'!#REF!="Alta",'Mapa final'!#REF!="Menor"),CONCATENATE("R6C",'Mapa final'!#REF!),"")</f>
        <v>#REF!</v>
      </c>
      <c r="U21" s="33" t="e">
        <f>IF(AND('Mapa final'!#REF!="Alta",'Mapa final'!#REF!="Menor"),CONCATENATE("R6C",'Mapa final'!#REF!),"")</f>
        <v>#REF!</v>
      </c>
      <c r="V21" s="34" t="e">
        <f>IF(AND('Mapa final'!#REF!="Alta",'Mapa final'!#REF!="Moderado"),CONCATENATE("R6C",'Mapa final'!#REF!),"")</f>
        <v>#REF!</v>
      </c>
      <c r="W21" s="34" t="e">
        <f>IF(AND('Mapa final'!#REF!="Alta",'Mapa final'!#REF!="Moderado"),CONCATENATE("R6C",'Mapa final'!#REF!),"")</f>
        <v>#REF!</v>
      </c>
      <c r="X21" s="34" t="e">
        <f>IF(AND('Mapa final'!#REF!="Alta",'Mapa final'!#REF!="Moderado"),CONCATENATE("R6C",'Mapa final'!#REF!),"")</f>
        <v>#REF!</v>
      </c>
      <c r="Y21" s="34" t="e">
        <f>IF(AND('Mapa final'!#REF!="Alta",'Mapa final'!#REF!="Moderado"),CONCATENATE("R6C",'Mapa final'!#REF!),"")</f>
        <v>#REF!</v>
      </c>
      <c r="Z21" s="34" t="e">
        <f>IF(AND('Mapa final'!#REF!="Alta",'Mapa final'!#REF!="Moderado"),CONCATENATE("R6C",'Mapa final'!#REF!),"")</f>
        <v>#REF!</v>
      </c>
      <c r="AA21" s="34" t="e">
        <f>IF(AND('Mapa final'!#REF!="Alta",'Mapa final'!#REF!="Moderado"),CONCATENATE("R6C",'Mapa final'!#REF!),"")</f>
        <v>#REF!</v>
      </c>
      <c r="AB21" s="34" t="e">
        <f>IF(AND('Mapa final'!#REF!="Alta",'Mapa final'!#REF!="Mayor"),CONCATENATE("R6C",'Mapa final'!#REF!),"")</f>
        <v>#REF!</v>
      </c>
      <c r="AC21" s="34" t="e">
        <f>IF(AND('Mapa final'!#REF!="Alta",'Mapa final'!#REF!="Mayor"),CONCATENATE("R6C",'Mapa final'!#REF!),"")</f>
        <v>#REF!</v>
      </c>
      <c r="AD21" s="34" t="e">
        <f>IF(AND('Mapa final'!#REF!="Alta",'Mapa final'!#REF!="Mayor"),CONCATENATE("R6C",'Mapa final'!#REF!),"")</f>
        <v>#REF!</v>
      </c>
      <c r="AE21" s="34" t="e">
        <f>IF(AND('Mapa final'!#REF!="Alta",'Mapa final'!#REF!="Mayor"),CONCATENATE("R6C",'Mapa final'!#REF!),"")</f>
        <v>#REF!</v>
      </c>
      <c r="AF21" s="34" t="e">
        <f>IF(AND('Mapa final'!#REF!="Alta",'Mapa final'!#REF!="Mayor"),CONCATENATE("R6C",'Mapa final'!#REF!),"")</f>
        <v>#REF!</v>
      </c>
      <c r="AG21" s="34" t="e">
        <f>IF(AND('Mapa final'!#REF!="Alta",'Mapa final'!#REF!="Mayor"),CONCATENATE("R6C",'Mapa final'!#REF!),"")</f>
        <v>#REF!</v>
      </c>
      <c r="AH21" s="35" t="e">
        <f>IF(AND('Mapa final'!#REF!="Alta",'Mapa final'!#REF!="Catastrófico"),CONCATENATE("R6C",'Mapa final'!#REF!),"")</f>
        <v>#REF!</v>
      </c>
      <c r="AI21" s="35" t="e">
        <f>IF(AND('Mapa final'!#REF!="Alta",'Mapa final'!#REF!="Catastrófico"),CONCATENATE("R6C",'Mapa final'!#REF!),"")</f>
        <v>#REF!</v>
      </c>
      <c r="AJ21" s="35" t="e">
        <f>IF(AND('Mapa final'!#REF!="Alta",'Mapa final'!#REF!="Catastrófico"),CONCATENATE("R6C",'Mapa final'!#REF!),"")</f>
        <v>#REF!</v>
      </c>
      <c r="AK21" s="35" t="e">
        <f>IF(AND('Mapa final'!#REF!="Alta",'Mapa final'!#REF!="Catastrófico"),CONCATENATE("R6C",'Mapa final'!#REF!),"")</f>
        <v>#REF!</v>
      </c>
      <c r="AL21" s="35" t="e">
        <f>IF(AND('Mapa final'!#REF!="Alta",'Mapa final'!#REF!="Catastrófico"),CONCATENATE("R6C",'Mapa final'!#REF!),"")</f>
        <v>#REF!</v>
      </c>
      <c r="AM21" s="35" t="e">
        <f>IF(AND('Mapa final'!#REF!="Alta",'Mapa final'!#REF!="Catastrófico"),CONCATENATE("R6C",'Mapa final'!#REF!),"")</f>
        <v>#REF!</v>
      </c>
      <c r="AN21" s="1"/>
      <c r="AO21" s="1447"/>
      <c r="AP21" s="917"/>
      <c r="AQ21" s="917"/>
      <c r="AR21" s="917"/>
      <c r="AS21" s="917"/>
      <c r="AT21" s="1448"/>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1411"/>
      <c r="C22" s="917"/>
      <c r="D22" s="918"/>
      <c r="E22" s="917"/>
      <c r="F22" s="917"/>
      <c r="G22" s="917"/>
      <c r="H22" s="917"/>
      <c r="I22" s="917"/>
      <c r="J22" s="33" t="e">
        <f>IF(AND('Mapa final'!#REF!="Alta",'Mapa final'!#REF!="Leve"),CONCATENATE("R7C",'Mapa final'!#REF!),"")</f>
        <v>#REF!</v>
      </c>
      <c r="K22" s="33" t="e">
        <f>IF(AND('Mapa final'!#REF!="Alta",'Mapa final'!#REF!="Leve"),CONCATENATE("R7C",'Mapa final'!#REF!),"")</f>
        <v>#REF!</v>
      </c>
      <c r="L22" s="33" t="e">
        <f>IF(AND('Mapa final'!#REF!="Alta",'Mapa final'!#REF!="Leve"),CONCATENATE("R7C",'Mapa final'!#REF!),"")</f>
        <v>#REF!</v>
      </c>
      <c r="M22" s="33" t="e">
        <f>IF(AND('Mapa final'!#REF!="Alta",'Mapa final'!#REF!="Leve"),CONCATENATE("R7C",'Mapa final'!#REF!),"")</f>
        <v>#REF!</v>
      </c>
      <c r="N22" s="33" t="e">
        <f>IF(AND('Mapa final'!#REF!="Alta",'Mapa final'!#REF!="Leve"),CONCATENATE("R7C",'Mapa final'!#REF!),"")</f>
        <v>#REF!</v>
      </c>
      <c r="O22" s="33" t="e">
        <f>IF(AND('Mapa final'!#REF!="Alta",'Mapa final'!#REF!="Leve"),CONCATENATE("R7C",'Mapa final'!#REF!),"")</f>
        <v>#REF!</v>
      </c>
      <c r="P22" s="33" t="e">
        <f>IF(AND('Mapa final'!#REF!="Alta",'Mapa final'!#REF!="Menor"),CONCATENATE("R7C",'Mapa final'!#REF!),"")</f>
        <v>#REF!</v>
      </c>
      <c r="Q22" s="33" t="e">
        <f>IF(AND('Mapa final'!#REF!="Alta",'Mapa final'!#REF!="Menor"),CONCATENATE("R7C",'Mapa final'!#REF!),"")</f>
        <v>#REF!</v>
      </c>
      <c r="R22" s="33" t="e">
        <f>IF(AND('Mapa final'!#REF!="Alta",'Mapa final'!#REF!="Menor"),CONCATENATE("R7C",'Mapa final'!#REF!),"")</f>
        <v>#REF!</v>
      </c>
      <c r="S22" s="33" t="e">
        <f>IF(AND('Mapa final'!#REF!="Alta",'Mapa final'!#REF!="Menor"),CONCATENATE("R7C",'Mapa final'!#REF!),"")</f>
        <v>#REF!</v>
      </c>
      <c r="T22" s="33" t="e">
        <f>IF(AND('Mapa final'!#REF!="Alta",'Mapa final'!#REF!="Menor"),CONCATENATE("R7C",'Mapa final'!#REF!),"")</f>
        <v>#REF!</v>
      </c>
      <c r="U22" s="33" t="e">
        <f>IF(AND('Mapa final'!#REF!="Alta",'Mapa final'!#REF!="Menor"),CONCATENATE("R7C",'Mapa final'!#REF!),"")</f>
        <v>#REF!</v>
      </c>
      <c r="V22" s="34" t="e">
        <f>IF(AND('Mapa final'!#REF!="Alta",'Mapa final'!#REF!="Moderado"),CONCATENATE("R7C",'Mapa final'!#REF!),"")</f>
        <v>#REF!</v>
      </c>
      <c r="W22" s="34" t="e">
        <f>IF(AND('Mapa final'!#REF!="Alta",'Mapa final'!#REF!="Moderado"),CONCATENATE("R7C",'Mapa final'!#REF!),"")</f>
        <v>#REF!</v>
      </c>
      <c r="X22" s="34" t="e">
        <f>IF(AND('Mapa final'!#REF!="Alta",'Mapa final'!#REF!="Moderado"),CONCATENATE("R7C",'Mapa final'!#REF!),"")</f>
        <v>#REF!</v>
      </c>
      <c r="Y22" s="34" t="e">
        <f>IF(AND('Mapa final'!#REF!="Alta",'Mapa final'!#REF!="Moderado"),CONCATENATE("R7C",'Mapa final'!#REF!),"")</f>
        <v>#REF!</v>
      </c>
      <c r="Z22" s="34" t="e">
        <f>IF(AND('Mapa final'!#REF!="Alta",'Mapa final'!#REF!="Moderado"),CONCATENATE("R7C",'Mapa final'!#REF!),"")</f>
        <v>#REF!</v>
      </c>
      <c r="AA22" s="34" t="e">
        <f>IF(AND('Mapa final'!#REF!="Alta",'Mapa final'!#REF!="Moderado"),CONCATENATE("R7C",'Mapa final'!#REF!),"")</f>
        <v>#REF!</v>
      </c>
      <c r="AB22" s="34" t="e">
        <f>IF(AND('Mapa final'!#REF!="Alta",'Mapa final'!#REF!="Mayor"),CONCATENATE("R7C",'Mapa final'!#REF!),"")</f>
        <v>#REF!</v>
      </c>
      <c r="AC22" s="34" t="e">
        <f>IF(AND('Mapa final'!#REF!="Alta",'Mapa final'!#REF!="Mayor"),CONCATENATE("R7C",'Mapa final'!#REF!),"")</f>
        <v>#REF!</v>
      </c>
      <c r="AD22" s="34" t="e">
        <f>IF(AND('Mapa final'!#REF!="Alta",'Mapa final'!#REF!="Mayor"),CONCATENATE("R7C",'Mapa final'!#REF!),"")</f>
        <v>#REF!</v>
      </c>
      <c r="AE22" s="34" t="e">
        <f>IF(AND('Mapa final'!#REF!="Alta",'Mapa final'!#REF!="Mayor"),CONCATENATE("R7C",'Mapa final'!#REF!),"")</f>
        <v>#REF!</v>
      </c>
      <c r="AF22" s="34" t="e">
        <f>IF(AND('Mapa final'!#REF!="Alta",'Mapa final'!#REF!="Mayor"),CONCATENATE("R7C",'Mapa final'!#REF!),"")</f>
        <v>#REF!</v>
      </c>
      <c r="AG22" s="34" t="e">
        <f>IF(AND('Mapa final'!#REF!="Alta",'Mapa final'!#REF!="Mayor"),CONCATENATE("R7C",'Mapa final'!#REF!),"")</f>
        <v>#REF!</v>
      </c>
      <c r="AH22" s="35" t="e">
        <f>IF(AND('Mapa final'!#REF!="Alta",'Mapa final'!#REF!="Catastrófico"),CONCATENATE("R7C",'Mapa final'!#REF!),"")</f>
        <v>#REF!</v>
      </c>
      <c r="AI22" s="35" t="e">
        <f>IF(AND('Mapa final'!#REF!="Alta",'Mapa final'!#REF!="Catastrófico"),CONCATENATE("R7C",'Mapa final'!#REF!),"")</f>
        <v>#REF!</v>
      </c>
      <c r="AJ22" s="35" t="e">
        <f>IF(AND('Mapa final'!#REF!="Alta",'Mapa final'!#REF!="Catastrófico"),CONCATENATE("R7C",'Mapa final'!#REF!),"")</f>
        <v>#REF!</v>
      </c>
      <c r="AK22" s="35" t="e">
        <f>IF(AND('Mapa final'!#REF!="Alta",'Mapa final'!#REF!="Catastrófico"),CONCATENATE("R7C",'Mapa final'!#REF!),"")</f>
        <v>#REF!</v>
      </c>
      <c r="AL22" s="35" t="e">
        <f>IF(AND('Mapa final'!#REF!="Alta",'Mapa final'!#REF!="Catastrófico"),CONCATENATE("R7C",'Mapa final'!#REF!),"")</f>
        <v>#REF!</v>
      </c>
      <c r="AM22" s="35" t="e">
        <f>IF(AND('Mapa final'!#REF!="Alta",'Mapa final'!#REF!="Catastrófico"),CONCATENATE("R7C",'Mapa final'!#REF!),"")</f>
        <v>#REF!</v>
      </c>
      <c r="AN22" s="1"/>
      <c r="AO22" s="1447"/>
      <c r="AP22" s="917"/>
      <c r="AQ22" s="917"/>
      <c r="AR22" s="917"/>
      <c r="AS22" s="917"/>
      <c r="AT22" s="1448"/>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1411"/>
      <c r="C23" s="917"/>
      <c r="D23" s="918"/>
      <c r="E23" s="917"/>
      <c r="F23" s="917"/>
      <c r="G23" s="917"/>
      <c r="H23" s="917"/>
      <c r="I23" s="917"/>
      <c r="J23" s="33" t="e">
        <f>IF(AND('Mapa final'!#REF!="Alta",'Mapa final'!#REF!="Leve"),CONCATENATE("R8C",'Mapa final'!#REF!),"")</f>
        <v>#REF!</v>
      </c>
      <c r="K23" s="33" t="e">
        <f>IF(AND('Mapa final'!#REF!="Alta",'Mapa final'!#REF!="Leve"),CONCATENATE("R8C",'Mapa final'!#REF!),"")</f>
        <v>#REF!</v>
      </c>
      <c r="L23" s="33" t="e">
        <f>IF(AND('Mapa final'!#REF!="Alta",'Mapa final'!#REF!="Leve"),CONCATENATE("R8C",'Mapa final'!#REF!),"")</f>
        <v>#REF!</v>
      </c>
      <c r="M23" s="33" t="e">
        <f>IF(AND('Mapa final'!#REF!="Alta",'Mapa final'!#REF!="Leve"),CONCATENATE("R8C",'Mapa final'!#REF!),"")</f>
        <v>#REF!</v>
      </c>
      <c r="N23" s="33" t="e">
        <f>IF(AND('Mapa final'!#REF!="Alta",'Mapa final'!#REF!="Leve"),CONCATENATE("R8C",'Mapa final'!#REF!),"")</f>
        <v>#REF!</v>
      </c>
      <c r="O23" s="33" t="e">
        <f>IF(AND('Mapa final'!#REF!="Alta",'Mapa final'!#REF!="Leve"),CONCATENATE("R8C",'Mapa final'!#REF!),"")</f>
        <v>#REF!</v>
      </c>
      <c r="P23" s="33" t="e">
        <f>IF(AND('Mapa final'!#REF!="Alta",'Mapa final'!#REF!="Menor"),CONCATENATE("R8C",'Mapa final'!#REF!),"")</f>
        <v>#REF!</v>
      </c>
      <c r="Q23" s="33" t="e">
        <f>IF(AND('Mapa final'!#REF!="Alta",'Mapa final'!#REF!="Menor"),CONCATENATE("R8C",'Mapa final'!#REF!),"")</f>
        <v>#REF!</v>
      </c>
      <c r="R23" s="33" t="e">
        <f>IF(AND('Mapa final'!#REF!="Alta",'Mapa final'!#REF!="Menor"),CONCATENATE("R8C",'Mapa final'!#REF!),"")</f>
        <v>#REF!</v>
      </c>
      <c r="S23" s="33" t="e">
        <f>IF(AND('Mapa final'!#REF!="Alta",'Mapa final'!#REF!="Menor"),CONCATENATE("R8C",'Mapa final'!#REF!),"")</f>
        <v>#REF!</v>
      </c>
      <c r="T23" s="33" t="e">
        <f>IF(AND('Mapa final'!#REF!="Alta",'Mapa final'!#REF!="Menor"),CONCATENATE("R8C",'Mapa final'!#REF!),"")</f>
        <v>#REF!</v>
      </c>
      <c r="U23" s="33" t="e">
        <f>IF(AND('Mapa final'!#REF!="Alta",'Mapa final'!#REF!="Menor"),CONCATENATE("R8C",'Mapa final'!#REF!),"")</f>
        <v>#REF!</v>
      </c>
      <c r="V23" s="34" t="e">
        <f>IF(AND('Mapa final'!#REF!="Alta",'Mapa final'!#REF!="Moderado"),CONCATENATE("R8C",'Mapa final'!#REF!),"")</f>
        <v>#REF!</v>
      </c>
      <c r="W23" s="34" t="e">
        <f>IF(AND('Mapa final'!#REF!="Alta",'Mapa final'!#REF!="Moderado"),CONCATENATE("R8C",'Mapa final'!#REF!),"")</f>
        <v>#REF!</v>
      </c>
      <c r="X23" s="34" t="e">
        <f>IF(AND('Mapa final'!#REF!="Alta",'Mapa final'!#REF!="Moderado"),CONCATENATE("R8C",'Mapa final'!#REF!),"")</f>
        <v>#REF!</v>
      </c>
      <c r="Y23" s="34" t="e">
        <f>IF(AND('Mapa final'!#REF!="Alta",'Mapa final'!#REF!="Moderado"),CONCATENATE("R8C",'Mapa final'!#REF!),"")</f>
        <v>#REF!</v>
      </c>
      <c r="Z23" s="34" t="e">
        <f>IF(AND('Mapa final'!#REF!="Alta",'Mapa final'!#REF!="Moderado"),CONCATENATE("R8C",'Mapa final'!#REF!),"")</f>
        <v>#REF!</v>
      </c>
      <c r="AA23" s="34" t="e">
        <f>IF(AND('Mapa final'!#REF!="Alta",'Mapa final'!#REF!="Moderado"),CONCATENATE("R8C",'Mapa final'!#REF!),"")</f>
        <v>#REF!</v>
      </c>
      <c r="AB23" s="34" t="e">
        <f>IF(AND('Mapa final'!#REF!="Alta",'Mapa final'!#REF!="Mayor"),CONCATENATE("R8C",'Mapa final'!#REF!),"")</f>
        <v>#REF!</v>
      </c>
      <c r="AC23" s="34" t="e">
        <f>IF(AND('Mapa final'!#REF!="Alta",'Mapa final'!#REF!="Mayor"),CONCATENATE("R8C",'Mapa final'!#REF!),"")</f>
        <v>#REF!</v>
      </c>
      <c r="AD23" s="34" t="e">
        <f>IF(AND('Mapa final'!#REF!="Alta",'Mapa final'!#REF!="Mayor"),CONCATENATE("R8C",'Mapa final'!#REF!),"")</f>
        <v>#REF!</v>
      </c>
      <c r="AE23" s="34" t="e">
        <f>IF(AND('Mapa final'!#REF!="Alta",'Mapa final'!#REF!="Mayor"),CONCATENATE("R8C",'Mapa final'!#REF!),"")</f>
        <v>#REF!</v>
      </c>
      <c r="AF23" s="34" t="e">
        <f>IF(AND('Mapa final'!#REF!="Alta",'Mapa final'!#REF!="Mayor"),CONCATENATE("R8C",'Mapa final'!#REF!),"")</f>
        <v>#REF!</v>
      </c>
      <c r="AG23" s="34" t="e">
        <f>IF(AND('Mapa final'!#REF!="Alta",'Mapa final'!#REF!="Mayor"),CONCATENATE("R8C",'Mapa final'!#REF!),"")</f>
        <v>#REF!</v>
      </c>
      <c r="AH23" s="35" t="e">
        <f>IF(AND('Mapa final'!#REF!="Alta",'Mapa final'!#REF!="Catastrófico"),CONCATENATE("R8C",'Mapa final'!#REF!),"")</f>
        <v>#REF!</v>
      </c>
      <c r="AI23" s="35" t="e">
        <f>IF(AND('Mapa final'!#REF!="Alta",'Mapa final'!#REF!="Catastrófico"),CONCATENATE("R8C",'Mapa final'!#REF!),"")</f>
        <v>#REF!</v>
      </c>
      <c r="AJ23" s="35" t="e">
        <f>IF(AND('Mapa final'!#REF!="Alta",'Mapa final'!#REF!="Catastrófico"),CONCATENATE("R8C",'Mapa final'!#REF!),"")</f>
        <v>#REF!</v>
      </c>
      <c r="AK23" s="35" t="e">
        <f>IF(AND('Mapa final'!#REF!="Alta",'Mapa final'!#REF!="Catastrófico"),CONCATENATE("R8C",'Mapa final'!#REF!),"")</f>
        <v>#REF!</v>
      </c>
      <c r="AL23" s="35" t="e">
        <f>IF(AND('Mapa final'!#REF!="Alta",'Mapa final'!#REF!="Catastrófico"),CONCATENATE("R8C",'Mapa final'!#REF!),"")</f>
        <v>#REF!</v>
      </c>
      <c r="AM23" s="35" t="e">
        <f>IF(AND('Mapa final'!#REF!="Alta",'Mapa final'!#REF!="Catastrófico"),CONCATENATE("R8C",'Mapa final'!#REF!),"")</f>
        <v>#REF!</v>
      </c>
      <c r="AN23" s="1"/>
      <c r="AO23" s="1447"/>
      <c r="AP23" s="917"/>
      <c r="AQ23" s="917"/>
      <c r="AR23" s="917"/>
      <c r="AS23" s="917"/>
      <c r="AT23" s="1448"/>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1411"/>
      <c r="C24" s="917"/>
      <c r="D24" s="918"/>
      <c r="E24" s="917"/>
      <c r="F24" s="917"/>
      <c r="G24" s="917"/>
      <c r="H24" s="917"/>
      <c r="I24" s="917"/>
      <c r="J24" s="33" t="e">
        <f>IF(AND('Mapa final'!#REF!="Alta",'Mapa final'!#REF!="Leve"),CONCATENATE("R9C",'Mapa final'!#REF!),"")</f>
        <v>#REF!</v>
      </c>
      <c r="K24" s="33" t="e">
        <f>IF(AND('Mapa final'!#REF!="Alta",'Mapa final'!#REF!="Leve"),CONCATENATE("R9C",'Mapa final'!#REF!),"")</f>
        <v>#REF!</v>
      </c>
      <c r="L24" s="33" t="e">
        <f>IF(AND('Mapa final'!#REF!="Alta",'Mapa final'!#REF!="Leve"),CONCATENATE("R9C",'Mapa final'!#REF!),"")</f>
        <v>#REF!</v>
      </c>
      <c r="M24" s="33" t="e">
        <f>IF(AND('Mapa final'!#REF!="Alta",'Mapa final'!#REF!="Leve"),CONCATENATE("R9C",'Mapa final'!#REF!),"")</f>
        <v>#REF!</v>
      </c>
      <c r="N24" s="33" t="e">
        <f>IF(AND('Mapa final'!#REF!="Alta",'Mapa final'!#REF!="Leve"),CONCATENATE("R9C",'Mapa final'!#REF!),"")</f>
        <v>#REF!</v>
      </c>
      <c r="O24" s="33" t="e">
        <f>IF(AND('Mapa final'!#REF!="Alta",'Mapa final'!#REF!="Leve"),CONCATENATE("R9C",'Mapa final'!#REF!),"")</f>
        <v>#REF!</v>
      </c>
      <c r="P24" s="33" t="e">
        <f>IF(AND('Mapa final'!#REF!="Alta",'Mapa final'!#REF!="Menor"),CONCATENATE("R9C",'Mapa final'!#REF!),"")</f>
        <v>#REF!</v>
      </c>
      <c r="Q24" s="33" t="e">
        <f>IF(AND('Mapa final'!#REF!="Alta",'Mapa final'!#REF!="Menor"),CONCATENATE("R9C",'Mapa final'!#REF!),"")</f>
        <v>#REF!</v>
      </c>
      <c r="R24" s="33" t="e">
        <f>IF(AND('Mapa final'!#REF!="Alta",'Mapa final'!#REF!="Menor"),CONCATENATE("R9C",'Mapa final'!#REF!),"")</f>
        <v>#REF!</v>
      </c>
      <c r="S24" s="33" t="e">
        <f>IF(AND('Mapa final'!#REF!="Alta",'Mapa final'!#REF!="Menor"),CONCATENATE("R9C",'Mapa final'!#REF!),"")</f>
        <v>#REF!</v>
      </c>
      <c r="T24" s="33" t="e">
        <f>IF(AND('Mapa final'!#REF!="Alta",'Mapa final'!#REF!="Menor"),CONCATENATE("R9C",'Mapa final'!#REF!),"")</f>
        <v>#REF!</v>
      </c>
      <c r="U24" s="33" t="e">
        <f>IF(AND('Mapa final'!#REF!="Alta",'Mapa final'!#REF!="Menor"),CONCATENATE("R9C",'Mapa final'!#REF!),"")</f>
        <v>#REF!</v>
      </c>
      <c r="V24" s="34" t="e">
        <f>IF(AND('Mapa final'!#REF!="Alta",'Mapa final'!#REF!="Moderado"),CONCATENATE("R9C",'Mapa final'!#REF!),"")</f>
        <v>#REF!</v>
      </c>
      <c r="W24" s="34" t="e">
        <f>IF(AND('Mapa final'!#REF!="Alta",'Mapa final'!#REF!="Moderado"),CONCATENATE("R9C",'Mapa final'!#REF!),"")</f>
        <v>#REF!</v>
      </c>
      <c r="X24" s="34" t="e">
        <f>IF(AND('Mapa final'!#REF!="Alta",'Mapa final'!#REF!="Moderado"),CONCATENATE("R9C",'Mapa final'!#REF!),"")</f>
        <v>#REF!</v>
      </c>
      <c r="Y24" s="34" t="e">
        <f>IF(AND('Mapa final'!#REF!="Alta",'Mapa final'!#REF!="Moderado"),CONCATENATE("R9C",'Mapa final'!#REF!),"")</f>
        <v>#REF!</v>
      </c>
      <c r="Z24" s="34" t="e">
        <f>IF(AND('Mapa final'!#REF!="Alta",'Mapa final'!#REF!="Moderado"),CONCATENATE("R9C",'Mapa final'!#REF!),"")</f>
        <v>#REF!</v>
      </c>
      <c r="AA24" s="34" t="e">
        <f>IF(AND('Mapa final'!#REF!="Alta",'Mapa final'!#REF!="Moderado"),CONCATENATE("R9C",'Mapa final'!#REF!),"")</f>
        <v>#REF!</v>
      </c>
      <c r="AB24" s="34" t="e">
        <f>IF(AND('Mapa final'!#REF!="Alta",'Mapa final'!#REF!="Mayor"),CONCATENATE("R9C",'Mapa final'!#REF!),"")</f>
        <v>#REF!</v>
      </c>
      <c r="AC24" s="34" t="e">
        <f>IF(AND('Mapa final'!#REF!="Alta",'Mapa final'!#REF!="Mayor"),CONCATENATE("R9C",'Mapa final'!#REF!),"")</f>
        <v>#REF!</v>
      </c>
      <c r="AD24" s="34" t="e">
        <f>IF(AND('Mapa final'!#REF!="Alta",'Mapa final'!#REF!="Mayor"),CONCATENATE("R9C",'Mapa final'!#REF!),"")</f>
        <v>#REF!</v>
      </c>
      <c r="AE24" s="34" t="e">
        <f>IF(AND('Mapa final'!#REF!="Alta",'Mapa final'!#REF!="Mayor"),CONCATENATE("R9C",'Mapa final'!#REF!),"")</f>
        <v>#REF!</v>
      </c>
      <c r="AF24" s="34" t="e">
        <f>IF(AND('Mapa final'!#REF!="Alta",'Mapa final'!#REF!="Mayor"),CONCATENATE("R9C",'Mapa final'!#REF!),"")</f>
        <v>#REF!</v>
      </c>
      <c r="AG24" s="34" t="e">
        <f>IF(AND('Mapa final'!#REF!="Alta",'Mapa final'!#REF!="Mayor"),CONCATENATE("R9C",'Mapa final'!#REF!),"")</f>
        <v>#REF!</v>
      </c>
      <c r="AH24" s="35" t="e">
        <f>IF(AND('Mapa final'!#REF!="Alta",'Mapa final'!#REF!="Catastrófico"),CONCATENATE("R9C",'Mapa final'!#REF!),"")</f>
        <v>#REF!</v>
      </c>
      <c r="AI24" s="35" t="e">
        <f>IF(AND('Mapa final'!#REF!="Alta",'Mapa final'!#REF!="Catastrófico"),CONCATENATE("R9C",'Mapa final'!#REF!),"")</f>
        <v>#REF!</v>
      </c>
      <c r="AJ24" s="35" t="e">
        <f>IF(AND('Mapa final'!#REF!="Alta",'Mapa final'!#REF!="Catastrófico"),CONCATENATE("R9C",'Mapa final'!#REF!),"")</f>
        <v>#REF!</v>
      </c>
      <c r="AK24" s="35" t="e">
        <f>IF(AND('Mapa final'!#REF!="Alta",'Mapa final'!#REF!="Catastrófico"),CONCATENATE("R9C",'Mapa final'!#REF!),"")</f>
        <v>#REF!</v>
      </c>
      <c r="AL24" s="35" t="e">
        <f>IF(AND('Mapa final'!#REF!="Alta",'Mapa final'!#REF!="Catastrófico"),CONCATENATE("R9C",'Mapa final'!#REF!),"")</f>
        <v>#REF!</v>
      </c>
      <c r="AM24" s="35" t="e">
        <f>IF(AND('Mapa final'!#REF!="Alta",'Mapa final'!#REF!="Catastrófico"),CONCATENATE("R9C",'Mapa final'!#REF!),"")</f>
        <v>#REF!</v>
      </c>
      <c r="AN24" s="1"/>
      <c r="AO24" s="1447"/>
      <c r="AP24" s="917"/>
      <c r="AQ24" s="917"/>
      <c r="AR24" s="917"/>
      <c r="AS24" s="917"/>
      <c r="AT24" s="1448"/>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1411"/>
      <c r="C25" s="917"/>
      <c r="D25" s="918"/>
      <c r="E25" s="1429"/>
      <c r="F25" s="1429"/>
      <c r="G25" s="1429"/>
      <c r="H25" s="1429"/>
      <c r="I25" s="1429"/>
      <c r="J25" s="33" t="e">
        <f>IF(AND('Mapa final'!#REF!="Alta",'Mapa final'!#REF!="Leve"),CONCATENATE("R10C",'Mapa final'!#REF!),"")</f>
        <v>#REF!</v>
      </c>
      <c r="K25" s="33" t="e">
        <f>IF(AND('Mapa final'!#REF!="Alta",'Mapa final'!#REF!="Leve"),CONCATENATE("R10C",'Mapa final'!#REF!),"")</f>
        <v>#REF!</v>
      </c>
      <c r="L25" s="33" t="e">
        <f>IF(AND('Mapa final'!#REF!="Alta",'Mapa final'!#REF!="Leve"),CONCATENATE("R10C",'Mapa final'!#REF!),"")</f>
        <v>#REF!</v>
      </c>
      <c r="M25" s="33" t="e">
        <f>IF(AND('Mapa final'!#REF!="Alta",'Mapa final'!#REF!="Leve"),CONCATENATE("R10C",'Mapa final'!#REF!),"")</f>
        <v>#REF!</v>
      </c>
      <c r="N25" s="33" t="e">
        <f>IF(AND('Mapa final'!#REF!="Alta",'Mapa final'!#REF!="Leve"),CONCATENATE("R10C",'Mapa final'!#REF!),"")</f>
        <v>#REF!</v>
      </c>
      <c r="O25" s="33" t="e">
        <f>IF(AND('Mapa final'!#REF!="Alta",'Mapa final'!#REF!="Leve"),CONCATENATE("R10C",'Mapa final'!#REF!),"")</f>
        <v>#REF!</v>
      </c>
      <c r="P25" s="33" t="e">
        <f>IF(AND('Mapa final'!#REF!="Alta",'Mapa final'!#REF!="Menor"),CONCATENATE("R10C",'Mapa final'!#REF!),"")</f>
        <v>#REF!</v>
      </c>
      <c r="Q25" s="33" t="e">
        <f>IF(AND('Mapa final'!#REF!="Alta",'Mapa final'!#REF!="Menor"),CONCATENATE("R10C",'Mapa final'!#REF!),"")</f>
        <v>#REF!</v>
      </c>
      <c r="R25" s="33" t="e">
        <f>IF(AND('Mapa final'!#REF!="Alta",'Mapa final'!#REF!="Menor"),CONCATENATE("R10C",'Mapa final'!#REF!),"")</f>
        <v>#REF!</v>
      </c>
      <c r="S25" s="33" t="e">
        <f>IF(AND('Mapa final'!#REF!="Alta",'Mapa final'!#REF!="Menor"),CONCATENATE("R10C",'Mapa final'!#REF!),"")</f>
        <v>#REF!</v>
      </c>
      <c r="T25" s="33" t="e">
        <f>IF(AND('Mapa final'!#REF!="Alta",'Mapa final'!#REF!="Menor"),CONCATENATE("R10C",'Mapa final'!#REF!),"")</f>
        <v>#REF!</v>
      </c>
      <c r="U25" s="33" t="e">
        <f>IF(AND('Mapa final'!#REF!="Alta",'Mapa final'!#REF!="Menor"),CONCATENATE("R10C",'Mapa final'!#REF!),"")</f>
        <v>#REF!</v>
      </c>
      <c r="V25" s="34" t="e">
        <f>IF(AND('Mapa final'!#REF!="Alta",'Mapa final'!#REF!="Moderado"),CONCATENATE("R10C",'Mapa final'!#REF!),"")</f>
        <v>#REF!</v>
      </c>
      <c r="W25" s="34" t="e">
        <f>IF(AND('Mapa final'!#REF!="Alta",'Mapa final'!#REF!="Moderado"),CONCATENATE("R10C",'Mapa final'!#REF!),"")</f>
        <v>#REF!</v>
      </c>
      <c r="X25" s="34" t="e">
        <f>IF(AND('Mapa final'!#REF!="Alta",'Mapa final'!#REF!="Moderado"),CONCATENATE("R10C",'Mapa final'!#REF!),"")</f>
        <v>#REF!</v>
      </c>
      <c r="Y25" s="34" t="e">
        <f>IF(AND('Mapa final'!#REF!="Alta",'Mapa final'!#REF!="Moderado"),CONCATENATE("R10C",'Mapa final'!#REF!),"")</f>
        <v>#REF!</v>
      </c>
      <c r="Z25" s="34" t="e">
        <f>IF(AND('Mapa final'!#REF!="Alta",'Mapa final'!#REF!="Moderado"),CONCATENATE("R10C",'Mapa final'!#REF!),"")</f>
        <v>#REF!</v>
      </c>
      <c r="AA25" s="34" t="e">
        <f>IF(AND('Mapa final'!#REF!="Alta",'Mapa final'!#REF!="Moderado"),CONCATENATE("R10C",'Mapa final'!#REF!),"")</f>
        <v>#REF!</v>
      </c>
      <c r="AB25" s="34" t="e">
        <f>IF(AND('Mapa final'!#REF!="Alta",'Mapa final'!#REF!="Mayor"),CONCATENATE("R10C",'Mapa final'!#REF!),"")</f>
        <v>#REF!</v>
      </c>
      <c r="AC25" s="34" t="e">
        <f>IF(AND('Mapa final'!#REF!="Alta",'Mapa final'!#REF!="Mayor"),CONCATENATE("R10C",'Mapa final'!#REF!),"")</f>
        <v>#REF!</v>
      </c>
      <c r="AD25" s="34" t="e">
        <f>IF(AND('Mapa final'!#REF!="Alta",'Mapa final'!#REF!="Mayor"),CONCATENATE("R10C",'Mapa final'!#REF!),"")</f>
        <v>#REF!</v>
      </c>
      <c r="AE25" s="34" t="e">
        <f>IF(AND('Mapa final'!#REF!="Alta",'Mapa final'!#REF!="Mayor"),CONCATENATE("R10C",'Mapa final'!#REF!),"")</f>
        <v>#REF!</v>
      </c>
      <c r="AF25" s="34" t="e">
        <f>IF(AND('Mapa final'!#REF!="Alta",'Mapa final'!#REF!="Mayor"),CONCATENATE("R10C",'Mapa final'!#REF!),"")</f>
        <v>#REF!</v>
      </c>
      <c r="AG25" s="34" t="e">
        <f>IF(AND('Mapa final'!#REF!="Alta",'Mapa final'!#REF!="Mayor"),CONCATENATE("R10C",'Mapa final'!#REF!),"")</f>
        <v>#REF!</v>
      </c>
      <c r="AH25" s="35" t="e">
        <f>IF(AND('Mapa final'!#REF!="Alta",'Mapa final'!#REF!="Catastrófico"),CONCATENATE("R10C",'Mapa final'!#REF!),"")</f>
        <v>#REF!</v>
      </c>
      <c r="AI25" s="35" t="e">
        <f>IF(AND('Mapa final'!#REF!="Alta",'Mapa final'!#REF!="Catastrófico"),CONCATENATE("R10C",'Mapa final'!#REF!),"")</f>
        <v>#REF!</v>
      </c>
      <c r="AJ25" s="35" t="e">
        <f>IF(AND('Mapa final'!#REF!="Alta",'Mapa final'!#REF!="Catastrófico"),CONCATENATE("R10C",'Mapa final'!#REF!),"")</f>
        <v>#REF!</v>
      </c>
      <c r="AK25" s="35" t="e">
        <f>IF(AND('Mapa final'!#REF!="Alta",'Mapa final'!#REF!="Catastrófico"),CONCATENATE("R10C",'Mapa final'!#REF!),"")</f>
        <v>#REF!</v>
      </c>
      <c r="AL25" s="35" t="e">
        <f>IF(AND('Mapa final'!#REF!="Alta",'Mapa final'!#REF!="Catastrófico"),CONCATENATE("R10C",'Mapa final'!#REF!),"")</f>
        <v>#REF!</v>
      </c>
      <c r="AM25" s="35" t="e">
        <f>IF(AND('Mapa final'!#REF!="Alta",'Mapa final'!#REF!="Catastrófico"),CONCATENATE("R10C",'Mapa final'!#REF!),"")</f>
        <v>#REF!</v>
      </c>
      <c r="AN25" s="1"/>
      <c r="AO25" s="1449"/>
      <c r="AP25" s="1450"/>
      <c r="AQ25" s="1450"/>
      <c r="AR25" s="1450"/>
      <c r="AS25" s="1450"/>
      <c r="AT25" s="145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1411"/>
      <c r="C26" s="917"/>
      <c r="D26" s="918"/>
      <c r="E26" s="1457" t="s">
        <v>186</v>
      </c>
      <c r="F26" s="917"/>
      <c r="G26" s="917"/>
      <c r="H26" s="917"/>
      <c r="I26" s="918"/>
      <c r="J26" s="33" t="str">
        <f>IF(AND('Mapa final'!$AG$10="Media",'Mapa final'!$AI$10="Leve"),CONCATENATE("R1C",'Mapa final'!$W$10),"")</f>
        <v/>
      </c>
      <c r="K26" s="33" t="str">
        <f>IF(AND('Mapa final'!$AG$11="Media",'Mapa final'!$AI$11="Leve"),CONCATENATE("R1C",'Mapa final'!$W$11),"")</f>
        <v/>
      </c>
      <c r="L26" s="33" t="str">
        <f>IF(AND('Mapa final'!$AG$12="Media",'Mapa final'!$AI$12="Leve"),CONCATENATE("R1C",'Mapa final'!$W$12),"")</f>
        <v/>
      </c>
      <c r="M26" s="33" t="e">
        <f>IF(AND('Mapa final'!#REF!="Media",'Mapa final'!#REF!="Leve"),CONCATENATE("R1C",'Mapa final'!#REF!),"")</f>
        <v>#REF!</v>
      </c>
      <c r="N26" s="33" t="e">
        <f>IF(AND('Mapa final'!#REF!="Media",'Mapa final'!#REF!="Leve"),CONCATENATE("R1C",'Mapa final'!#REF!),"")</f>
        <v>#REF!</v>
      </c>
      <c r="O26" s="33" t="e">
        <f>IF(AND('Mapa final'!#REF!="Media",'Mapa final'!#REF!="Leve"),CONCATENATE("R1C",'Mapa final'!#REF!),"")</f>
        <v>#REF!</v>
      </c>
      <c r="P26" s="33" t="str">
        <f>IF(AND('Mapa final'!$AG$10="Media",'Mapa final'!$AI$10="Menor"),CONCATENATE("R1C",'Mapa final'!$W$10),"")</f>
        <v/>
      </c>
      <c r="Q26" s="33" t="str">
        <f>IF(AND('Mapa final'!$AG$11="Media",'Mapa final'!$AI$11="Menor"),CONCATENATE("R1C",'Mapa final'!$W$11),"")</f>
        <v/>
      </c>
      <c r="R26" s="33" t="str">
        <f>IF(AND('Mapa final'!$AG$12="Media",'Mapa final'!$AI$12="Menor"),CONCATENATE("R1C",'Mapa final'!$W$12),"")</f>
        <v/>
      </c>
      <c r="S26" s="33" t="e">
        <f>IF(AND('Mapa final'!#REF!="Media",'Mapa final'!#REF!="Menor"),CONCATENATE("R1C",'Mapa final'!#REF!),"")</f>
        <v>#REF!</v>
      </c>
      <c r="T26" s="33" t="e">
        <f>IF(AND('Mapa final'!#REF!="Media",'Mapa final'!#REF!="Menor"),CONCATENATE("R1C",'Mapa final'!#REF!),"")</f>
        <v>#REF!</v>
      </c>
      <c r="U26" s="33" t="e">
        <f>IF(AND('Mapa final'!#REF!="Media",'Mapa final'!#REF!="Menor"),CONCATENATE("R1C",'Mapa final'!#REF!),"")</f>
        <v>#REF!</v>
      </c>
      <c r="V26" s="33" t="str">
        <f>IF(AND('Mapa final'!$AG$10="Media",'Mapa final'!$AI$10="Moderado"),CONCATENATE("R1C",'Mapa final'!$W$10),"")</f>
        <v/>
      </c>
      <c r="W26" s="33" t="str">
        <f>IF(AND('Mapa final'!$AG$11="Media",'Mapa final'!$AI$11="Moderado"),CONCATENATE("R1C",'Mapa final'!$W$11),"")</f>
        <v/>
      </c>
      <c r="X26" s="33" t="str">
        <f>IF(AND('Mapa final'!$AG$12="Media",'Mapa final'!$AI$12="Moderado"),CONCATENATE("R1C",'Mapa final'!$W$12),"")</f>
        <v/>
      </c>
      <c r="Y26" s="33" t="e">
        <f>IF(AND('Mapa final'!#REF!="Media",'Mapa final'!#REF!="Moderado"),CONCATENATE("R1C",'Mapa final'!#REF!),"")</f>
        <v>#REF!</v>
      </c>
      <c r="Z26" s="33" t="e">
        <f>IF(AND('Mapa final'!#REF!="Media",'Mapa final'!#REF!="Moderado"),CONCATENATE("R1C",'Mapa final'!#REF!),"")</f>
        <v>#REF!</v>
      </c>
      <c r="AA26" s="33" t="e">
        <f>IF(AND('Mapa final'!#REF!="Media",'Mapa final'!#REF!="Moderado"),CONCATENATE("R1C",'Mapa final'!#REF!),"")</f>
        <v>#REF!</v>
      </c>
      <c r="AB26" s="34" t="str">
        <f>IF(AND('Mapa final'!$AG$10="Media",'Mapa final'!$AI$10="Mayor"),CONCATENATE("R1C",'Mapa final'!$W$10),"")</f>
        <v/>
      </c>
      <c r="AC26" s="34" t="str">
        <f>IF(AND('Mapa final'!$AG$11="Media",'Mapa final'!$AI$11="Mayor"),CONCATENATE("R1C",'Mapa final'!$W$11),"")</f>
        <v/>
      </c>
      <c r="AD26" s="34" t="str">
        <f>IF(AND('Mapa final'!$AG$12="Media",'Mapa final'!$AI$12="Mayor"),CONCATENATE("R1C",'Mapa final'!$W$12),"")</f>
        <v/>
      </c>
      <c r="AE26" s="34" t="e">
        <f>IF(AND('Mapa final'!#REF!="Media",'Mapa final'!#REF!="Mayor"),CONCATENATE("R1C",'Mapa final'!#REF!),"")</f>
        <v>#REF!</v>
      </c>
      <c r="AF26" s="34" t="e">
        <f>IF(AND('Mapa final'!#REF!="Media",'Mapa final'!#REF!="Mayor"),CONCATENATE("R1C",'Mapa final'!#REF!),"")</f>
        <v>#REF!</v>
      </c>
      <c r="AG26" s="34" t="e">
        <f>IF(AND('Mapa final'!#REF!="Media",'Mapa final'!#REF!="Mayor"),CONCATENATE("R1C",'Mapa final'!#REF!),"")</f>
        <v>#REF!</v>
      </c>
      <c r="AH26" s="35" t="str">
        <f>IF(AND('Mapa final'!$AG$10="Media",'Mapa final'!$AI$10="Catastrófico"),CONCATENATE("R1C",'Mapa final'!$W$10),"")</f>
        <v/>
      </c>
      <c r="AI26" s="35" t="str">
        <f>IF(AND('Mapa final'!$AG$11="Media",'Mapa final'!$AI$11="Catastrófico"),CONCATENATE("R1C",'Mapa final'!$W$11),"")</f>
        <v/>
      </c>
      <c r="AJ26" s="35" t="str">
        <f>IF(AND('Mapa final'!$AG$12="Media",'Mapa final'!$AI$12="Catastrófico"),CONCATENATE("R1C",'Mapa final'!$W$12),"")</f>
        <v/>
      </c>
      <c r="AK26" s="35" t="e">
        <f>IF(AND('Mapa final'!#REF!="Media",'Mapa final'!#REF!="Catastrófico"),CONCATENATE("R1C",'Mapa final'!#REF!),"")</f>
        <v>#REF!</v>
      </c>
      <c r="AL26" s="35" t="e">
        <f>IF(AND('Mapa final'!#REF!="Media",'Mapa final'!#REF!="Catastrófico"),CONCATENATE("R1C",'Mapa final'!#REF!),"")</f>
        <v>#REF!</v>
      </c>
      <c r="AM26" s="35" t="e">
        <f>IF(AND('Mapa final'!#REF!="Media",'Mapa final'!#REF!="Catastrófico"),CONCATENATE("R1C",'Mapa final'!#REF!),"")</f>
        <v>#REF!</v>
      </c>
      <c r="AN26" s="1"/>
      <c r="AO26" s="1460" t="s">
        <v>152</v>
      </c>
      <c r="AP26" s="1445"/>
      <c r="AQ26" s="1445"/>
      <c r="AR26" s="1445"/>
      <c r="AS26" s="1445"/>
      <c r="AT26" s="1446"/>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1411"/>
      <c r="C27" s="917"/>
      <c r="D27" s="918"/>
      <c r="E27" s="917"/>
      <c r="F27" s="917"/>
      <c r="G27" s="917"/>
      <c r="H27" s="917"/>
      <c r="I27" s="918"/>
      <c r="J27" s="33" t="e">
        <f>IF(AND(#REF!="Media",#REF!="Leve"),CONCATENATE("R2C",#REF!),"")</f>
        <v>#REF!</v>
      </c>
      <c r="K27" s="33" t="e">
        <f>IF(AND('Mapa final'!#REF!="Media",'Mapa final'!#REF!="Leve"),CONCATENATE("R2C",'Mapa final'!#REF!),"")</f>
        <v>#REF!</v>
      </c>
      <c r="L27" s="33" t="e">
        <f>IF(AND('Mapa final'!#REF!="Media",'Mapa final'!#REF!="Leve"),CONCATENATE("R2C",'Mapa final'!#REF!),"")</f>
        <v>#REF!</v>
      </c>
      <c r="M27" s="33" t="e">
        <f>IF(AND('Mapa final'!#REF!="Media",'Mapa final'!#REF!="Leve"),CONCATENATE("R2C",'Mapa final'!#REF!),"")</f>
        <v>#REF!</v>
      </c>
      <c r="N27" s="33" t="e">
        <f>IF(AND('Mapa final'!#REF!="Media",'Mapa final'!#REF!="Leve"),CONCATENATE("R2C",'Mapa final'!#REF!),"")</f>
        <v>#REF!</v>
      </c>
      <c r="O27" s="33" t="e">
        <f>IF(AND('Mapa final'!#REF!="Media",'Mapa final'!#REF!="Leve"),CONCATENATE("R2C",'Mapa final'!#REF!),"")</f>
        <v>#REF!</v>
      </c>
      <c r="P27" s="33" t="e">
        <f>IF(AND(#REF!="Media",#REF!="Menor"),CONCATENATE("R2C",#REF!),"")</f>
        <v>#REF!</v>
      </c>
      <c r="Q27" s="33" t="e">
        <f>IF(AND('Mapa final'!#REF!="Media",'Mapa final'!#REF!="Menor"),CONCATENATE("R2C",'Mapa final'!#REF!),"")</f>
        <v>#REF!</v>
      </c>
      <c r="R27" s="33" t="e">
        <f>IF(AND('Mapa final'!#REF!="Media",'Mapa final'!#REF!="Menor"),CONCATENATE("R2C",'Mapa final'!#REF!),"")</f>
        <v>#REF!</v>
      </c>
      <c r="S27" s="33" t="e">
        <f>IF(AND('Mapa final'!#REF!="Media",'Mapa final'!#REF!="Menor"),CONCATENATE("R2C",'Mapa final'!#REF!),"")</f>
        <v>#REF!</v>
      </c>
      <c r="T27" s="33" t="e">
        <f>IF(AND('Mapa final'!#REF!="Media",'Mapa final'!#REF!="Menor"),CONCATENATE("R2C",'Mapa final'!#REF!),"")</f>
        <v>#REF!</v>
      </c>
      <c r="U27" s="33" t="e">
        <f>IF(AND('Mapa final'!#REF!="Media",'Mapa final'!#REF!="Menor"),CONCATENATE("R2C",'Mapa final'!#REF!),"")</f>
        <v>#REF!</v>
      </c>
      <c r="V27" s="33" t="e">
        <f>IF(AND(#REF!="Media",#REF!="Moderado"),CONCATENATE("R2C",#REF!),"")</f>
        <v>#REF!</v>
      </c>
      <c r="W27" s="33" t="e">
        <f>IF(AND('Mapa final'!#REF!="Media",'Mapa final'!#REF!="Moderado"),CONCATENATE("R2C",'Mapa final'!#REF!),"")</f>
        <v>#REF!</v>
      </c>
      <c r="X27" s="33" t="e">
        <f>IF(AND('Mapa final'!#REF!="Media",'Mapa final'!#REF!="Moderado"),CONCATENATE("R2C",'Mapa final'!#REF!),"")</f>
        <v>#REF!</v>
      </c>
      <c r="Y27" s="33" t="e">
        <f>IF(AND('Mapa final'!#REF!="Media",'Mapa final'!#REF!="Moderado"),CONCATENATE("R2C",'Mapa final'!#REF!),"")</f>
        <v>#REF!</v>
      </c>
      <c r="Z27" s="33" t="e">
        <f>IF(AND('Mapa final'!#REF!="Media",'Mapa final'!#REF!="Moderado"),CONCATENATE("R2C",'Mapa final'!#REF!),"")</f>
        <v>#REF!</v>
      </c>
      <c r="AA27" s="33" t="e">
        <f>IF(AND('Mapa final'!#REF!="Media",'Mapa final'!#REF!="Moderado"),CONCATENATE("R2C",'Mapa final'!#REF!),"")</f>
        <v>#REF!</v>
      </c>
      <c r="AB27" s="34" t="e">
        <f>IF(AND(#REF!="Media",#REF!="Mayor"),CONCATENATE("R2C",#REF!),"")</f>
        <v>#REF!</v>
      </c>
      <c r="AC27" s="34" t="e">
        <f>IF(AND('Mapa final'!#REF!="Media",'Mapa final'!#REF!="Mayor"),CONCATENATE("R2C",'Mapa final'!#REF!),"")</f>
        <v>#REF!</v>
      </c>
      <c r="AD27" s="34" t="e">
        <f>IF(AND('Mapa final'!#REF!="Media",'Mapa final'!#REF!="Mayor"),CONCATENATE("R2C",'Mapa final'!#REF!),"")</f>
        <v>#REF!</v>
      </c>
      <c r="AE27" s="34" t="e">
        <f>IF(AND('Mapa final'!#REF!="Media",'Mapa final'!#REF!="Mayor"),CONCATENATE("R2C",'Mapa final'!#REF!),"")</f>
        <v>#REF!</v>
      </c>
      <c r="AF27" s="34" t="e">
        <f>IF(AND('Mapa final'!#REF!="Media",'Mapa final'!#REF!="Mayor"),CONCATENATE("R2C",'Mapa final'!#REF!),"")</f>
        <v>#REF!</v>
      </c>
      <c r="AG27" s="34" t="e">
        <f>IF(AND('Mapa final'!#REF!="Media",'Mapa final'!#REF!="Mayor"),CONCATENATE("R2C",'Mapa final'!#REF!),"")</f>
        <v>#REF!</v>
      </c>
      <c r="AH27" s="35" t="e">
        <f>IF(AND(#REF!="Media",#REF!="Catastrófico"),CONCATENATE("R2C",#REF!),"")</f>
        <v>#REF!</v>
      </c>
      <c r="AI27" s="35" t="e">
        <f>IF(AND('Mapa final'!#REF!="Media",'Mapa final'!#REF!="Catastrófico"),CONCATENATE("R2C",'Mapa final'!#REF!),"")</f>
        <v>#REF!</v>
      </c>
      <c r="AJ27" s="35" t="e">
        <f>IF(AND('Mapa final'!#REF!="Media",'Mapa final'!#REF!="Catastrófico"),CONCATENATE("R2C",'Mapa final'!#REF!),"")</f>
        <v>#REF!</v>
      </c>
      <c r="AK27" s="35" t="e">
        <f>IF(AND('Mapa final'!#REF!="Media",'Mapa final'!#REF!="Catastrófico"),CONCATENATE("R2C",'Mapa final'!#REF!),"")</f>
        <v>#REF!</v>
      </c>
      <c r="AL27" s="35" t="e">
        <f>IF(AND('Mapa final'!#REF!="Media",'Mapa final'!#REF!="Catastrófico"),CONCATENATE("R2C",'Mapa final'!#REF!),"")</f>
        <v>#REF!</v>
      </c>
      <c r="AM27" s="35" t="e">
        <f>IF(AND('Mapa final'!#REF!="Media",'Mapa final'!#REF!="Catastrófico"),CONCATENATE("R2C",'Mapa final'!#REF!),"")</f>
        <v>#REF!</v>
      </c>
      <c r="AN27" s="1"/>
      <c r="AO27" s="1447"/>
      <c r="AP27" s="917"/>
      <c r="AQ27" s="917"/>
      <c r="AR27" s="917"/>
      <c r="AS27" s="917"/>
      <c r="AT27" s="1448"/>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1411"/>
      <c r="C28" s="917"/>
      <c r="D28" s="918"/>
      <c r="E28" s="917"/>
      <c r="F28" s="917"/>
      <c r="G28" s="917"/>
      <c r="H28" s="917"/>
      <c r="I28" s="918"/>
      <c r="J28" s="33" t="e">
        <f>IF(AND('Mapa final'!#REF!="Media",'Mapa final'!#REF!="Leve"),CONCATENATE("R3C",'Mapa final'!#REF!),"")</f>
        <v>#REF!</v>
      </c>
      <c r="K28" s="33" t="e">
        <f>IF(AND('Mapa final'!#REF!="Media",'Mapa final'!#REF!="Leve"),CONCATENATE("R3C",'Mapa final'!#REF!),"")</f>
        <v>#REF!</v>
      </c>
      <c r="L28" s="33" t="e">
        <f>IF(AND('Mapa final'!#REF!="Media",'Mapa final'!#REF!="Leve"),CONCATENATE("R3C",'Mapa final'!#REF!),"")</f>
        <v>#REF!</v>
      </c>
      <c r="M28" s="33" t="e">
        <f>IF(AND(#REF!="Media",#REF!="Leve"),CONCATENATE("R3C",#REF!),"")</f>
        <v>#REF!</v>
      </c>
      <c r="N28" s="33" t="e">
        <f>IF(AND('Mapa final'!#REF!="Media",'Mapa final'!#REF!="Leve"),CONCATENATE("R3C",'Mapa final'!#REF!),"")</f>
        <v>#REF!</v>
      </c>
      <c r="O28" s="33" t="e">
        <f>IF(AND('Mapa final'!#REF!="Media",'Mapa final'!#REF!="Leve"),CONCATENATE("R3C",'Mapa final'!#REF!),"")</f>
        <v>#REF!</v>
      </c>
      <c r="P28" s="33" t="e">
        <f>IF(AND('Mapa final'!#REF!="Media",'Mapa final'!#REF!="Menor"),CONCATENATE("R3C",'Mapa final'!#REF!),"")</f>
        <v>#REF!</v>
      </c>
      <c r="Q28" s="33" t="e">
        <f>IF(AND('Mapa final'!#REF!="Media",'Mapa final'!#REF!="Menor"),CONCATENATE("R3C",'Mapa final'!#REF!),"")</f>
        <v>#REF!</v>
      </c>
      <c r="R28" s="33" t="e">
        <f>IF(AND('Mapa final'!#REF!="Media",'Mapa final'!#REF!="Menor"),CONCATENATE("R3C",'Mapa final'!#REF!),"")</f>
        <v>#REF!</v>
      </c>
      <c r="S28" s="33" t="e">
        <f>IF(AND(#REF!="Media",#REF!="Menor"),CONCATENATE("R3C",#REF!),"")</f>
        <v>#REF!</v>
      </c>
      <c r="T28" s="33" t="e">
        <f>IF(AND('Mapa final'!#REF!="Media",'Mapa final'!#REF!="Menor"),CONCATENATE("R3C",'Mapa final'!#REF!),"")</f>
        <v>#REF!</v>
      </c>
      <c r="U28" s="33" t="e">
        <f>IF(AND('Mapa final'!#REF!="Media",'Mapa final'!#REF!="Menor"),CONCATENATE("R3C",'Mapa final'!#REF!),"")</f>
        <v>#REF!</v>
      </c>
      <c r="V28" s="33" t="e">
        <f>IF(AND('Mapa final'!#REF!="Media",'Mapa final'!#REF!="Moderado"),CONCATENATE("R3C",'Mapa final'!#REF!),"")</f>
        <v>#REF!</v>
      </c>
      <c r="W28" s="33" t="e">
        <f>IF(AND('Mapa final'!#REF!="Media",'Mapa final'!#REF!="Moderado"),CONCATENATE("R3C",'Mapa final'!#REF!),"")</f>
        <v>#REF!</v>
      </c>
      <c r="X28" s="33" t="e">
        <f>IF(AND('Mapa final'!#REF!="Media",'Mapa final'!#REF!="Moderado"),CONCATENATE("R3C",'Mapa final'!#REF!),"")</f>
        <v>#REF!</v>
      </c>
      <c r="Y28" s="33" t="e">
        <f>IF(AND(#REF!="Media",#REF!="Moderado"),CONCATENATE("R3C",#REF!),"")</f>
        <v>#REF!</v>
      </c>
      <c r="Z28" s="33" t="e">
        <f>IF(AND('Mapa final'!#REF!="Media",'Mapa final'!#REF!="Moderado"),CONCATENATE("R3C",'Mapa final'!#REF!),"")</f>
        <v>#REF!</v>
      </c>
      <c r="AA28" s="33" t="e">
        <f>IF(AND('Mapa final'!#REF!="Media",'Mapa final'!#REF!="Moderado"),CONCATENATE("R3C",'Mapa final'!#REF!),"")</f>
        <v>#REF!</v>
      </c>
      <c r="AB28" s="34" t="e">
        <f>IF(AND('Mapa final'!#REF!="Media",'Mapa final'!#REF!="Mayor"),CONCATENATE("R3C",'Mapa final'!#REF!),"")</f>
        <v>#REF!</v>
      </c>
      <c r="AC28" s="34" t="e">
        <f>IF(AND('Mapa final'!#REF!="Media",'Mapa final'!#REF!="Mayor"),CONCATENATE("R3C",'Mapa final'!#REF!),"")</f>
        <v>#REF!</v>
      </c>
      <c r="AD28" s="34" t="e">
        <f>IF(AND('Mapa final'!#REF!="Media",'Mapa final'!#REF!="Mayor"),CONCATENATE("R3C",'Mapa final'!#REF!),"")</f>
        <v>#REF!</v>
      </c>
      <c r="AE28" s="34" t="e">
        <f>IF(AND(#REF!="Media",#REF!="Mayor"),CONCATENATE("R3C",#REF!),"")</f>
        <v>#REF!</v>
      </c>
      <c r="AF28" s="34" t="e">
        <f>IF(AND('Mapa final'!#REF!="Media",'Mapa final'!#REF!="Mayor"),CONCATENATE("R3C",'Mapa final'!#REF!),"")</f>
        <v>#REF!</v>
      </c>
      <c r="AG28" s="34" t="e">
        <f>IF(AND('Mapa final'!#REF!="Media",'Mapa final'!#REF!="Mayor"),CONCATENATE("R3C",'Mapa final'!#REF!),"")</f>
        <v>#REF!</v>
      </c>
      <c r="AH28" s="35" t="e">
        <f>IF(AND('Mapa final'!#REF!="Media",'Mapa final'!#REF!="Catastrófico"),CONCATENATE("R3C",'Mapa final'!#REF!),"")</f>
        <v>#REF!</v>
      </c>
      <c r="AI28" s="35" t="e">
        <f>IF(AND('Mapa final'!#REF!="Media",'Mapa final'!#REF!="Catastrófico"),CONCATENATE("R3C",'Mapa final'!#REF!),"")</f>
        <v>#REF!</v>
      </c>
      <c r="AJ28" s="35" t="e">
        <f>IF(AND('Mapa final'!#REF!="Media",'Mapa final'!#REF!="Catastrófico"),CONCATENATE("R3C",'Mapa final'!#REF!),"")</f>
        <v>#REF!</v>
      </c>
      <c r="AK28" s="35" t="e">
        <f>IF(AND(#REF!="Media",#REF!="Catastrófico"),CONCATENATE("R3C",#REF!),"")</f>
        <v>#REF!</v>
      </c>
      <c r="AL28" s="35" t="e">
        <f>IF(AND('Mapa final'!#REF!="Media",'Mapa final'!#REF!="Catastrófico"),CONCATENATE("R3C",'Mapa final'!#REF!),"")</f>
        <v>#REF!</v>
      </c>
      <c r="AM28" s="35" t="e">
        <f>IF(AND('Mapa final'!#REF!="Media",'Mapa final'!#REF!="Catastrófico"),CONCATENATE("R3C",'Mapa final'!#REF!),"")</f>
        <v>#REF!</v>
      </c>
      <c r="AN28" s="1"/>
      <c r="AO28" s="1447"/>
      <c r="AP28" s="917"/>
      <c r="AQ28" s="917"/>
      <c r="AR28" s="917"/>
      <c r="AS28" s="917"/>
      <c r="AT28" s="1448"/>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1411"/>
      <c r="C29" s="917"/>
      <c r="D29" s="918"/>
      <c r="E29" s="917"/>
      <c r="F29" s="917"/>
      <c r="G29" s="917"/>
      <c r="H29" s="917"/>
      <c r="I29" s="918"/>
      <c r="J29" s="33" t="e">
        <f>IF(AND('Mapa final'!#REF!="Media",'Mapa final'!#REF!="Leve"),CONCATENATE("R4C",'Mapa final'!#REF!),"")</f>
        <v>#REF!</v>
      </c>
      <c r="K29" s="33" t="e">
        <f>IF(AND('Mapa final'!#REF!="Media",'Mapa final'!#REF!="Leve"),CONCATENATE("R4C",'Mapa final'!#REF!),"")</f>
        <v>#REF!</v>
      </c>
      <c r="L29" s="33" t="e">
        <f>IF(AND('Mapa final'!#REF!="Media",'Mapa final'!#REF!="Leve"),CONCATENATE("R4C",'Mapa final'!#REF!),"")</f>
        <v>#REF!</v>
      </c>
      <c r="M29" s="33" t="e">
        <f>IF(AND('Mapa final'!#REF!="Media",'Mapa final'!#REF!="Leve"),CONCATENATE("R4C",'Mapa final'!#REF!),"")</f>
        <v>#REF!</v>
      </c>
      <c r="N29" s="33" t="e">
        <f>IF(AND('Mapa final'!#REF!="Media",'Mapa final'!#REF!="Leve"),CONCATENATE("R4C",'Mapa final'!#REF!),"")</f>
        <v>#REF!</v>
      </c>
      <c r="O29" s="33" t="e">
        <f>IF(AND('Mapa final'!#REF!="Media",'Mapa final'!#REF!="Leve"),CONCATENATE("R4C",'Mapa final'!#REF!),"")</f>
        <v>#REF!</v>
      </c>
      <c r="P29" s="33" t="e">
        <f>IF(AND('Mapa final'!#REF!="Media",'Mapa final'!#REF!="Menor"),CONCATENATE("R4C",'Mapa final'!#REF!),"")</f>
        <v>#REF!</v>
      </c>
      <c r="Q29" s="33" t="e">
        <f>IF(AND('Mapa final'!#REF!="Media",'Mapa final'!#REF!="Menor"),CONCATENATE("R4C",'Mapa final'!#REF!),"")</f>
        <v>#REF!</v>
      </c>
      <c r="R29" s="33" t="e">
        <f>IF(AND('Mapa final'!#REF!="Media",'Mapa final'!#REF!="Menor"),CONCATENATE("R4C",'Mapa final'!#REF!),"")</f>
        <v>#REF!</v>
      </c>
      <c r="S29" s="33" t="e">
        <f>IF(AND('Mapa final'!#REF!="Media",'Mapa final'!#REF!="Menor"),CONCATENATE("R4C",'Mapa final'!#REF!),"")</f>
        <v>#REF!</v>
      </c>
      <c r="T29" s="33" t="e">
        <f>IF(AND('Mapa final'!#REF!="Media",'Mapa final'!#REF!="Menor"),CONCATENATE("R4C",'Mapa final'!#REF!),"")</f>
        <v>#REF!</v>
      </c>
      <c r="U29" s="33" t="e">
        <f>IF(AND('Mapa final'!#REF!="Media",'Mapa final'!#REF!="Menor"),CONCATENATE("R4C",'Mapa final'!#REF!),"")</f>
        <v>#REF!</v>
      </c>
      <c r="V29" s="33" t="e">
        <f>IF(AND('Mapa final'!#REF!="Media",'Mapa final'!#REF!="Moderado"),CONCATENATE("R4C",'Mapa final'!#REF!),"")</f>
        <v>#REF!</v>
      </c>
      <c r="W29" s="33" t="e">
        <f>IF(AND('Mapa final'!#REF!="Media",'Mapa final'!#REF!="Moderado"),CONCATENATE("R4C",'Mapa final'!#REF!),"")</f>
        <v>#REF!</v>
      </c>
      <c r="X29" s="33" t="e">
        <f>IF(AND('Mapa final'!#REF!="Media",'Mapa final'!#REF!="Moderado"),CONCATENATE("R4C",'Mapa final'!#REF!),"")</f>
        <v>#REF!</v>
      </c>
      <c r="Y29" s="33" t="e">
        <f>IF(AND('Mapa final'!#REF!="Media",'Mapa final'!#REF!="Moderado"),CONCATENATE("R4C",'Mapa final'!#REF!),"")</f>
        <v>#REF!</v>
      </c>
      <c r="Z29" s="33" t="e">
        <f>IF(AND('Mapa final'!#REF!="Media",'Mapa final'!#REF!="Moderado"),CONCATENATE("R4C",'Mapa final'!#REF!),"")</f>
        <v>#REF!</v>
      </c>
      <c r="AA29" s="33" t="e">
        <f>IF(AND('Mapa final'!#REF!="Media",'Mapa final'!#REF!="Moderado"),CONCATENATE("R4C",'Mapa final'!#REF!),"")</f>
        <v>#REF!</v>
      </c>
      <c r="AB29" s="34" t="e">
        <f>IF(AND('Mapa final'!#REF!="Media",'Mapa final'!#REF!="Mayor"),CONCATENATE("R4C",'Mapa final'!#REF!),"")</f>
        <v>#REF!</v>
      </c>
      <c r="AC29" s="34" t="e">
        <f>IF(AND('Mapa final'!#REF!="Media",'Mapa final'!#REF!="Mayor"),CONCATENATE("R4C",'Mapa final'!#REF!),"")</f>
        <v>#REF!</v>
      </c>
      <c r="AD29" s="34" t="e">
        <f>IF(AND('Mapa final'!#REF!="Media",'Mapa final'!#REF!="Mayor"),CONCATENATE("R4C",'Mapa final'!#REF!),"")</f>
        <v>#REF!</v>
      </c>
      <c r="AE29" s="34" t="e">
        <f>IF(AND('Mapa final'!#REF!="Media",'Mapa final'!#REF!="Mayor"),CONCATENATE("R4C",'Mapa final'!#REF!),"")</f>
        <v>#REF!</v>
      </c>
      <c r="AF29" s="34" t="e">
        <f>IF(AND('Mapa final'!#REF!="Media",'Mapa final'!#REF!="Mayor"),CONCATENATE("R4C",'Mapa final'!#REF!),"")</f>
        <v>#REF!</v>
      </c>
      <c r="AG29" s="34" t="e">
        <f>IF(AND('Mapa final'!#REF!="Media",'Mapa final'!#REF!="Mayor"),CONCATENATE("R4C",'Mapa final'!#REF!),"")</f>
        <v>#REF!</v>
      </c>
      <c r="AH29" s="35" t="e">
        <f>IF(AND('Mapa final'!#REF!="Media",'Mapa final'!#REF!="Catastrófico"),CONCATENATE("R4C",'Mapa final'!#REF!),"")</f>
        <v>#REF!</v>
      </c>
      <c r="AI29" s="35" t="e">
        <f>IF(AND('Mapa final'!#REF!="Media",'Mapa final'!#REF!="Catastrófico"),CONCATENATE("R4C",'Mapa final'!#REF!),"")</f>
        <v>#REF!</v>
      </c>
      <c r="AJ29" s="35" t="e">
        <f>IF(AND('Mapa final'!#REF!="Media",'Mapa final'!#REF!="Catastrófico"),CONCATENATE("R4C",'Mapa final'!#REF!),"")</f>
        <v>#REF!</v>
      </c>
      <c r="AK29" s="35" t="e">
        <f>IF(AND('Mapa final'!#REF!="Media",'Mapa final'!#REF!="Catastrófico"),CONCATENATE("R4C",'Mapa final'!#REF!),"")</f>
        <v>#REF!</v>
      </c>
      <c r="AL29" s="35" t="e">
        <f>IF(AND('Mapa final'!#REF!="Media",'Mapa final'!#REF!="Catastrófico"),CONCATENATE("R4C",'Mapa final'!#REF!),"")</f>
        <v>#REF!</v>
      </c>
      <c r="AM29" s="35" t="e">
        <f>IF(AND('Mapa final'!#REF!="Media",'Mapa final'!#REF!="Catastrófico"),CONCATENATE("R4C",'Mapa final'!#REF!),"")</f>
        <v>#REF!</v>
      </c>
      <c r="AN29" s="1"/>
      <c r="AO29" s="1447"/>
      <c r="AP29" s="917"/>
      <c r="AQ29" s="917"/>
      <c r="AR29" s="917"/>
      <c r="AS29" s="917"/>
      <c r="AT29" s="1448"/>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1411"/>
      <c r="C30" s="917"/>
      <c r="D30" s="918"/>
      <c r="E30" s="917"/>
      <c r="F30" s="917"/>
      <c r="G30" s="917"/>
      <c r="H30" s="917"/>
      <c r="I30" s="918"/>
      <c r="J30" s="33" t="e">
        <f>IF(AND('Mapa final'!#REF!="Media",'Mapa final'!#REF!="Leve"),CONCATENATE("R5C",'Mapa final'!#REF!),"")</f>
        <v>#REF!</v>
      </c>
      <c r="K30" s="33" t="e">
        <f>IF(AND('Mapa final'!#REF!="Media",'Mapa final'!#REF!="Leve"),CONCATENATE("R5C",'Mapa final'!#REF!),"")</f>
        <v>#REF!</v>
      </c>
      <c r="L30" s="33" t="e">
        <f>IF(AND('Mapa final'!#REF!="Media",'Mapa final'!#REF!="Leve"),CONCATENATE("R5C",'Mapa final'!#REF!),"")</f>
        <v>#REF!</v>
      </c>
      <c r="M30" s="33" t="e">
        <f>IF(AND('Mapa final'!#REF!="Media",'Mapa final'!#REF!="Leve"),CONCATENATE("R5C",'Mapa final'!#REF!),"")</f>
        <v>#REF!</v>
      </c>
      <c r="N30" s="33" t="e">
        <f>IF(AND('Mapa final'!#REF!="Media",'Mapa final'!#REF!="Leve"),CONCATENATE("R5C",'Mapa final'!#REF!),"")</f>
        <v>#REF!</v>
      </c>
      <c r="O30" s="33" t="e">
        <f>IF(AND('Mapa final'!#REF!="Media",'Mapa final'!#REF!="Leve"),CONCATENATE("R5C",'Mapa final'!#REF!),"")</f>
        <v>#REF!</v>
      </c>
      <c r="P30" s="33" t="e">
        <f>IF(AND('Mapa final'!#REF!="Media",'Mapa final'!#REF!="Menor"),CONCATENATE("R5C",'Mapa final'!#REF!),"")</f>
        <v>#REF!</v>
      </c>
      <c r="Q30" s="33" t="e">
        <f>IF(AND('Mapa final'!#REF!="Media",'Mapa final'!#REF!="Menor"),CONCATENATE("R5C",'Mapa final'!#REF!),"")</f>
        <v>#REF!</v>
      </c>
      <c r="R30" s="33" t="e">
        <f>IF(AND('Mapa final'!#REF!="Media",'Mapa final'!#REF!="Menor"),CONCATENATE("R5C",'Mapa final'!#REF!),"")</f>
        <v>#REF!</v>
      </c>
      <c r="S30" s="33" t="e">
        <f>IF(AND('Mapa final'!#REF!="Media",'Mapa final'!#REF!="Menor"),CONCATENATE("R5C",'Mapa final'!#REF!),"")</f>
        <v>#REF!</v>
      </c>
      <c r="T30" s="33" t="e">
        <f>IF(AND('Mapa final'!#REF!="Media",'Mapa final'!#REF!="Menor"),CONCATENATE("R5C",'Mapa final'!#REF!),"")</f>
        <v>#REF!</v>
      </c>
      <c r="U30" s="33" t="e">
        <f>IF(AND('Mapa final'!#REF!="Media",'Mapa final'!#REF!="Menor"),CONCATENATE("R5C",'Mapa final'!#REF!),"")</f>
        <v>#REF!</v>
      </c>
      <c r="V30" s="33" t="e">
        <f>IF(AND('Mapa final'!#REF!="Media",'Mapa final'!#REF!="Moderado"),CONCATENATE("R5C",'Mapa final'!#REF!),"")</f>
        <v>#REF!</v>
      </c>
      <c r="W30" s="33" t="e">
        <f>IF(AND('Mapa final'!#REF!="Media",'Mapa final'!#REF!="Moderado"),CONCATENATE("R5C",'Mapa final'!#REF!),"")</f>
        <v>#REF!</v>
      </c>
      <c r="X30" s="33" t="e">
        <f>IF(AND('Mapa final'!#REF!="Media",'Mapa final'!#REF!="Moderado"),CONCATENATE("R5C",'Mapa final'!#REF!),"")</f>
        <v>#REF!</v>
      </c>
      <c r="Y30" s="33" t="e">
        <f>IF(AND('Mapa final'!#REF!="Media",'Mapa final'!#REF!="Moderado"),CONCATENATE("R5C",'Mapa final'!#REF!),"")</f>
        <v>#REF!</v>
      </c>
      <c r="Z30" s="33" t="e">
        <f>IF(AND('Mapa final'!#REF!="Media",'Mapa final'!#REF!="Moderado"),CONCATENATE("R5C",'Mapa final'!#REF!),"")</f>
        <v>#REF!</v>
      </c>
      <c r="AA30" s="33" t="e">
        <f>IF(AND('Mapa final'!#REF!="Media",'Mapa final'!#REF!="Moderado"),CONCATENATE("R5C",'Mapa final'!#REF!),"")</f>
        <v>#REF!</v>
      </c>
      <c r="AB30" s="34" t="e">
        <f>IF(AND('Mapa final'!#REF!="Media",'Mapa final'!#REF!="Mayor"),CONCATENATE("R5C",'Mapa final'!#REF!),"")</f>
        <v>#REF!</v>
      </c>
      <c r="AC30" s="34" t="e">
        <f>IF(AND('Mapa final'!#REF!="Media",'Mapa final'!#REF!="Mayor"),CONCATENATE("R5C",'Mapa final'!#REF!),"")</f>
        <v>#REF!</v>
      </c>
      <c r="AD30" s="34" t="e">
        <f>IF(AND('Mapa final'!#REF!="Media",'Mapa final'!#REF!="Mayor"),CONCATENATE("R5C",'Mapa final'!#REF!),"")</f>
        <v>#REF!</v>
      </c>
      <c r="AE30" s="34" t="e">
        <f>IF(AND('Mapa final'!#REF!="Media",'Mapa final'!#REF!="Mayor"),CONCATENATE("R5C",'Mapa final'!#REF!),"")</f>
        <v>#REF!</v>
      </c>
      <c r="AF30" s="34" t="e">
        <f>IF(AND('Mapa final'!#REF!="Media",'Mapa final'!#REF!="Mayor"),CONCATENATE("R5C",'Mapa final'!#REF!),"")</f>
        <v>#REF!</v>
      </c>
      <c r="AG30" s="34" t="e">
        <f>IF(AND('Mapa final'!#REF!="Media",'Mapa final'!#REF!="Mayor"),CONCATENATE("R5C",'Mapa final'!#REF!),"")</f>
        <v>#REF!</v>
      </c>
      <c r="AH30" s="35" t="e">
        <f>IF(AND('Mapa final'!#REF!="Media",'Mapa final'!#REF!="Catastrófico"),CONCATENATE("R5C",'Mapa final'!#REF!),"")</f>
        <v>#REF!</v>
      </c>
      <c r="AI30" s="35" t="e">
        <f>IF(AND('Mapa final'!#REF!="Media",'Mapa final'!#REF!="Catastrófico"),CONCATENATE("R5C",'Mapa final'!#REF!),"")</f>
        <v>#REF!</v>
      </c>
      <c r="AJ30" s="35" t="e">
        <f>IF(AND('Mapa final'!#REF!="Media",'Mapa final'!#REF!="Catastrófico"),CONCATENATE("R5C",'Mapa final'!#REF!),"")</f>
        <v>#REF!</v>
      </c>
      <c r="AK30" s="35" t="e">
        <f>IF(AND('Mapa final'!#REF!="Media",'Mapa final'!#REF!="Catastrófico"),CONCATENATE("R5C",'Mapa final'!#REF!),"")</f>
        <v>#REF!</v>
      </c>
      <c r="AL30" s="35" t="e">
        <f>IF(AND('Mapa final'!#REF!="Media",'Mapa final'!#REF!="Catastrófico"),CONCATENATE("R5C",'Mapa final'!#REF!),"")</f>
        <v>#REF!</v>
      </c>
      <c r="AM30" s="35" t="e">
        <f>IF(AND('Mapa final'!#REF!="Media",'Mapa final'!#REF!="Catastrófico"),CONCATENATE("R5C",'Mapa final'!#REF!),"")</f>
        <v>#REF!</v>
      </c>
      <c r="AN30" s="1"/>
      <c r="AO30" s="1447"/>
      <c r="AP30" s="917"/>
      <c r="AQ30" s="917"/>
      <c r="AR30" s="917"/>
      <c r="AS30" s="917"/>
      <c r="AT30" s="1448"/>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1411"/>
      <c r="C31" s="917"/>
      <c r="D31" s="918"/>
      <c r="E31" s="917"/>
      <c r="F31" s="917"/>
      <c r="G31" s="917"/>
      <c r="H31" s="917"/>
      <c r="I31" s="918"/>
      <c r="J31" s="33" t="e">
        <f>IF(AND('Mapa final'!#REF!="Media",'Mapa final'!#REF!="Leve"),CONCATENATE("R6C",'Mapa final'!#REF!),"")</f>
        <v>#REF!</v>
      </c>
      <c r="K31" s="33" t="e">
        <f>IF(AND('Mapa final'!#REF!="Media",'Mapa final'!#REF!="Leve"),CONCATENATE("R6C",'Mapa final'!#REF!),"")</f>
        <v>#REF!</v>
      </c>
      <c r="L31" s="33" t="e">
        <f>IF(AND('Mapa final'!#REF!="Media",'Mapa final'!#REF!="Leve"),CONCATENATE("R6C",'Mapa final'!#REF!),"")</f>
        <v>#REF!</v>
      </c>
      <c r="M31" s="33" t="e">
        <f>IF(AND('Mapa final'!#REF!="Media",'Mapa final'!#REF!="Leve"),CONCATENATE("R6C",'Mapa final'!#REF!),"")</f>
        <v>#REF!</v>
      </c>
      <c r="N31" s="33" t="e">
        <f>IF(AND('Mapa final'!#REF!="Media",'Mapa final'!#REF!="Leve"),CONCATENATE("R6C",'Mapa final'!#REF!),"")</f>
        <v>#REF!</v>
      </c>
      <c r="O31" s="33" t="e">
        <f>IF(AND('Mapa final'!#REF!="Media",'Mapa final'!#REF!="Leve"),CONCATENATE("R6C",'Mapa final'!#REF!),"")</f>
        <v>#REF!</v>
      </c>
      <c r="P31" s="33" t="e">
        <f>IF(AND('Mapa final'!#REF!="Media",'Mapa final'!#REF!="Menor"),CONCATENATE("R6C",'Mapa final'!#REF!),"")</f>
        <v>#REF!</v>
      </c>
      <c r="Q31" s="33" t="e">
        <f>IF(AND('Mapa final'!#REF!="Media",'Mapa final'!#REF!="Menor"),CONCATENATE("R6C",'Mapa final'!#REF!),"")</f>
        <v>#REF!</v>
      </c>
      <c r="R31" s="33" t="e">
        <f>IF(AND('Mapa final'!#REF!="Media",'Mapa final'!#REF!="Menor"),CONCATENATE("R6C",'Mapa final'!#REF!),"")</f>
        <v>#REF!</v>
      </c>
      <c r="S31" s="33" t="e">
        <f>IF(AND('Mapa final'!#REF!="Media",'Mapa final'!#REF!="Menor"),CONCATENATE("R6C",'Mapa final'!#REF!),"")</f>
        <v>#REF!</v>
      </c>
      <c r="T31" s="33" t="e">
        <f>IF(AND('Mapa final'!#REF!="Media",'Mapa final'!#REF!="Menor"),CONCATENATE("R6C",'Mapa final'!#REF!),"")</f>
        <v>#REF!</v>
      </c>
      <c r="U31" s="33" t="e">
        <f>IF(AND('Mapa final'!#REF!="Media",'Mapa final'!#REF!="Menor"),CONCATENATE("R6C",'Mapa final'!#REF!),"")</f>
        <v>#REF!</v>
      </c>
      <c r="V31" s="33" t="e">
        <f>IF(AND('Mapa final'!#REF!="Media",'Mapa final'!#REF!="Moderado"),CONCATENATE("R6C",'Mapa final'!#REF!),"")</f>
        <v>#REF!</v>
      </c>
      <c r="W31" s="33" t="e">
        <f>IF(AND('Mapa final'!#REF!="Media",'Mapa final'!#REF!="Moderado"),CONCATENATE("R6C",'Mapa final'!#REF!),"")</f>
        <v>#REF!</v>
      </c>
      <c r="X31" s="33" t="e">
        <f>IF(AND('Mapa final'!#REF!="Media",'Mapa final'!#REF!="Moderado"),CONCATENATE("R6C",'Mapa final'!#REF!),"")</f>
        <v>#REF!</v>
      </c>
      <c r="Y31" s="33" t="e">
        <f>IF(AND('Mapa final'!#REF!="Media",'Mapa final'!#REF!="Moderado"),CONCATENATE("R6C",'Mapa final'!#REF!),"")</f>
        <v>#REF!</v>
      </c>
      <c r="Z31" s="33" t="e">
        <f>IF(AND('Mapa final'!#REF!="Media",'Mapa final'!#REF!="Moderado"),CONCATENATE("R6C",'Mapa final'!#REF!),"")</f>
        <v>#REF!</v>
      </c>
      <c r="AA31" s="33" t="e">
        <f>IF(AND('Mapa final'!#REF!="Media",'Mapa final'!#REF!="Moderado"),CONCATENATE("R6C",'Mapa final'!#REF!),"")</f>
        <v>#REF!</v>
      </c>
      <c r="AB31" s="34" t="e">
        <f>IF(AND('Mapa final'!#REF!="Media",'Mapa final'!#REF!="Mayor"),CONCATENATE("R6C",'Mapa final'!#REF!),"")</f>
        <v>#REF!</v>
      </c>
      <c r="AC31" s="34" t="e">
        <f>IF(AND('Mapa final'!#REF!="Media",'Mapa final'!#REF!="Mayor"),CONCATENATE("R6C",'Mapa final'!#REF!),"")</f>
        <v>#REF!</v>
      </c>
      <c r="AD31" s="34" t="e">
        <f>IF(AND('Mapa final'!#REF!="Media",'Mapa final'!#REF!="Mayor"),CONCATENATE("R6C",'Mapa final'!#REF!),"")</f>
        <v>#REF!</v>
      </c>
      <c r="AE31" s="34" t="e">
        <f>IF(AND('Mapa final'!#REF!="Media",'Mapa final'!#REF!="Mayor"),CONCATENATE("R6C",'Mapa final'!#REF!),"")</f>
        <v>#REF!</v>
      </c>
      <c r="AF31" s="34" t="e">
        <f>IF(AND('Mapa final'!#REF!="Media",'Mapa final'!#REF!="Mayor"),CONCATENATE("R6C",'Mapa final'!#REF!),"")</f>
        <v>#REF!</v>
      </c>
      <c r="AG31" s="34" t="e">
        <f>IF(AND('Mapa final'!#REF!="Media",'Mapa final'!#REF!="Mayor"),CONCATENATE("R6C",'Mapa final'!#REF!),"")</f>
        <v>#REF!</v>
      </c>
      <c r="AH31" s="35" t="e">
        <f>IF(AND('Mapa final'!#REF!="Media",'Mapa final'!#REF!="Catastrófico"),CONCATENATE("R6C",'Mapa final'!#REF!),"")</f>
        <v>#REF!</v>
      </c>
      <c r="AI31" s="35" t="e">
        <f>IF(AND('Mapa final'!#REF!="Media",'Mapa final'!#REF!="Catastrófico"),CONCATENATE("R6C",'Mapa final'!#REF!),"")</f>
        <v>#REF!</v>
      </c>
      <c r="AJ31" s="35" t="e">
        <f>IF(AND('Mapa final'!#REF!="Media",'Mapa final'!#REF!="Catastrófico"),CONCATENATE("R6C",'Mapa final'!#REF!),"")</f>
        <v>#REF!</v>
      </c>
      <c r="AK31" s="35" t="e">
        <f>IF(AND('Mapa final'!#REF!="Media",'Mapa final'!#REF!="Catastrófico"),CONCATENATE("R6C",'Mapa final'!#REF!),"")</f>
        <v>#REF!</v>
      </c>
      <c r="AL31" s="35" t="e">
        <f>IF(AND('Mapa final'!#REF!="Media",'Mapa final'!#REF!="Catastrófico"),CONCATENATE("R6C",'Mapa final'!#REF!),"")</f>
        <v>#REF!</v>
      </c>
      <c r="AM31" s="35" t="e">
        <f>IF(AND('Mapa final'!#REF!="Media",'Mapa final'!#REF!="Catastrófico"),CONCATENATE("R6C",'Mapa final'!#REF!),"")</f>
        <v>#REF!</v>
      </c>
      <c r="AN31" s="1"/>
      <c r="AO31" s="1447"/>
      <c r="AP31" s="917"/>
      <c r="AQ31" s="917"/>
      <c r="AR31" s="917"/>
      <c r="AS31" s="917"/>
      <c r="AT31" s="1448"/>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1411"/>
      <c r="C32" s="917"/>
      <c r="D32" s="918"/>
      <c r="E32" s="917"/>
      <c r="F32" s="917"/>
      <c r="G32" s="917"/>
      <c r="H32" s="917"/>
      <c r="I32" s="918"/>
      <c r="J32" s="33" t="e">
        <f>IF(AND('Mapa final'!#REF!="Media",'Mapa final'!#REF!="Leve"),CONCATENATE("R7C",'Mapa final'!#REF!),"")</f>
        <v>#REF!</v>
      </c>
      <c r="K32" s="33" t="e">
        <f>IF(AND('Mapa final'!#REF!="Media",'Mapa final'!#REF!="Leve"),CONCATENATE("R7C",'Mapa final'!#REF!),"")</f>
        <v>#REF!</v>
      </c>
      <c r="L32" s="33" t="e">
        <f>IF(AND('Mapa final'!#REF!="Media",'Mapa final'!#REF!="Leve"),CONCATENATE("R7C",'Mapa final'!#REF!),"")</f>
        <v>#REF!</v>
      </c>
      <c r="M32" s="33" t="e">
        <f>IF(AND('Mapa final'!#REF!="Media",'Mapa final'!#REF!="Leve"),CONCATENATE("R7C",'Mapa final'!#REF!),"")</f>
        <v>#REF!</v>
      </c>
      <c r="N32" s="33" t="e">
        <f>IF(AND('Mapa final'!#REF!="Media",'Mapa final'!#REF!="Leve"),CONCATENATE("R7C",'Mapa final'!#REF!),"")</f>
        <v>#REF!</v>
      </c>
      <c r="O32" s="33" t="e">
        <f>IF(AND('Mapa final'!#REF!="Media",'Mapa final'!#REF!="Leve"),CONCATENATE("R7C",'Mapa final'!#REF!),"")</f>
        <v>#REF!</v>
      </c>
      <c r="P32" s="33" t="e">
        <f>IF(AND('Mapa final'!#REF!="Media",'Mapa final'!#REF!="Menor"),CONCATENATE("R7C",'Mapa final'!#REF!),"")</f>
        <v>#REF!</v>
      </c>
      <c r="Q32" s="33" t="e">
        <f>IF(AND('Mapa final'!#REF!="Media",'Mapa final'!#REF!="Menor"),CONCATENATE("R7C",'Mapa final'!#REF!),"")</f>
        <v>#REF!</v>
      </c>
      <c r="R32" s="33" t="e">
        <f>IF(AND('Mapa final'!#REF!="Media",'Mapa final'!#REF!="Menor"),CONCATENATE("R7C",'Mapa final'!#REF!),"")</f>
        <v>#REF!</v>
      </c>
      <c r="S32" s="33" t="e">
        <f>IF(AND('Mapa final'!#REF!="Media",'Mapa final'!#REF!="Menor"),CONCATENATE("R7C",'Mapa final'!#REF!),"")</f>
        <v>#REF!</v>
      </c>
      <c r="T32" s="33" t="e">
        <f>IF(AND('Mapa final'!#REF!="Media",'Mapa final'!#REF!="Menor"),CONCATENATE("R7C",'Mapa final'!#REF!),"")</f>
        <v>#REF!</v>
      </c>
      <c r="U32" s="33" t="e">
        <f>IF(AND('Mapa final'!#REF!="Media",'Mapa final'!#REF!="Menor"),CONCATENATE("R7C",'Mapa final'!#REF!),"")</f>
        <v>#REF!</v>
      </c>
      <c r="V32" s="33" t="e">
        <f>IF(AND('Mapa final'!#REF!="Media",'Mapa final'!#REF!="Moderado"),CONCATENATE("R7C",'Mapa final'!#REF!),"")</f>
        <v>#REF!</v>
      </c>
      <c r="W32" s="33" t="e">
        <f>IF(AND('Mapa final'!#REF!="Media",'Mapa final'!#REF!="Moderado"),CONCATENATE("R7C",'Mapa final'!#REF!),"")</f>
        <v>#REF!</v>
      </c>
      <c r="X32" s="33" t="e">
        <f>IF(AND('Mapa final'!#REF!="Media",'Mapa final'!#REF!="Moderado"),CONCATENATE("R7C",'Mapa final'!#REF!),"")</f>
        <v>#REF!</v>
      </c>
      <c r="Y32" s="33" t="e">
        <f>IF(AND('Mapa final'!#REF!="Media",'Mapa final'!#REF!="Moderado"),CONCATENATE("R7C",'Mapa final'!#REF!),"")</f>
        <v>#REF!</v>
      </c>
      <c r="Z32" s="33" t="e">
        <f>IF(AND('Mapa final'!#REF!="Media",'Mapa final'!#REF!="Moderado"),CONCATENATE("R7C",'Mapa final'!#REF!),"")</f>
        <v>#REF!</v>
      </c>
      <c r="AA32" s="33" t="e">
        <f>IF(AND('Mapa final'!#REF!="Media",'Mapa final'!#REF!="Moderado"),CONCATENATE("R7C",'Mapa final'!#REF!),"")</f>
        <v>#REF!</v>
      </c>
      <c r="AB32" s="34" t="e">
        <f>IF(AND('Mapa final'!#REF!="Media",'Mapa final'!#REF!="Mayor"),CONCATENATE("R7C",'Mapa final'!#REF!),"")</f>
        <v>#REF!</v>
      </c>
      <c r="AC32" s="34" t="e">
        <f>IF(AND('Mapa final'!#REF!="Media",'Mapa final'!#REF!="Mayor"),CONCATENATE("R7C",'Mapa final'!#REF!),"")</f>
        <v>#REF!</v>
      </c>
      <c r="AD32" s="34" t="e">
        <f>IF(AND('Mapa final'!#REF!="Media",'Mapa final'!#REF!="Mayor"),CONCATENATE("R7C",'Mapa final'!#REF!),"")</f>
        <v>#REF!</v>
      </c>
      <c r="AE32" s="34" t="e">
        <f>IF(AND('Mapa final'!#REF!="Media",'Mapa final'!#REF!="Mayor"),CONCATENATE("R7C",'Mapa final'!#REF!),"")</f>
        <v>#REF!</v>
      </c>
      <c r="AF32" s="34" t="e">
        <f>IF(AND('Mapa final'!#REF!="Media",'Mapa final'!#REF!="Mayor"),CONCATENATE("R7C",'Mapa final'!#REF!),"")</f>
        <v>#REF!</v>
      </c>
      <c r="AG32" s="34" t="e">
        <f>IF(AND('Mapa final'!#REF!="Media",'Mapa final'!#REF!="Mayor"),CONCATENATE("R7C",'Mapa final'!#REF!),"")</f>
        <v>#REF!</v>
      </c>
      <c r="AH32" s="35" t="e">
        <f>IF(AND('Mapa final'!#REF!="Media",'Mapa final'!#REF!="Catastrófico"),CONCATENATE("R7C",'Mapa final'!#REF!),"")</f>
        <v>#REF!</v>
      </c>
      <c r="AI32" s="35" t="e">
        <f>IF(AND('Mapa final'!#REF!="Media",'Mapa final'!#REF!="Catastrófico"),CONCATENATE("R7C",'Mapa final'!#REF!),"")</f>
        <v>#REF!</v>
      </c>
      <c r="AJ32" s="35" t="e">
        <f>IF(AND('Mapa final'!#REF!="Media",'Mapa final'!#REF!="Catastrófico"),CONCATENATE("R7C",'Mapa final'!#REF!),"")</f>
        <v>#REF!</v>
      </c>
      <c r="AK32" s="35" t="e">
        <f>IF(AND('Mapa final'!#REF!="Media",'Mapa final'!#REF!="Catastrófico"),CONCATENATE("R7C",'Mapa final'!#REF!),"")</f>
        <v>#REF!</v>
      </c>
      <c r="AL32" s="35" t="e">
        <f>IF(AND('Mapa final'!#REF!="Media",'Mapa final'!#REF!="Catastrófico"),CONCATENATE("R7C",'Mapa final'!#REF!),"")</f>
        <v>#REF!</v>
      </c>
      <c r="AM32" s="35" t="e">
        <f>IF(AND('Mapa final'!#REF!="Media",'Mapa final'!#REF!="Catastrófico"),CONCATENATE("R7C",'Mapa final'!#REF!),"")</f>
        <v>#REF!</v>
      </c>
      <c r="AN32" s="1"/>
      <c r="AO32" s="1447"/>
      <c r="AP32" s="917"/>
      <c r="AQ32" s="917"/>
      <c r="AR32" s="917"/>
      <c r="AS32" s="917"/>
      <c r="AT32" s="1448"/>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1411"/>
      <c r="C33" s="917"/>
      <c r="D33" s="918"/>
      <c r="E33" s="917"/>
      <c r="F33" s="917"/>
      <c r="G33" s="917"/>
      <c r="H33" s="917"/>
      <c r="I33" s="918"/>
      <c r="J33" s="33" t="e">
        <f>IF(AND('Mapa final'!#REF!="Media",'Mapa final'!#REF!="Leve"),CONCATENATE("R8C",'Mapa final'!#REF!),"")</f>
        <v>#REF!</v>
      </c>
      <c r="K33" s="33" t="e">
        <f>IF(AND('Mapa final'!#REF!="Media",'Mapa final'!#REF!="Leve"),CONCATENATE("R8C",'Mapa final'!#REF!),"")</f>
        <v>#REF!</v>
      </c>
      <c r="L33" s="33" t="e">
        <f>IF(AND('Mapa final'!#REF!="Media",'Mapa final'!#REF!="Leve"),CONCATENATE("R8C",'Mapa final'!#REF!),"")</f>
        <v>#REF!</v>
      </c>
      <c r="M33" s="33" t="e">
        <f>IF(AND('Mapa final'!#REF!="Media",'Mapa final'!#REF!="Leve"),CONCATENATE("R8C",'Mapa final'!#REF!),"")</f>
        <v>#REF!</v>
      </c>
      <c r="N33" s="33" t="e">
        <f>IF(AND('Mapa final'!#REF!="Media",'Mapa final'!#REF!="Leve"),CONCATENATE("R8C",'Mapa final'!#REF!),"")</f>
        <v>#REF!</v>
      </c>
      <c r="O33" s="33" t="e">
        <f>IF(AND('Mapa final'!#REF!="Media",'Mapa final'!#REF!="Leve"),CONCATENATE("R8C",'Mapa final'!#REF!),"")</f>
        <v>#REF!</v>
      </c>
      <c r="P33" s="33" t="e">
        <f>IF(AND('Mapa final'!#REF!="Media",'Mapa final'!#REF!="Menor"),CONCATENATE("R8C",'Mapa final'!#REF!),"")</f>
        <v>#REF!</v>
      </c>
      <c r="Q33" s="33" t="e">
        <f>IF(AND('Mapa final'!#REF!="Media",'Mapa final'!#REF!="Menor"),CONCATENATE("R8C",'Mapa final'!#REF!),"")</f>
        <v>#REF!</v>
      </c>
      <c r="R33" s="33" t="e">
        <f>IF(AND('Mapa final'!#REF!="Media",'Mapa final'!#REF!="Menor"),CONCATENATE("R8C",'Mapa final'!#REF!),"")</f>
        <v>#REF!</v>
      </c>
      <c r="S33" s="33" t="e">
        <f>IF(AND('Mapa final'!#REF!="Media",'Mapa final'!#REF!="Menor"),CONCATENATE("R8C",'Mapa final'!#REF!),"")</f>
        <v>#REF!</v>
      </c>
      <c r="T33" s="33" t="e">
        <f>IF(AND('Mapa final'!#REF!="Media",'Mapa final'!#REF!="Menor"),CONCATENATE("R8C",'Mapa final'!#REF!),"")</f>
        <v>#REF!</v>
      </c>
      <c r="U33" s="33" t="e">
        <f>IF(AND('Mapa final'!#REF!="Media",'Mapa final'!#REF!="Menor"),CONCATENATE("R8C",'Mapa final'!#REF!),"")</f>
        <v>#REF!</v>
      </c>
      <c r="V33" s="33" t="e">
        <f>IF(AND('Mapa final'!#REF!="Media",'Mapa final'!#REF!="Moderado"),CONCATENATE("R8C",'Mapa final'!#REF!),"")</f>
        <v>#REF!</v>
      </c>
      <c r="W33" s="33" t="e">
        <f>IF(AND('Mapa final'!#REF!="Media",'Mapa final'!#REF!="Moderado"),CONCATENATE("R8C",'Mapa final'!#REF!),"")</f>
        <v>#REF!</v>
      </c>
      <c r="X33" s="33" t="e">
        <f>IF(AND('Mapa final'!#REF!="Media",'Mapa final'!#REF!="Moderado"),CONCATENATE("R8C",'Mapa final'!#REF!),"")</f>
        <v>#REF!</v>
      </c>
      <c r="Y33" s="33" t="e">
        <f>IF(AND('Mapa final'!#REF!="Media",'Mapa final'!#REF!="Moderado"),CONCATENATE("R8C",'Mapa final'!#REF!),"")</f>
        <v>#REF!</v>
      </c>
      <c r="Z33" s="33" t="e">
        <f>IF(AND('Mapa final'!#REF!="Media",'Mapa final'!#REF!="Moderado"),CONCATENATE("R8C",'Mapa final'!#REF!),"")</f>
        <v>#REF!</v>
      </c>
      <c r="AA33" s="33" t="e">
        <f>IF(AND('Mapa final'!#REF!="Media",'Mapa final'!#REF!="Moderado"),CONCATENATE("R8C",'Mapa final'!#REF!),"")</f>
        <v>#REF!</v>
      </c>
      <c r="AB33" s="34" t="e">
        <f>IF(AND('Mapa final'!#REF!="Media",'Mapa final'!#REF!="Mayor"),CONCATENATE("R8C",'Mapa final'!#REF!),"")</f>
        <v>#REF!</v>
      </c>
      <c r="AC33" s="34" t="e">
        <f>IF(AND('Mapa final'!#REF!="Media",'Mapa final'!#REF!="Mayor"),CONCATENATE("R8C",'Mapa final'!#REF!),"")</f>
        <v>#REF!</v>
      </c>
      <c r="AD33" s="34" t="e">
        <f>IF(AND('Mapa final'!#REF!="Media",'Mapa final'!#REF!="Mayor"),CONCATENATE("R8C",'Mapa final'!#REF!),"")</f>
        <v>#REF!</v>
      </c>
      <c r="AE33" s="34" t="e">
        <f>IF(AND('Mapa final'!#REF!="Media",'Mapa final'!#REF!="Mayor"),CONCATENATE("R8C",'Mapa final'!#REF!),"")</f>
        <v>#REF!</v>
      </c>
      <c r="AF33" s="34" t="e">
        <f>IF(AND('Mapa final'!#REF!="Media",'Mapa final'!#REF!="Mayor"),CONCATENATE("R8C",'Mapa final'!#REF!),"")</f>
        <v>#REF!</v>
      </c>
      <c r="AG33" s="34" t="e">
        <f>IF(AND('Mapa final'!#REF!="Media",'Mapa final'!#REF!="Mayor"),CONCATENATE("R8C",'Mapa final'!#REF!),"")</f>
        <v>#REF!</v>
      </c>
      <c r="AH33" s="35" t="e">
        <f>IF(AND('Mapa final'!#REF!="Media",'Mapa final'!#REF!="Catastrófico"),CONCATENATE("R8C",'Mapa final'!#REF!),"")</f>
        <v>#REF!</v>
      </c>
      <c r="AI33" s="35" t="e">
        <f>IF(AND('Mapa final'!#REF!="Media",'Mapa final'!#REF!="Catastrófico"),CONCATENATE("R8C",'Mapa final'!#REF!),"")</f>
        <v>#REF!</v>
      </c>
      <c r="AJ33" s="35" t="e">
        <f>IF(AND('Mapa final'!#REF!="Media",'Mapa final'!#REF!="Catastrófico"),CONCATENATE("R8C",'Mapa final'!#REF!),"")</f>
        <v>#REF!</v>
      </c>
      <c r="AK33" s="35" t="e">
        <f>IF(AND('Mapa final'!#REF!="Media",'Mapa final'!#REF!="Catastrófico"),CONCATENATE("R8C",'Mapa final'!#REF!),"")</f>
        <v>#REF!</v>
      </c>
      <c r="AL33" s="35" t="e">
        <f>IF(AND('Mapa final'!#REF!="Media",'Mapa final'!#REF!="Catastrófico"),CONCATENATE("R8C",'Mapa final'!#REF!),"")</f>
        <v>#REF!</v>
      </c>
      <c r="AM33" s="35" t="e">
        <f>IF(AND('Mapa final'!#REF!="Media",'Mapa final'!#REF!="Catastrófico"),CONCATENATE("R8C",'Mapa final'!#REF!),"")</f>
        <v>#REF!</v>
      </c>
      <c r="AN33" s="1"/>
      <c r="AO33" s="1447"/>
      <c r="AP33" s="917"/>
      <c r="AQ33" s="917"/>
      <c r="AR33" s="917"/>
      <c r="AS33" s="917"/>
      <c r="AT33" s="1448"/>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1411"/>
      <c r="C34" s="917"/>
      <c r="D34" s="918"/>
      <c r="E34" s="917"/>
      <c r="F34" s="917"/>
      <c r="G34" s="917"/>
      <c r="H34" s="917"/>
      <c r="I34" s="918"/>
      <c r="J34" s="33" t="e">
        <f>IF(AND('Mapa final'!#REF!="Media",'Mapa final'!#REF!="Leve"),CONCATENATE("R9C",'Mapa final'!#REF!),"")</f>
        <v>#REF!</v>
      </c>
      <c r="K34" s="33" t="e">
        <f>IF(AND('Mapa final'!#REF!="Media",'Mapa final'!#REF!="Leve"),CONCATENATE("R9C",'Mapa final'!#REF!),"")</f>
        <v>#REF!</v>
      </c>
      <c r="L34" s="33" t="e">
        <f>IF(AND('Mapa final'!#REF!="Media",'Mapa final'!#REF!="Leve"),CONCATENATE("R9C",'Mapa final'!#REF!),"")</f>
        <v>#REF!</v>
      </c>
      <c r="M34" s="33" t="e">
        <f>IF(AND('Mapa final'!#REF!="Media",'Mapa final'!#REF!="Leve"),CONCATENATE("R9C",'Mapa final'!#REF!),"")</f>
        <v>#REF!</v>
      </c>
      <c r="N34" s="33" t="e">
        <f>IF(AND('Mapa final'!#REF!="Media",'Mapa final'!#REF!="Leve"),CONCATENATE("R9C",'Mapa final'!#REF!),"")</f>
        <v>#REF!</v>
      </c>
      <c r="O34" s="33" t="e">
        <f>IF(AND('Mapa final'!#REF!="Media",'Mapa final'!#REF!="Leve"),CONCATENATE("R9C",'Mapa final'!#REF!),"")</f>
        <v>#REF!</v>
      </c>
      <c r="P34" s="33" t="e">
        <f>IF(AND('Mapa final'!#REF!="Media",'Mapa final'!#REF!="Menor"),CONCATENATE("R9C",'Mapa final'!#REF!),"")</f>
        <v>#REF!</v>
      </c>
      <c r="Q34" s="33" t="e">
        <f>IF(AND('Mapa final'!#REF!="Media",'Mapa final'!#REF!="Menor"),CONCATENATE("R9C",'Mapa final'!#REF!),"")</f>
        <v>#REF!</v>
      </c>
      <c r="R34" s="33" t="e">
        <f>IF(AND('Mapa final'!#REF!="Media",'Mapa final'!#REF!="Menor"),CONCATENATE("R9C",'Mapa final'!#REF!),"")</f>
        <v>#REF!</v>
      </c>
      <c r="S34" s="33" t="e">
        <f>IF(AND('Mapa final'!#REF!="Media",'Mapa final'!#REF!="Menor"),CONCATENATE("R9C",'Mapa final'!#REF!),"")</f>
        <v>#REF!</v>
      </c>
      <c r="T34" s="33" t="e">
        <f>IF(AND('Mapa final'!#REF!="Media",'Mapa final'!#REF!="Menor"),CONCATENATE("R9C",'Mapa final'!#REF!),"")</f>
        <v>#REF!</v>
      </c>
      <c r="U34" s="33" t="e">
        <f>IF(AND('Mapa final'!#REF!="Media",'Mapa final'!#REF!="Menor"),CONCATENATE("R9C",'Mapa final'!#REF!),"")</f>
        <v>#REF!</v>
      </c>
      <c r="V34" s="33" t="e">
        <f>IF(AND('Mapa final'!#REF!="Media",'Mapa final'!#REF!="Moderado"),CONCATENATE("R9C",'Mapa final'!#REF!),"")</f>
        <v>#REF!</v>
      </c>
      <c r="W34" s="33" t="e">
        <f>IF(AND('Mapa final'!#REF!="Media",'Mapa final'!#REF!="Moderado"),CONCATENATE("R9C",'Mapa final'!#REF!),"")</f>
        <v>#REF!</v>
      </c>
      <c r="X34" s="33" t="e">
        <f>IF(AND('Mapa final'!#REF!="Media",'Mapa final'!#REF!="Moderado"),CONCATENATE("R9C",'Mapa final'!#REF!),"")</f>
        <v>#REF!</v>
      </c>
      <c r="Y34" s="33" t="e">
        <f>IF(AND('Mapa final'!#REF!="Media",'Mapa final'!#REF!="Moderado"),CONCATENATE("R9C",'Mapa final'!#REF!),"")</f>
        <v>#REF!</v>
      </c>
      <c r="Z34" s="33" t="e">
        <f>IF(AND('Mapa final'!#REF!="Media",'Mapa final'!#REF!="Moderado"),CONCATENATE("R9C",'Mapa final'!#REF!),"")</f>
        <v>#REF!</v>
      </c>
      <c r="AA34" s="33" t="e">
        <f>IF(AND('Mapa final'!#REF!="Media",'Mapa final'!#REF!="Moderado"),CONCATENATE("R9C",'Mapa final'!#REF!),"")</f>
        <v>#REF!</v>
      </c>
      <c r="AB34" s="34" t="e">
        <f>IF(AND('Mapa final'!#REF!="Media",'Mapa final'!#REF!="Mayor"),CONCATENATE("R9C",'Mapa final'!#REF!),"")</f>
        <v>#REF!</v>
      </c>
      <c r="AC34" s="34" t="e">
        <f>IF(AND('Mapa final'!#REF!="Media",'Mapa final'!#REF!="Mayor"),CONCATENATE("R9C",'Mapa final'!#REF!),"")</f>
        <v>#REF!</v>
      </c>
      <c r="AD34" s="34" t="e">
        <f>IF(AND('Mapa final'!#REF!="Media",'Mapa final'!#REF!="Mayor"),CONCATENATE("R9C",'Mapa final'!#REF!),"")</f>
        <v>#REF!</v>
      </c>
      <c r="AE34" s="34" t="e">
        <f>IF(AND('Mapa final'!#REF!="Media",'Mapa final'!#REF!="Mayor"),CONCATENATE("R9C",'Mapa final'!#REF!),"")</f>
        <v>#REF!</v>
      </c>
      <c r="AF34" s="34" t="e">
        <f>IF(AND('Mapa final'!#REF!="Media",'Mapa final'!#REF!="Mayor"),CONCATENATE("R9C",'Mapa final'!#REF!),"")</f>
        <v>#REF!</v>
      </c>
      <c r="AG34" s="34" t="e">
        <f>IF(AND('Mapa final'!#REF!="Media",'Mapa final'!#REF!="Mayor"),CONCATENATE("R9C",'Mapa final'!#REF!),"")</f>
        <v>#REF!</v>
      </c>
      <c r="AH34" s="35" t="e">
        <f>IF(AND('Mapa final'!#REF!="Media",'Mapa final'!#REF!="Catastrófico"),CONCATENATE("R9C",'Mapa final'!#REF!),"")</f>
        <v>#REF!</v>
      </c>
      <c r="AI34" s="35" t="e">
        <f>IF(AND('Mapa final'!#REF!="Media",'Mapa final'!#REF!="Catastrófico"),CONCATENATE("R9C",'Mapa final'!#REF!),"")</f>
        <v>#REF!</v>
      </c>
      <c r="AJ34" s="35" t="e">
        <f>IF(AND('Mapa final'!#REF!="Media",'Mapa final'!#REF!="Catastrófico"),CONCATENATE("R9C",'Mapa final'!#REF!),"")</f>
        <v>#REF!</v>
      </c>
      <c r="AK34" s="35" t="e">
        <f>IF(AND('Mapa final'!#REF!="Media",'Mapa final'!#REF!="Catastrófico"),CONCATENATE("R9C",'Mapa final'!#REF!),"")</f>
        <v>#REF!</v>
      </c>
      <c r="AL34" s="35" t="e">
        <f>IF(AND('Mapa final'!#REF!="Media",'Mapa final'!#REF!="Catastrófico"),CONCATENATE("R9C",'Mapa final'!#REF!),"")</f>
        <v>#REF!</v>
      </c>
      <c r="AM34" s="35" t="e">
        <f>IF(AND('Mapa final'!#REF!="Media",'Mapa final'!#REF!="Catastrófico"),CONCATENATE("R9C",'Mapa final'!#REF!),"")</f>
        <v>#REF!</v>
      </c>
      <c r="AN34" s="1"/>
      <c r="AO34" s="1447"/>
      <c r="AP34" s="917"/>
      <c r="AQ34" s="917"/>
      <c r="AR34" s="917"/>
      <c r="AS34" s="917"/>
      <c r="AT34" s="1448"/>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1411"/>
      <c r="C35" s="917"/>
      <c r="D35" s="918"/>
      <c r="E35" s="1429"/>
      <c r="F35" s="1429"/>
      <c r="G35" s="1429"/>
      <c r="H35" s="1429"/>
      <c r="I35" s="1434"/>
      <c r="J35" s="33" t="e">
        <f>IF(AND('Mapa final'!#REF!="Media",'Mapa final'!#REF!="Leve"),CONCATENATE("R10C",'Mapa final'!#REF!),"")</f>
        <v>#REF!</v>
      </c>
      <c r="K35" s="33" t="e">
        <f>IF(AND('Mapa final'!#REF!="Media",'Mapa final'!#REF!="Leve"),CONCATENATE("R10C",'Mapa final'!#REF!),"")</f>
        <v>#REF!</v>
      </c>
      <c r="L35" s="33" t="e">
        <f>IF(AND('Mapa final'!#REF!="Media",'Mapa final'!#REF!="Leve"),CONCATENATE("R10C",'Mapa final'!#REF!),"")</f>
        <v>#REF!</v>
      </c>
      <c r="M35" s="33" t="e">
        <f>IF(AND('Mapa final'!#REF!="Media",'Mapa final'!#REF!="Leve"),CONCATENATE("R10C",'Mapa final'!#REF!),"")</f>
        <v>#REF!</v>
      </c>
      <c r="N35" s="33" t="e">
        <f>IF(AND('Mapa final'!#REF!="Media",'Mapa final'!#REF!="Leve"),CONCATENATE("R10C",'Mapa final'!#REF!),"")</f>
        <v>#REF!</v>
      </c>
      <c r="O35" s="33" t="e">
        <f>IF(AND('Mapa final'!#REF!="Media",'Mapa final'!#REF!="Leve"),CONCATENATE("R10C",'Mapa final'!#REF!),"")</f>
        <v>#REF!</v>
      </c>
      <c r="P35" s="33" t="e">
        <f>IF(AND('Mapa final'!#REF!="Media",'Mapa final'!#REF!="Menor"),CONCATENATE("R10C",'Mapa final'!#REF!),"")</f>
        <v>#REF!</v>
      </c>
      <c r="Q35" s="33" t="e">
        <f>IF(AND('Mapa final'!#REF!="Media",'Mapa final'!#REF!="Menor"),CONCATENATE("R10C",'Mapa final'!#REF!),"")</f>
        <v>#REF!</v>
      </c>
      <c r="R35" s="33" t="e">
        <f>IF(AND('Mapa final'!#REF!="Media",'Mapa final'!#REF!="Menor"),CONCATENATE("R10C",'Mapa final'!#REF!),"")</f>
        <v>#REF!</v>
      </c>
      <c r="S35" s="33" t="e">
        <f>IF(AND('Mapa final'!#REF!="Media",'Mapa final'!#REF!="Menor"),CONCATENATE("R10C",'Mapa final'!#REF!),"")</f>
        <v>#REF!</v>
      </c>
      <c r="T35" s="33" t="e">
        <f>IF(AND('Mapa final'!#REF!="Media",'Mapa final'!#REF!="Menor"),CONCATENATE("R10C",'Mapa final'!#REF!),"")</f>
        <v>#REF!</v>
      </c>
      <c r="U35" s="33" t="e">
        <f>IF(AND('Mapa final'!#REF!="Media",'Mapa final'!#REF!="Menor"),CONCATENATE("R10C",'Mapa final'!#REF!),"")</f>
        <v>#REF!</v>
      </c>
      <c r="V35" s="33" t="e">
        <f>IF(AND('Mapa final'!#REF!="Media",'Mapa final'!#REF!="Moderado"),CONCATENATE("R10C",'Mapa final'!#REF!),"")</f>
        <v>#REF!</v>
      </c>
      <c r="W35" s="33" t="e">
        <f>IF(AND('Mapa final'!#REF!="Media",'Mapa final'!#REF!="Moderado"),CONCATENATE("R10C",'Mapa final'!#REF!),"")</f>
        <v>#REF!</v>
      </c>
      <c r="X35" s="33" t="e">
        <f>IF(AND('Mapa final'!#REF!="Media",'Mapa final'!#REF!="Moderado"),CONCATENATE("R10C",'Mapa final'!#REF!),"")</f>
        <v>#REF!</v>
      </c>
      <c r="Y35" s="33" t="e">
        <f>IF(AND('Mapa final'!#REF!="Media",'Mapa final'!#REF!="Moderado"),CONCATENATE("R10C",'Mapa final'!#REF!),"")</f>
        <v>#REF!</v>
      </c>
      <c r="Z35" s="33" t="e">
        <f>IF(AND('Mapa final'!#REF!="Media",'Mapa final'!#REF!="Moderado"),CONCATENATE("R10C",'Mapa final'!#REF!),"")</f>
        <v>#REF!</v>
      </c>
      <c r="AA35" s="33" t="e">
        <f>IF(AND('Mapa final'!#REF!="Media",'Mapa final'!#REF!="Moderado"),CONCATENATE("R10C",'Mapa final'!#REF!),"")</f>
        <v>#REF!</v>
      </c>
      <c r="AB35" s="34" t="e">
        <f>IF(AND('Mapa final'!#REF!="Media",'Mapa final'!#REF!="Mayor"),CONCATENATE("R10C",'Mapa final'!#REF!),"")</f>
        <v>#REF!</v>
      </c>
      <c r="AC35" s="34" t="e">
        <f>IF(AND('Mapa final'!#REF!="Media",'Mapa final'!#REF!="Mayor"),CONCATENATE("R10C",'Mapa final'!#REF!),"")</f>
        <v>#REF!</v>
      </c>
      <c r="AD35" s="34" t="e">
        <f>IF(AND('Mapa final'!#REF!="Media",'Mapa final'!#REF!="Mayor"),CONCATENATE("R10C",'Mapa final'!#REF!),"")</f>
        <v>#REF!</v>
      </c>
      <c r="AE35" s="34" t="e">
        <f>IF(AND('Mapa final'!#REF!="Media",'Mapa final'!#REF!="Mayor"),CONCATENATE("R10C",'Mapa final'!#REF!),"")</f>
        <v>#REF!</v>
      </c>
      <c r="AF35" s="34" t="e">
        <f>IF(AND('Mapa final'!#REF!="Media",'Mapa final'!#REF!="Mayor"),CONCATENATE("R10C",'Mapa final'!#REF!),"")</f>
        <v>#REF!</v>
      </c>
      <c r="AG35" s="34" t="e">
        <f>IF(AND('Mapa final'!#REF!="Media",'Mapa final'!#REF!="Mayor"),CONCATENATE("R10C",'Mapa final'!#REF!),"")</f>
        <v>#REF!</v>
      </c>
      <c r="AH35" s="35" t="e">
        <f>IF(AND('Mapa final'!#REF!="Media",'Mapa final'!#REF!="Catastrófico"),CONCATENATE("R10C",'Mapa final'!#REF!),"")</f>
        <v>#REF!</v>
      </c>
      <c r="AI35" s="35" t="e">
        <f>IF(AND('Mapa final'!#REF!="Media",'Mapa final'!#REF!="Catastrófico"),CONCATENATE("R10C",'Mapa final'!#REF!),"")</f>
        <v>#REF!</v>
      </c>
      <c r="AJ35" s="35" t="e">
        <f>IF(AND('Mapa final'!#REF!="Media",'Mapa final'!#REF!="Catastrófico"),CONCATENATE("R10C",'Mapa final'!#REF!),"")</f>
        <v>#REF!</v>
      </c>
      <c r="AK35" s="35" t="e">
        <f>IF(AND('Mapa final'!#REF!="Media",'Mapa final'!#REF!="Catastrófico"),CONCATENATE("R10C",'Mapa final'!#REF!),"")</f>
        <v>#REF!</v>
      </c>
      <c r="AL35" s="35" t="e">
        <f>IF(AND('Mapa final'!#REF!="Media",'Mapa final'!#REF!="Catastrófico"),CONCATENATE("R10C",'Mapa final'!#REF!),"")</f>
        <v>#REF!</v>
      </c>
      <c r="AM35" s="35" t="e">
        <f>IF(AND('Mapa final'!#REF!="Media",'Mapa final'!#REF!="Catastrófico"),CONCATENATE("R10C",'Mapa final'!#REF!),"")</f>
        <v>#REF!</v>
      </c>
      <c r="AN35" s="1"/>
      <c r="AO35" s="1449"/>
      <c r="AP35" s="1450"/>
      <c r="AQ35" s="1450"/>
      <c r="AR35" s="1450"/>
      <c r="AS35" s="1450"/>
      <c r="AT35" s="145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1411"/>
      <c r="C36" s="917"/>
      <c r="D36" s="918"/>
      <c r="E36" s="1457" t="s">
        <v>190</v>
      </c>
      <c r="F36" s="917"/>
      <c r="G36" s="917"/>
      <c r="H36" s="917"/>
      <c r="I36" s="917"/>
      <c r="J36" s="36" t="str">
        <f>IF(AND('Mapa final'!$AG$10="Baja",'Mapa final'!$AI$10="Leve"),CONCATENATE("R1C",'Mapa final'!$W$10),"")</f>
        <v/>
      </c>
      <c r="K36" s="37" t="str">
        <f>IF(AND('Mapa final'!$AG$11="Baja",'Mapa final'!$AI$11="Leve"),CONCATENATE("R1C",'Mapa final'!$W$11),"")</f>
        <v/>
      </c>
      <c r="L36" s="37" t="str">
        <f>IF(AND('Mapa final'!$AG$12="Baja",'Mapa final'!$AI$12="Leve"),CONCATENATE("R1C",'Mapa final'!$W$12),"")</f>
        <v/>
      </c>
      <c r="M36" s="37" t="e">
        <f>IF(AND('Mapa final'!#REF!="Baja",'Mapa final'!#REF!="Leve"),CONCATENATE("R1C",'Mapa final'!#REF!),"")</f>
        <v>#REF!</v>
      </c>
      <c r="N36" s="37" t="e">
        <f>IF(AND('Mapa final'!#REF!="Baja",'Mapa final'!#REF!="Leve"),CONCATENATE("R1C",'Mapa final'!#REF!),"")</f>
        <v>#REF!</v>
      </c>
      <c r="O36" s="37" t="e">
        <f>IF(AND('Mapa final'!#REF!="Baja",'Mapa final'!#REF!="Leve"),CONCATENATE("R1C",'Mapa final'!#REF!),"")</f>
        <v>#REF!</v>
      </c>
      <c r="P36" s="33" t="str">
        <f>IF(AND('Mapa final'!$AG$10="Baja",'Mapa final'!$AI$10="Menor"),CONCATENATE("R1C",'Mapa final'!$W$10),"")</f>
        <v/>
      </c>
      <c r="Q36" s="33" t="str">
        <f>IF(AND('Mapa final'!$AG$11="Baja",'Mapa final'!$AI$11="Menor"),CONCATENATE("R1C",'Mapa final'!$W$11),"")</f>
        <v/>
      </c>
      <c r="R36" s="33" t="str">
        <f>IF(AND('Mapa final'!$AG$12="Baja",'Mapa final'!$AI$12="Menor"),CONCATENATE("R1C",'Mapa final'!$W$12),"")</f>
        <v/>
      </c>
      <c r="S36" s="33" t="e">
        <f>IF(AND('Mapa final'!#REF!="Baja",'Mapa final'!#REF!="Menor"),CONCATENATE("R1C",'Mapa final'!#REF!),"")</f>
        <v>#REF!</v>
      </c>
      <c r="T36" s="33" t="e">
        <f>IF(AND('Mapa final'!#REF!="Baja",'Mapa final'!#REF!="Menor"),CONCATENATE("R1C",'Mapa final'!#REF!),"")</f>
        <v>#REF!</v>
      </c>
      <c r="U36" s="33" t="e">
        <f>IF(AND('Mapa final'!#REF!="Baja",'Mapa final'!#REF!="Menor"),CONCATENATE("R1C",'Mapa final'!#REF!),"")</f>
        <v>#REF!</v>
      </c>
      <c r="V36" s="33" t="str">
        <f>IF(AND('Mapa final'!$AG$10="Baja",'Mapa final'!$AI$10="Moderado"),CONCATENATE("R1C",'Mapa final'!$W$10),"")</f>
        <v/>
      </c>
      <c r="W36" s="33" t="str">
        <f>IF(AND('Mapa final'!$AG$11="Baja",'Mapa final'!$AI$11="Moderado"),CONCATENATE("R1C",'Mapa final'!$W$11),"")</f>
        <v/>
      </c>
      <c r="X36" s="33" t="str">
        <f>IF(AND('Mapa final'!$AG$12="Baja",'Mapa final'!$AI$12="Moderado"),CONCATENATE("R1C",'Mapa final'!$W$12),"")</f>
        <v/>
      </c>
      <c r="Y36" s="33" t="e">
        <f>IF(AND('Mapa final'!#REF!="Baja",'Mapa final'!#REF!="Moderado"),CONCATENATE("R1C",'Mapa final'!#REF!),"")</f>
        <v>#REF!</v>
      </c>
      <c r="Z36" s="33" t="e">
        <f>IF(AND('Mapa final'!#REF!="Baja",'Mapa final'!#REF!="Moderado"),CONCATENATE("R1C",'Mapa final'!#REF!),"")</f>
        <v>#REF!</v>
      </c>
      <c r="AA36" s="33" t="e">
        <f>IF(AND('Mapa final'!#REF!="Baja",'Mapa final'!#REF!="Moderado"),CONCATENATE("R1C",'Mapa final'!#REF!),"")</f>
        <v>#REF!</v>
      </c>
      <c r="AB36" s="34" t="str">
        <f>IF(AND('Mapa final'!$AG$10="Baja",'Mapa final'!$AI$10="Mayor"),CONCATENATE("R1C",'Mapa final'!$W$10),"")</f>
        <v/>
      </c>
      <c r="AC36" s="34" t="str">
        <f>IF(AND('Mapa final'!$AG$11="Baja",'Mapa final'!$AI$11="Mayor"),CONCATENATE("R1C",'Mapa final'!$W$11),"")</f>
        <v/>
      </c>
      <c r="AD36" s="34" t="str">
        <f>IF(AND('Mapa final'!$AG$12="Baja",'Mapa final'!$AI$12="Mayor"),CONCATENATE("R1C",'Mapa final'!$W$12),"")</f>
        <v/>
      </c>
      <c r="AE36" s="34" t="e">
        <f>IF(AND('Mapa final'!#REF!="Baja",'Mapa final'!#REF!="Mayor"),CONCATENATE("R1C",'Mapa final'!#REF!),"")</f>
        <v>#REF!</v>
      </c>
      <c r="AF36" s="34" t="e">
        <f>IF(AND('Mapa final'!#REF!="Baja",'Mapa final'!#REF!="Mayor"),CONCATENATE("R1C",'Mapa final'!#REF!),"")</f>
        <v>#REF!</v>
      </c>
      <c r="AG36" s="34" t="e">
        <f>IF(AND('Mapa final'!#REF!="Baja",'Mapa final'!#REF!="Mayor"),CONCATENATE("R1C",'Mapa final'!#REF!),"")</f>
        <v>#REF!</v>
      </c>
      <c r="AH36" s="35" t="str">
        <f>IF(AND('Mapa final'!$AG$10="Baja",'Mapa final'!$AI$10="Catastrófico"),CONCATENATE("R1C",'Mapa final'!$W$10),"")</f>
        <v/>
      </c>
      <c r="AI36" s="35" t="str">
        <f>IF(AND('Mapa final'!$AG$11="Baja",'Mapa final'!$AI$11="Catastrófico"),CONCATENATE("R1C",'Mapa final'!$W$11),"")</f>
        <v/>
      </c>
      <c r="AJ36" s="35" t="str">
        <f>IF(AND('Mapa final'!$AG$12="Baja",'Mapa final'!$AI$12="Catastrófico"),CONCATENATE("R1C",'Mapa final'!$W$12),"")</f>
        <v/>
      </c>
      <c r="AK36" s="35" t="e">
        <f>IF(AND('Mapa final'!#REF!="Baja",'Mapa final'!#REF!="Catastrófico"),CONCATENATE("R1C",'Mapa final'!#REF!),"")</f>
        <v>#REF!</v>
      </c>
      <c r="AL36" s="35" t="e">
        <f>IF(AND('Mapa final'!#REF!="Baja",'Mapa final'!#REF!="Catastrófico"),CONCATENATE("R1C",'Mapa final'!#REF!),"")</f>
        <v>#REF!</v>
      </c>
      <c r="AM36" s="35" t="e">
        <f>IF(AND('Mapa final'!#REF!="Baja",'Mapa final'!#REF!="Catastrófico"),CONCATENATE("R1C",'Mapa final'!#REF!),"")</f>
        <v>#REF!</v>
      </c>
      <c r="AN36" s="1"/>
      <c r="AO36" s="1462" t="s">
        <v>192</v>
      </c>
      <c r="AP36" s="1445"/>
      <c r="AQ36" s="1445"/>
      <c r="AR36" s="1445"/>
      <c r="AS36" s="1445"/>
      <c r="AT36" s="1446"/>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1411"/>
      <c r="C37" s="917"/>
      <c r="D37" s="918"/>
      <c r="E37" s="917"/>
      <c r="F37" s="917"/>
      <c r="G37" s="917"/>
      <c r="H37" s="917"/>
      <c r="I37" s="917"/>
      <c r="J37" s="36" t="e">
        <f>IF(AND(#REF!="Baja",#REF!="Leve"),CONCATENATE("R2C",#REF!),"")</f>
        <v>#REF!</v>
      </c>
      <c r="K37" s="37" t="e">
        <f>IF(AND('Mapa final'!#REF!="Baja",'Mapa final'!#REF!="Leve"),CONCATENATE("R2C",'Mapa final'!#REF!),"")</f>
        <v>#REF!</v>
      </c>
      <c r="L37" s="37" t="e">
        <f>IF(AND('Mapa final'!#REF!="Baja",'Mapa final'!#REF!="Leve"),CONCATENATE("R2C",'Mapa final'!#REF!),"")</f>
        <v>#REF!</v>
      </c>
      <c r="M37" s="37" t="e">
        <f>IF(AND('Mapa final'!#REF!="Baja",'Mapa final'!#REF!="Leve"),CONCATENATE("R2C",'Mapa final'!#REF!),"")</f>
        <v>#REF!</v>
      </c>
      <c r="N37" s="37" t="e">
        <f>IF(AND('Mapa final'!#REF!="Baja",'Mapa final'!#REF!="Leve"),CONCATENATE("R2C",'Mapa final'!#REF!),"")</f>
        <v>#REF!</v>
      </c>
      <c r="O37" s="37" t="e">
        <f>IF(AND('Mapa final'!#REF!="Baja",'Mapa final'!#REF!="Leve"),CONCATENATE("R2C",'Mapa final'!#REF!),"")</f>
        <v>#REF!</v>
      </c>
      <c r="P37" s="33" t="e">
        <f>IF(AND(#REF!="Baja",#REF!="Menor"),CONCATENATE("R2C",#REF!),"")</f>
        <v>#REF!</v>
      </c>
      <c r="Q37" s="33" t="e">
        <f>IF(AND('Mapa final'!#REF!="Baja",'Mapa final'!#REF!="Menor"),CONCATENATE("R2C",'Mapa final'!#REF!),"")</f>
        <v>#REF!</v>
      </c>
      <c r="R37" s="33" t="e">
        <f>IF(AND('Mapa final'!#REF!="Baja",'Mapa final'!#REF!="Menor"),CONCATENATE("R2C",'Mapa final'!#REF!),"")</f>
        <v>#REF!</v>
      </c>
      <c r="S37" s="33" t="e">
        <f>IF(AND('Mapa final'!#REF!="Baja",'Mapa final'!#REF!="Menor"),CONCATENATE("R2C",'Mapa final'!#REF!),"")</f>
        <v>#REF!</v>
      </c>
      <c r="T37" s="33" t="e">
        <f>IF(AND('Mapa final'!#REF!="Baja",'Mapa final'!#REF!="Menor"),CONCATENATE("R2C",'Mapa final'!#REF!),"")</f>
        <v>#REF!</v>
      </c>
      <c r="U37" s="33" t="e">
        <f>IF(AND('Mapa final'!#REF!="Baja",'Mapa final'!#REF!="Menor"),CONCATENATE("R2C",'Mapa final'!#REF!),"")</f>
        <v>#REF!</v>
      </c>
      <c r="V37" s="33" t="e">
        <f>IF(AND(#REF!="Baja",#REF!="Moderado"),CONCATENATE("R2C",#REF!),"")</f>
        <v>#REF!</v>
      </c>
      <c r="W37" s="33" t="e">
        <f>IF(AND('Mapa final'!#REF!="Baja",'Mapa final'!#REF!="Moderado"),CONCATENATE("R2C",'Mapa final'!#REF!),"")</f>
        <v>#REF!</v>
      </c>
      <c r="X37" s="33" t="e">
        <f>IF(AND('Mapa final'!#REF!="Baja",'Mapa final'!#REF!="Moderado"),CONCATENATE("R2C",'Mapa final'!#REF!),"")</f>
        <v>#REF!</v>
      </c>
      <c r="Y37" s="33" t="e">
        <f>IF(AND('Mapa final'!#REF!="Baja",'Mapa final'!#REF!="Moderado"),CONCATENATE("R2C",'Mapa final'!#REF!),"")</f>
        <v>#REF!</v>
      </c>
      <c r="Z37" s="33" t="e">
        <f>IF(AND('Mapa final'!#REF!="Baja",'Mapa final'!#REF!="Moderado"),CONCATENATE("R2C",'Mapa final'!#REF!),"")</f>
        <v>#REF!</v>
      </c>
      <c r="AA37" s="33" t="e">
        <f>IF(AND('Mapa final'!#REF!="Baja",'Mapa final'!#REF!="Moderado"),CONCATENATE("R2C",'Mapa final'!#REF!),"")</f>
        <v>#REF!</v>
      </c>
      <c r="AB37" s="34" t="e">
        <f>IF(AND(#REF!="Baja",#REF!="Mayor"),CONCATENATE("R2C",#REF!),"")</f>
        <v>#REF!</v>
      </c>
      <c r="AC37" s="34" t="e">
        <f>IF(AND('Mapa final'!#REF!="Baja",'Mapa final'!#REF!="Mayor"),CONCATENATE("R2C",'Mapa final'!#REF!),"")</f>
        <v>#REF!</v>
      </c>
      <c r="AD37" s="34" t="e">
        <f>IF(AND('Mapa final'!#REF!="Baja",'Mapa final'!#REF!="Mayor"),CONCATENATE("R2C",'Mapa final'!#REF!),"")</f>
        <v>#REF!</v>
      </c>
      <c r="AE37" s="34" t="e">
        <f>IF(AND('Mapa final'!#REF!="Baja",'Mapa final'!#REF!="Mayor"),CONCATENATE("R2C",'Mapa final'!#REF!),"")</f>
        <v>#REF!</v>
      </c>
      <c r="AF37" s="34" t="e">
        <f>IF(AND('Mapa final'!#REF!="Baja",'Mapa final'!#REF!="Mayor"),CONCATENATE("R2C",'Mapa final'!#REF!),"")</f>
        <v>#REF!</v>
      </c>
      <c r="AG37" s="34" t="e">
        <f>IF(AND('Mapa final'!#REF!="Baja",'Mapa final'!#REF!="Mayor"),CONCATENATE("R2C",'Mapa final'!#REF!),"")</f>
        <v>#REF!</v>
      </c>
      <c r="AH37" s="35" t="e">
        <f>IF(AND(#REF!="Baja",#REF!="Catastrófico"),CONCATENATE("R2C",#REF!),"")</f>
        <v>#REF!</v>
      </c>
      <c r="AI37" s="35" t="e">
        <f>IF(AND('Mapa final'!#REF!="Baja",'Mapa final'!#REF!="Catastrófico"),CONCATENATE("R2C",'Mapa final'!#REF!),"")</f>
        <v>#REF!</v>
      </c>
      <c r="AJ37" s="35" t="e">
        <f>IF(AND('Mapa final'!#REF!="Baja",'Mapa final'!#REF!="Catastrófico"),CONCATENATE("R2C",'Mapa final'!#REF!),"")</f>
        <v>#REF!</v>
      </c>
      <c r="AK37" s="35" t="e">
        <f>IF(AND('Mapa final'!#REF!="Baja",'Mapa final'!#REF!="Catastrófico"),CONCATENATE("R2C",'Mapa final'!#REF!),"")</f>
        <v>#REF!</v>
      </c>
      <c r="AL37" s="35" t="e">
        <f>IF(AND('Mapa final'!#REF!="Baja",'Mapa final'!#REF!="Catastrófico"),CONCATENATE("R2C",'Mapa final'!#REF!),"")</f>
        <v>#REF!</v>
      </c>
      <c r="AM37" s="35" t="e">
        <f>IF(AND('Mapa final'!#REF!="Baja",'Mapa final'!#REF!="Catastrófico"),CONCATENATE("R2C",'Mapa final'!#REF!),"")</f>
        <v>#REF!</v>
      </c>
      <c r="AN37" s="1"/>
      <c r="AO37" s="1447"/>
      <c r="AP37" s="917"/>
      <c r="AQ37" s="917"/>
      <c r="AR37" s="917"/>
      <c r="AS37" s="917"/>
      <c r="AT37" s="1448"/>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1411"/>
      <c r="C38" s="917"/>
      <c r="D38" s="918"/>
      <c r="E38" s="917"/>
      <c r="F38" s="917"/>
      <c r="G38" s="917"/>
      <c r="H38" s="917"/>
      <c r="I38" s="917"/>
      <c r="J38" s="36" t="e">
        <f>IF(AND('Mapa final'!#REF!="Baja",'Mapa final'!#REF!="Leve"),CONCATENATE("R3C",'Mapa final'!#REF!),"")</f>
        <v>#REF!</v>
      </c>
      <c r="K38" s="37" t="e">
        <f>IF(AND('Mapa final'!#REF!="Baja",'Mapa final'!#REF!="Leve"),CONCATENATE("R3C",'Mapa final'!#REF!),"")</f>
        <v>#REF!</v>
      </c>
      <c r="L38" s="37" t="e">
        <f>IF(AND('Mapa final'!#REF!="Baja",'Mapa final'!#REF!="Leve"),CONCATENATE("R3C",'Mapa final'!#REF!),"")</f>
        <v>#REF!</v>
      </c>
      <c r="M38" s="37" t="e">
        <f>IF(AND(#REF!="Baja",#REF!="Leve"),CONCATENATE("R3C",#REF!),"")</f>
        <v>#REF!</v>
      </c>
      <c r="N38" s="37" t="e">
        <f>IF(AND('Mapa final'!#REF!="Baja",'Mapa final'!#REF!="Leve"),CONCATENATE("R3C",'Mapa final'!#REF!),"")</f>
        <v>#REF!</v>
      </c>
      <c r="O38" s="37" t="e">
        <f>IF(AND('Mapa final'!#REF!="Baja",'Mapa final'!#REF!="Leve"),CONCATENATE("R3C",'Mapa final'!#REF!),"")</f>
        <v>#REF!</v>
      </c>
      <c r="P38" s="33" t="e">
        <f>IF(AND('Mapa final'!#REF!="Baja",'Mapa final'!#REF!="Menor"),CONCATENATE("R3C",'Mapa final'!#REF!),"")</f>
        <v>#REF!</v>
      </c>
      <c r="Q38" s="33" t="e">
        <f>IF(AND('Mapa final'!#REF!="Baja",'Mapa final'!#REF!="Menor"),CONCATENATE("R3C",'Mapa final'!#REF!),"")</f>
        <v>#REF!</v>
      </c>
      <c r="R38" s="33" t="e">
        <f>IF(AND('Mapa final'!#REF!="Baja",'Mapa final'!#REF!="Menor"),CONCATENATE("R3C",'Mapa final'!#REF!),"")</f>
        <v>#REF!</v>
      </c>
      <c r="S38" s="33" t="e">
        <f>IF(AND(#REF!="Baja",#REF!="Menor"),CONCATENATE("R3C",#REF!),"")</f>
        <v>#REF!</v>
      </c>
      <c r="T38" s="33" t="e">
        <f>IF(AND('Mapa final'!#REF!="Baja",'Mapa final'!#REF!="Menor"),CONCATENATE("R3C",'Mapa final'!#REF!),"")</f>
        <v>#REF!</v>
      </c>
      <c r="U38" s="33" t="e">
        <f>IF(AND('Mapa final'!#REF!="Baja",'Mapa final'!#REF!="Menor"),CONCATENATE("R3C",'Mapa final'!#REF!),"")</f>
        <v>#REF!</v>
      </c>
      <c r="V38" s="33" t="e">
        <f>IF(AND('Mapa final'!#REF!="Baja",'Mapa final'!#REF!="Moderado"),CONCATENATE("R3C",'Mapa final'!#REF!),"")</f>
        <v>#REF!</v>
      </c>
      <c r="W38" s="33" t="e">
        <f>IF(AND('Mapa final'!#REF!="Baja",'Mapa final'!#REF!="Moderado"),CONCATENATE("R3C",'Mapa final'!#REF!),"")</f>
        <v>#REF!</v>
      </c>
      <c r="X38" s="33" t="e">
        <f>IF(AND('Mapa final'!#REF!="Baja",'Mapa final'!#REF!="Moderado"),CONCATENATE("R3C",'Mapa final'!#REF!),"")</f>
        <v>#REF!</v>
      </c>
      <c r="Y38" s="33" t="e">
        <f>IF(AND(#REF!="Baja",#REF!="Moderado"),CONCATENATE("R3C",#REF!),"")</f>
        <v>#REF!</v>
      </c>
      <c r="Z38" s="33" t="e">
        <f>IF(AND('Mapa final'!#REF!="Baja",'Mapa final'!#REF!="Moderado"),CONCATENATE("R3C",'Mapa final'!#REF!),"")</f>
        <v>#REF!</v>
      </c>
      <c r="AA38" s="33" t="e">
        <f>IF(AND('Mapa final'!#REF!="Baja",'Mapa final'!#REF!="Moderado"),CONCATENATE("R3C",'Mapa final'!#REF!),"")</f>
        <v>#REF!</v>
      </c>
      <c r="AB38" s="34" t="e">
        <f>IF(AND('Mapa final'!#REF!="Baja",'Mapa final'!#REF!="Mayor"),CONCATENATE("R3C",'Mapa final'!#REF!),"")</f>
        <v>#REF!</v>
      </c>
      <c r="AC38" s="34" t="e">
        <f>IF(AND('Mapa final'!#REF!="Baja",'Mapa final'!#REF!="Mayor"),CONCATENATE("R3C",'Mapa final'!#REF!),"")</f>
        <v>#REF!</v>
      </c>
      <c r="AD38" s="34" t="e">
        <f>IF(AND('Mapa final'!#REF!="Baja",'Mapa final'!#REF!="Mayor"),CONCATENATE("R3C",'Mapa final'!#REF!),"")</f>
        <v>#REF!</v>
      </c>
      <c r="AE38" s="34" t="e">
        <f>IF(AND(#REF!="Baja",#REF!="Mayor"),CONCATENATE("R3C",#REF!),"")</f>
        <v>#REF!</v>
      </c>
      <c r="AF38" s="34" t="e">
        <f>IF(AND('Mapa final'!#REF!="Baja",'Mapa final'!#REF!="Mayor"),CONCATENATE("R3C",'Mapa final'!#REF!),"")</f>
        <v>#REF!</v>
      </c>
      <c r="AG38" s="34" t="e">
        <f>IF(AND('Mapa final'!#REF!="Baja",'Mapa final'!#REF!="Mayor"),CONCATENATE("R3C",'Mapa final'!#REF!),"")</f>
        <v>#REF!</v>
      </c>
      <c r="AH38" s="35" t="e">
        <f>IF(AND('Mapa final'!#REF!="Baja",'Mapa final'!#REF!="Catastrófico"),CONCATENATE("R3C",'Mapa final'!#REF!),"")</f>
        <v>#REF!</v>
      </c>
      <c r="AI38" s="35" t="e">
        <f>IF(AND('Mapa final'!#REF!="Baja",'Mapa final'!#REF!="Catastrófico"),CONCATENATE("R3C",'Mapa final'!#REF!),"")</f>
        <v>#REF!</v>
      </c>
      <c r="AJ38" s="35" t="e">
        <f>IF(AND('Mapa final'!#REF!="Baja",'Mapa final'!#REF!="Catastrófico"),CONCATENATE("R3C",'Mapa final'!#REF!),"")</f>
        <v>#REF!</v>
      </c>
      <c r="AK38" s="35" t="e">
        <f>IF(AND(#REF!="Baja",#REF!="Catastrófico"),CONCATENATE("R3C",#REF!),"")</f>
        <v>#REF!</v>
      </c>
      <c r="AL38" s="35" t="e">
        <f>IF(AND('Mapa final'!#REF!="Baja",'Mapa final'!#REF!="Catastrófico"),CONCATENATE("R3C",'Mapa final'!#REF!),"")</f>
        <v>#REF!</v>
      </c>
      <c r="AM38" s="35" t="e">
        <f>IF(AND('Mapa final'!#REF!="Baja",'Mapa final'!#REF!="Catastrófico"),CONCATENATE("R3C",'Mapa final'!#REF!),"")</f>
        <v>#REF!</v>
      </c>
      <c r="AN38" s="1"/>
      <c r="AO38" s="1447"/>
      <c r="AP38" s="917"/>
      <c r="AQ38" s="917"/>
      <c r="AR38" s="917"/>
      <c r="AS38" s="917"/>
      <c r="AT38" s="1448"/>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1411"/>
      <c r="C39" s="917"/>
      <c r="D39" s="918"/>
      <c r="E39" s="917"/>
      <c r="F39" s="917"/>
      <c r="G39" s="917"/>
      <c r="H39" s="917"/>
      <c r="I39" s="917"/>
      <c r="J39" s="36" t="e">
        <f>IF(AND('Mapa final'!#REF!="Baja",'Mapa final'!#REF!="Leve"),CONCATENATE("R4C",'Mapa final'!#REF!),"")</f>
        <v>#REF!</v>
      </c>
      <c r="K39" s="37" t="e">
        <f>IF(AND('Mapa final'!#REF!="Baja",'Mapa final'!#REF!="Leve"),CONCATENATE("R4C",'Mapa final'!#REF!),"")</f>
        <v>#REF!</v>
      </c>
      <c r="L39" s="37" t="e">
        <f>IF(AND('Mapa final'!#REF!="Baja",'Mapa final'!#REF!="Leve"),CONCATENATE("R4C",'Mapa final'!#REF!),"")</f>
        <v>#REF!</v>
      </c>
      <c r="M39" s="37" t="e">
        <f>IF(AND('Mapa final'!#REF!="Baja",'Mapa final'!#REF!="Leve"),CONCATENATE("R4C",'Mapa final'!#REF!),"")</f>
        <v>#REF!</v>
      </c>
      <c r="N39" s="37" t="e">
        <f>IF(AND('Mapa final'!#REF!="Baja",'Mapa final'!#REF!="Leve"),CONCATENATE("R4C",'Mapa final'!#REF!),"")</f>
        <v>#REF!</v>
      </c>
      <c r="O39" s="37" t="e">
        <f>IF(AND('Mapa final'!#REF!="Baja",'Mapa final'!#REF!="Leve"),CONCATENATE("R4C",'Mapa final'!#REF!),"")</f>
        <v>#REF!</v>
      </c>
      <c r="P39" s="33" t="e">
        <f>IF(AND('Mapa final'!#REF!="Baja",'Mapa final'!#REF!="Menor"),CONCATENATE("R4C",'Mapa final'!#REF!),"")</f>
        <v>#REF!</v>
      </c>
      <c r="Q39" s="33" t="e">
        <f>IF(AND('Mapa final'!#REF!="Baja",'Mapa final'!#REF!="Menor"),CONCATENATE("R4C",'Mapa final'!#REF!),"")</f>
        <v>#REF!</v>
      </c>
      <c r="R39" s="33" t="e">
        <f>IF(AND('Mapa final'!#REF!="Baja",'Mapa final'!#REF!="Menor"),CONCATENATE("R4C",'Mapa final'!#REF!),"")</f>
        <v>#REF!</v>
      </c>
      <c r="S39" s="33" t="e">
        <f>IF(AND('Mapa final'!#REF!="Baja",'Mapa final'!#REF!="Menor"),CONCATENATE("R4C",'Mapa final'!#REF!),"")</f>
        <v>#REF!</v>
      </c>
      <c r="T39" s="33" t="e">
        <f>IF(AND('Mapa final'!#REF!="Baja",'Mapa final'!#REF!="Menor"),CONCATENATE("R4C",'Mapa final'!#REF!),"")</f>
        <v>#REF!</v>
      </c>
      <c r="U39" s="33" t="e">
        <f>IF(AND('Mapa final'!#REF!="Baja",'Mapa final'!#REF!="Menor"),CONCATENATE("R4C",'Mapa final'!#REF!),"")</f>
        <v>#REF!</v>
      </c>
      <c r="V39" s="33" t="e">
        <f>IF(AND('Mapa final'!#REF!="Baja",'Mapa final'!#REF!="Moderado"),CONCATENATE("R4C",'Mapa final'!#REF!),"")</f>
        <v>#REF!</v>
      </c>
      <c r="W39" s="33" t="e">
        <f>IF(AND('Mapa final'!#REF!="Baja",'Mapa final'!#REF!="Moderado"),CONCATENATE("R4C",'Mapa final'!#REF!),"")</f>
        <v>#REF!</v>
      </c>
      <c r="X39" s="33" t="e">
        <f>IF(AND('Mapa final'!#REF!="Baja",'Mapa final'!#REF!="Moderado"),CONCATENATE("R4C",'Mapa final'!#REF!),"")</f>
        <v>#REF!</v>
      </c>
      <c r="Y39" s="33" t="e">
        <f>IF(AND('Mapa final'!#REF!="Baja",'Mapa final'!#REF!="Moderado"),CONCATENATE("R4C",'Mapa final'!#REF!),"")</f>
        <v>#REF!</v>
      </c>
      <c r="Z39" s="33" t="e">
        <f>IF(AND('Mapa final'!#REF!="Baja",'Mapa final'!#REF!="Moderado"),CONCATENATE("R4C",'Mapa final'!#REF!),"")</f>
        <v>#REF!</v>
      </c>
      <c r="AA39" s="33" t="e">
        <f>IF(AND('Mapa final'!#REF!="Baja",'Mapa final'!#REF!="Moderado"),CONCATENATE("R4C",'Mapa final'!#REF!),"")</f>
        <v>#REF!</v>
      </c>
      <c r="AB39" s="34" t="e">
        <f>IF(AND('Mapa final'!#REF!="Baja",'Mapa final'!#REF!="Mayor"),CONCATENATE("R4C",'Mapa final'!#REF!),"")</f>
        <v>#REF!</v>
      </c>
      <c r="AC39" s="34" t="e">
        <f>IF(AND('Mapa final'!#REF!="Baja",'Mapa final'!#REF!="Mayor"),CONCATENATE("R4C",'Mapa final'!#REF!),"")</f>
        <v>#REF!</v>
      </c>
      <c r="AD39" s="34" t="e">
        <f>IF(AND('Mapa final'!#REF!="Baja",'Mapa final'!#REF!="Mayor"),CONCATENATE("R4C",'Mapa final'!#REF!),"")</f>
        <v>#REF!</v>
      </c>
      <c r="AE39" s="34" t="e">
        <f>IF(AND('Mapa final'!#REF!="Baja",'Mapa final'!#REF!="Mayor"),CONCATENATE("R4C",'Mapa final'!#REF!),"")</f>
        <v>#REF!</v>
      </c>
      <c r="AF39" s="34" t="e">
        <f>IF(AND('Mapa final'!#REF!="Baja",'Mapa final'!#REF!="Mayor"),CONCATENATE("R4C",'Mapa final'!#REF!),"")</f>
        <v>#REF!</v>
      </c>
      <c r="AG39" s="34" t="e">
        <f>IF(AND('Mapa final'!#REF!="Baja",'Mapa final'!#REF!="Mayor"),CONCATENATE("R4C",'Mapa final'!#REF!),"")</f>
        <v>#REF!</v>
      </c>
      <c r="AH39" s="35" t="e">
        <f>IF(AND('Mapa final'!#REF!="Baja",'Mapa final'!#REF!="Catastrófico"),CONCATENATE("R4C",'Mapa final'!#REF!),"")</f>
        <v>#REF!</v>
      </c>
      <c r="AI39" s="35" t="e">
        <f>IF(AND('Mapa final'!#REF!="Baja",'Mapa final'!#REF!="Catastrófico"),CONCATENATE("R4C",'Mapa final'!#REF!),"")</f>
        <v>#REF!</v>
      </c>
      <c r="AJ39" s="35" t="e">
        <f>IF(AND('Mapa final'!#REF!="Baja",'Mapa final'!#REF!="Catastrófico"),CONCATENATE("R4C",'Mapa final'!#REF!),"")</f>
        <v>#REF!</v>
      </c>
      <c r="AK39" s="35" t="e">
        <f>IF(AND('Mapa final'!#REF!="Baja",'Mapa final'!#REF!="Catastrófico"),CONCATENATE("R4C",'Mapa final'!#REF!),"")</f>
        <v>#REF!</v>
      </c>
      <c r="AL39" s="35" t="e">
        <f>IF(AND('Mapa final'!#REF!="Baja",'Mapa final'!#REF!="Catastrófico"),CONCATENATE("R4C",'Mapa final'!#REF!),"")</f>
        <v>#REF!</v>
      </c>
      <c r="AM39" s="35" t="e">
        <f>IF(AND('Mapa final'!#REF!="Baja",'Mapa final'!#REF!="Catastrófico"),CONCATENATE("R4C",'Mapa final'!#REF!),"")</f>
        <v>#REF!</v>
      </c>
      <c r="AN39" s="1"/>
      <c r="AO39" s="1447"/>
      <c r="AP39" s="917"/>
      <c r="AQ39" s="917"/>
      <c r="AR39" s="917"/>
      <c r="AS39" s="917"/>
      <c r="AT39" s="1448"/>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1411"/>
      <c r="C40" s="917"/>
      <c r="D40" s="918"/>
      <c r="E40" s="917"/>
      <c r="F40" s="917"/>
      <c r="G40" s="917"/>
      <c r="H40" s="917"/>
      <c r="I40" s="917"/>
      <c r="J40" s="36" t="e">
        <f>IF(AND('Mapa final'!#REF!="Baja",'Mapa final'!#REF!="Leve"),CONCATENATE("R5C",'Mapa final'!#REF!),"")</f>
        <v>#REF!</v>
      </c>
      <c r="K40" s="37" t="e">
        <f>IF(AND('Mapa final'!#REF!="Baja",'Mapa final'!#REF!="Leve"),CONCATENATE("R5C",'Mapa final'!#REF!),"")</f>
        <v>#REF!</v>
      </c>
      <c r="L40" s="37" t="e">
        <f>IF(AND('Mapa final'!#REF!="Baja",'Mapa final'!#REF!="Leve"),CONCATENATE("R5C",'Mapa final'!#REF!),"")</f>
        <v>#REF!</v>
      </c>
      <c r="M40" s="37" t="e">
        <f>IF(AND('Mapa final'!#REF!="Baja",'Mapa final'!#REF!="Leve"),CONCATENATE("R5C",'Mapa final'!#REF!),"")</f>
        <v>#REF!</v>
      </c>
      <c r="N40" s="37" t="e">
        <f>IF(AND('Mapa final'!#REF!="Baja",'Mapa final'!#REF!="Leve"),CONCATENATE("R5C",'Mapa final'!#REF!),"")</f>
        <v>#REF!</v>
      </c>
      <c r="O40" s="37" t="e">
        <f>IF(AND('Mapa final'!#REF!="Baja",'Mapa final'!#REF!="Leve"),CONCATENATE("R5C",'Mapa final'!#REF!),"")</f>
        <v>#REF!</v>
      </c>
      <c r="P40" s="33" t="e">
        <f>IF(AND('Mapa final'!#REF!="Baja",'Mapa final'!#REF!="Menor"),CONCATENATE("R5C",'Mapa final'!#REF!),"")</f>
        <v>#REF!</v>
      </c>
      <c r="Q40" s="33" t="e">
        <f>IF(AND('Mapa final'!#REF!="Baja",'Mapa final'!#REF!="Menor"),CONCATENATE("R5C",'Mapa final'!#REF!),"")</f>
        <v>#REF!</v>
      </c>
      <c r="R40" s="33" t="e">
        <f>IF(AND('Mapa final'!#REF!="Baja",'Mapa final'!#REF!="Menor"),CONCATENATE("R5C",'Mapa final'!#REF!),"")</f>
        <v>#REF!</v>
      </c>
      <c r="S40" s="33" t="e">
        <f>IF(AND('Mapa final'!#REF!="Baja",'Mapa final'!#REF!="Menor"),CONCATENATE("R5C",'Mapa final'!#REF!),"")</f>
        <v>#REF!</v>
      </c>
      <c r="T40" s="33" t="e">
        <f>IF(AND('Mapa final'!#REF!="Baja",'Mapa final'!#REF!="Menor"),CONCATENATE("R5C",'Mapa final'!#REF!),"")</f>
        <v>#REF!</v>
      </c>
      <c r="U40" s="33" t="e">
        <f>IF(AND('Mapa final'!#REF!="Baja",'Mapa final'!#REF!="Menor"),CONCATENATE("R5C",'Mapa final'!#REF!),"")</f>
        <v>#REF!</v>
      </c>
      <c r="V40" s="33" t="e">
        <f>IF(AND('Mapa final'!#REF!="Baja",'Mapa final'!#REF!="Moderado"),CONCATENATE("R5C",'Mapa final'!#REF!),"")</f>
        <v>#REF!</v>
      </c>
      <c r="W40" s="33" t="e">
        <f>IF(AND('Mapa final'!#REF!="Baja",'Mapa final'!#REF!="Moderado"),CONCATENATE("R5C",'Mapa final'!#REF!),"")</f>
        <v>#REF!</v>
      </c>
      <c r="X40" s="33" t="e">
        <f>IF(AND('Mapa final'!#REF!="Baja",'Mapa final'!#REF!="Moderado"),CONCATENATE("R5C",'Mapa final'!#REF!),"")</f>
        <v>#REF!</v>
      </c>
      <c r="Y40" s="33" t="e">
        <f>IF(AND('Mapa final'!#REF!="Baja",'Mapa final'!#REF!="Moderado"),CONCATENATE("R5C",'Mapa final'!#REF!),"")</f>
        <v>#REF!</v>
      </c>
      <c r="Z40" s="33" t="e">
        <f>IF(AND('Mapa final'!#REF!="Baja",'Mapa final'!#REF!="Moderado"),CONCATENATE("R5C",'Mapa final'!#REF!),"")</f>
        <v>#REF!</v>
      </c>
      <c r="AA40" s="33" t="e">
        <f>IF(AND('Mapa final'!#REF!="Baja",'Mapa final'!#REF!="Moderado"),CONCATENATE("R5C",'Mapa final'!#REF!),"")</f>
        <v>#REF!</v>
      </c>
      <c r="AB40" s="34" t="e">
        <f>IF(AND('Mapa final'!#REF!="Baja",'Mapa final'!#REF!="Mayor"),CONCATENATE("R5C",'Mapa final'!#REF!),"")</f>
        <v>#REF!</v>
      </c>
      <c r="AC40" s="34" t="e">
        <f>IF(AND('Mapa final'!#REF!="Baja",'Mapa final'!#REF!="Mayor"),CONCATENATE("R5C",'Mapa final'!#REF!),"")</f>
        <v>#REF!</v>
      </c>
      <c r="AD40" s="34" t="e">
        <f>IF(AND('Mapa final'!#REF!="Baja",'Mapa final'!#REF!="Mayor"),CONCATENATE("R5C",'Mapa final'!#REF!),"")</f>
        <v>#REF!</v>
      </c>
      <c r="AE40" s="34" t="e">
        <f>IF(AND('Mapa final'!#REF!="Baja",'Mapa final'!#REF!="Mayor"),CONCATENATE("R5C",'Mapa final'!#REF!),"")</f>
        <v>#REF!</v>
      </c>
      <c r="AF40" s="34" t="e">
        <f>IF(AND('Mapa final'!#REF!="Baja",'Mapa final'!#REF!="Mayor"),CONCATENATE("R5C",'Mapa final'!#REF!),"")</f>
        <v>#REF!</v>
      </c>
      <c r="AG40" s="34" t="e">
        <f>IF(AND('Mapa final'!#REF!="Baja",'Mapa final'!#REF!="Mayor"),CONCATENATE("R5C",'Mapa final'!#REF!),"")</f>
        <v>#REF!</v>
      </c>
      <c r="AH40" s="35" t="e">
        <f>IF(AND('Mapa final'!#REF!="Baja",'Mapa final'!#REF!="Catastrófico"),CONCATENATE("R5C",'Mapa final'!#REF!),"")</f>
        <v>#REF!</v>
      </c>
      <c r="AI40" s="35" t="e">
        <f>IF(AND('Mapa final'!#REF!="Baja",'Mapa final'!#REF!="Catastrófico"),CONCATENATE("R5C",'Mapa final'!#REF!),"")</f>
        <v>#REF!</v>
      </c>
      <c r="AJ40" s="35" t="e">
        <f>IF(AND('Mapa final'!#REF!="Baja",'Mapa final'!#REF!="Catastrófico"),CONCATENATE("R5C",'Mapa final'!#REF!),"")</f>
        <v>#REF!</v>
      </c>
      <c r="AK40" s="35" t="e">
        <f>IF(AND('Mapa final'!#REF!="Baja",'Mapa final'!#REF!="Catastrófico"),CONCATENATE("R5C",'Mapa final'!#REF!),"")</f>
        <v>#REF!</v>
      </c>
      <c r="AL40" s="35" t="e">
        <f>IF(AND('Mapa final'!#REF!="Baja",'Mapa final'!#REF!="Catastrófico"),CONCATENATE("R5C",'Mapa final'!#REF!),"")</f>
        <v>#REF!</v>
      </c>
      <c r="AM40" s="35" t="e">
        <f>IF(AND('Mapa final'!#REF!="Baja",'Mapa final'!#REF!="Catastrófico"),CONCATENATE("R5C",'Mapa final'!#REF!),"")</f>
        <v>#REF!</v>
      </c>
      <c r="AN40" s="1"/>
      <c r="AO40" s="1447"/>
      <c r="AP40" s="917"/>
      <c r="AQ40" s="917"/>
      <c r="AR40" s="917"/>
      <c r="AS40" s="917"/>
      <c r="AT40" s="1448"/>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1411"/>
      <c r="C41" s="917"/>
      <c r="D41" s="918"/>
      <c r="E41" s="917"/>
      <c r="F41" s="917"/>
      <c r="G41" s="917"/>
      <c r="H41" s="917"/>
      <c r="I41" s="917"/>
      <c r="J41" s="36" t="e">
        <f>IF(AND('Mapa final'!#REF!="Baja",'Mapa final'!#REF!="Leve"),CONCATENATE("R6C",'Mapa final'!#REF!),"")</f>
        <v>#REF!</v>
      </c>
      <c r="K41" s="37" t="e">
        <f>IF(AND('Mapa final'!#REF!="Baja",'Mapa final'!#REF!="Leve"),CONCATENATE("R6C",'Mapa final'!#REF!),"")</f>
        <v>#REF!</v>
      </c>
      <c r="L41" s="37" t="e">
        <f>IF(AND('Mapa final'!#REF!="Baja",'Mapa final'!#REF!="Leve"),CONCATENATE("R6C",'Mapa final'!#REF!),"")</f>
        <v>#REF!</v>
      </c>
      <c r="M41" s="37" t="e">
        <f>IF(AND('Mapa final'!#REF!="Baja",'Mapa final'!#REF!="Leve"),CONCATENATE("R6C",'Mapa final'!#REF!),"")</f>
        <v>#REF!</v>
      </c>
      <c r="N41" s="37" t="e">
        <f>IF(AND('Mapa final'!#REF!="Baja",'Mapa final'!#REF!="Leve"),CONCATENATE("R6C",'Mapa final'!#REF!),"")</f>
        <v>#REF!</v>
      </c>
      <c r="O41" s="37" t="e">
        <f>IF(AND('Mapa final'!#REF!="Baja",'Mapa final'!#REF!="Leve"),CONCATENATE("R6C",'Mapa final'!#REF!),"")</f>
        <v>#REF!</v>
      </c>
      <c r="P41" s="33" t="e">
        <f>IF(AND('Mapa final'!#REF!="Baja",'Mapa final'!#REF!="Menor"),CONCATENATE("R6C",'Mapa final'!#REF!),"")</f>
        <v>#REF!</v>
      </c>
      <c r="Q41" s="33" t="e">
        <f>IF(AND('Mapa final'!#REF!="Baja",'Mapa final'!#REF!="Menor"),CONCATENATE("R6C",'Mapa final'!#REF!),"")</f>
        <v>#REF!</v>
      </c>
      <c r="R41" s="33" t="e">
        <f>IF(AND('Mapa final'!#REF!="Baja",'Mapa final'!#REF!="Menor"),CONCATENATE("R6C",'Mapa final'!#REF!),"")</f>
        <v>#REF!</v>
      </c>
      <c r="S41" s="33" t="e">
        <f>IF(AND('Mapa final'!#REF!="Baja",'Mapa final'!#REF!="Menor"),CONCATENATE("R6C",'Mapa final'!#REF!),"")</f>
        <v>#REF!</v>
      </c>
      <c r="T41" s="33" t="e">
        <f>IF(AND('Mapa final'!#REF!="Baja",'Mapa final'!#REF!="Menor"),CONCATENATE("R6C",'Mapa final'!#REF!),"")</f>
        <v>#REF!</v>
      </c>
      <c r="U41" s="33" t="e">
        <f>IF(AND('Mapa final'!#REF!="Baja",'Mapa final'!#REF!="Menor"),CONCATENATE("R6C",'Mapa final'!#REF!),"")</f>
        <v>#REF!</v>
      </c>
      <c r="V41" s="33" t="e">
        <f>IF(AND('Mapa final'!#REF!="Baja",'Mapa final'!#REF!="Moderado"),CONCATENATE("R6C",'Mapa final'!#REF!),"")</f>
        <v>#REF!</v>
      </c>
      <c r="W41" s="33" t="e">
        <f>IF(AND('Mapa final'!#REF!="Baja",'Mapa final'!#REF!="Moderado"),CONCATENATE("R6C",'Mapa final'!#REF!),"")</f>
        <v>#REF!</v>
      </c>
      <c r="X41" s="33" t="e">
        <f>IF(AND('Mapa final'!#REF!="Baja",'Mapa final'!#REF!="Moderado"),CONCATENATE("R6C",'Mapa final'!#REF!),"")</f>
        <v>#REF!</v>
      </c>
      <c r="Y41" s="33" t="e">
        <f>IF(AND('Mapa final'!#REF!="Baja",'Mapa final'!#REF!="Moderado"),CONCATENATE("R6C",'Mapa final'!#REF!),"")</f>
        <v>#REF!</v>
      </c>
      <c r="Z41" s="33" t="e">
        <f>IF(AND('Mapa final'!#REF!="Baja",'Mapa final'!#REF!="Moderado"),CONCATENATE("R6C",'Mapa final'!#REF!),"")</f>
        <v>#REF!</v>
      </c>
      <c r="AA41" s="33" t="e">
        <f>IF(AND('Mapa final'!#REF!="Baja",'Mapa final'!#REF!="Moderado"),CONCATENATE("R6C",'Mapa final'!#REF!),"")</f>
        <v>#REF!</v>
      </c>
      <c r="AB41" s="34" t="e">
        <f>IF(AND('Mapa final'!#REF!="Baja",'Mapa final'!#REF!="Mayor"),CONCATENATE("R6C",'Mapa final'!#REF!),"")</f>
        <v>#REF!</v>
      </c>
      <c r="AC41" s="34" t="e">
        <f>IF(AND('Mapa final'!#REF!="Baja",'Mapa final'!#REF!="Mayor"),CONCATENATE("R6C",'Mapa final'!#REF!),"")</f>
        <v>#REF!</v>
      </c>
      <c r="AD41" s="34" t="e">
        <f>IF(AND('Mapa final'!#REF!="Baja",'Mapa final'!#REF!="Mayor"),CONCATENATE("R6C",'Mapa final'!#REF!),"")</f>
        <v>#REF!</v>
      </c>
      <c r="AE41" s="34" t="e">
        <f>IF(AND('Mapa final'!#REF!="Baja",'Mapa final'!#REF!="Mayor"),CONCATENATE("R6C",'Mapa final'!#REF!),"")</f>
        <v>#REF!</v>
      </c>
      <c r="AF41" s="34" t="e">
        <f>IF(AND('Mapa final'!#REF!="Baja",'Mapa final'!#REF!="Mayor"),CONCATENATE("R6C",'Mapa final'!#REF!),"")</f>
        <v>#REF!</v>
      </c>
      <c r="AG41" s="34" t="e">
        <f>IF(AND('Mapa final'!#REF!="Baja",'Mapa final'!#REF!="Mayor"),CONCATENATE("R6C",'Mapa final'!#REF!),"")</f>
        <v>#REF!</v>
      </c>
      <c r="AH41" s="35" t="e">
        <f>IF(AND('Mapa final'!#REF!="Baja",'Mapa final'!#REF!="Catastrófico"),CONCATENATE("R6C",'Mapa final'!#REF!),"")</f>
        <v>#REF!</v>
      </c>
      <c r="AI41" s="35" t="e">
        <f>IF(AND('Mapa final'!#REF!="Baja",'Mapa final'!#REF!="Catastrófico"),CONCATENATE("R6C",'Mapa final'!#REF!),"")</f>
        <v>#REF!</v>
      </c>
      <c r="AJ41" s="35" t="e">
        <f>IF(AND('Mapa final'!#REF!="Baja",'Mapa final'!#REF!="Catastrófico"),CONCATENATE("R6C",'Mapa final'!#REF!),"")</f>
        <v>#REF!</v>
      </c>
      <c r="AK41" s="35" t="e">
        <f>IF(AND('Mapa final'!#REF!="Baja",'Mapa final'!#REF!="Catastrófico"),CONCATENATE("R6C",'Mapa final'!#REF!),"")</f>
        <v>#REF!</v>
      </c>
      <c r="AL41" s="35" t="e">
        <f>IF(AND('Mapa final'!#REF!="Baja",'Mapa final'!#REF!="Catastrófico"),CONCATENATE("R6C",'Mapa final'!#REF!),"")</f>
        <v>#REF!</v>
      </c>
      <c r="AM41" s="35" t="e">
        <f>IF(AND('Mapa final'!#REF!="Baja",'Mapa final'!#REF!="Catastrófico"),CONCATENATE("R6C",'Mapa final'!#REF!),"")</f>
        <v>#REF!</v>
      </c>
      <c r="AN41" s="1"/>
      <c r="AO41" s="1447"/>
      <c r="AP41" s="917"/>
      <c r="AQ41" s="917"/>
      <c r="AR41" s="917"/>
      <c r="AS41" s="917"/>
      <c r="AT41" s="1448"/>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1411"/>
      <c r="C42" s="917"/>
      <c r="D42" s="918"/>
      <c r="E42" s="917"/>
      <c r="F42" s="917"/>
      <c r="G42" s="917"/>
      <c r="H42" s="917"/>
      <c r="I42" s="917"/>
      <c r="J42" s="36" t="e">
        <f>IF(AND('Mapa final'!#REF!="Baja",'Mapa final'!#REF!="Leve"),CONCATENATE("R7C",'Mapa final'!#REF!),"")</f>
        <v>#REF!</v>
      </c>
      <c r="K42" s="37" t="e">
        <f>IF(AND('Mapa final'!#REF!="Baja",'Mapa final'!#REF!="Leve"),CONCATENATE("R7C",'Mapa final'!#REF!),"")</f>
        <v>#REF!</v>
      </c>
      <c r="L42" s="37" t="e">
        <f>IF(AND('Mapa final'!#REF!="Baja",'Mapa final'!#REF!="Leve"),CONCATENATE("R7C",'Mapa final'!#REF!),"")</f>
        <v>#REF!</v>
      </c>
      <c r="M42" s="37" t="e">
        <f>IF(AND('Mapa final'!#REF!="Baja",'Mapa final'!#REF!="Leve"),CONCATENATE("R7C",'Mapa final'!#REF!),"")</f>
        <v>#REF!</v>
      </c>
      <c r="N42" s="37" t="e">
        <f>IF(AND('Mapa final'!#REF!="Baja",'Mapa final'!#REF!="Leve"),CONCATENATE("R7C",'Mapa final'!#REF!),"")</f>
        <v>#REF!</v>
      </c>
      <c r="O42" s="37" t="e">
        <f>IF(AND('Mapa final'!#REF!="Baja",'Mapa final'!#REF!="Leve"),CONCATENATE("R7C",'Mapa final'!#REF!),"")</f>
        <v>#REF!</v>
      </c>
      <c r="P42" s="33" t="e">
        <f>IF(AND('Mapa final'!#REF!="Baja",'Mapa final'!#REF!="Menor"),CONCATENATE("R7C",'Mapa final'!#REF!),"")</f>
        <v>#REF!</v>
      </c>
      <c r="Q42" s="33" t="e">
        <f>IF(AND('Mapa final'!#REF!="Baja",'Mapa final'!#REF!="Menor"),CONCATENATE("R7C",'Mapa final'!#REF!),"")</f>
        <v>#REF!</v>
      </c>
      <c r="R42" s="33" t="e">
        <f>IF(AND('Mapa final'!#REF!="Baja",'Mapa final'!#REF!="Menor"),CONCATENATE("R7C",'Mapa final'!#REF!),"")</f>
        <v>#REF!</v>
      </c>
      <c r="S42" s="33" t="e">
        <f>IF(AND('Mapa final'!#REF!="Baja",'Mapa final'!#REF!="Menor"),CONCATENATE("R7C",'Mapa final'!#REF!),"")</f>
        <v>#REF!</v>
      </c>
      <c r="T42" s="33" t="e">
        <f>IF(AND('Mapa final'!#REF!="Baja",'Mapa final'!#REF!="Menor"),CONCATENATE("R7C",'Mapa final'!#REF!),"")</f>
        <v>#REF!</v>
      </c>
      <c r="U42" s="33" t="e">
        <f>IF(AND('Mapa final'!#REF!="Baja",'Mapa final'!#REF!="Menor"),CONCATENATE("R7C",'Mapa final'!#REF!),"")</f>
        <v>#REF!</v>
      </c>
      <c r="V42" s="33" t="e">
        <f>IF(AND('Mapa final'!#REF!="Baja",'Mapa final'!#REF!="Moderado"),CONCATENATE("R7C",'Mapa final'!#REF!),"")</f>
        <v>#REF!</v>
      </c>
      <c r="W42" s="33" t="e">
        <f>IF(AND('Mapa final'!#REF!="Baja",'Mapa final'!#REF!="Moderado"),CONCATENATE("R7C",'Mapa final'!#REF!),"")</f>
        <v>#REF!</v>
      </c>
      <c r="X42" s="33" t="e">
        <f>IF(AND('Mapa final'!#REF!="Baja",'Mapa final'!#REF!="Moderado"),CONCATENATE("R7C",'Mapa final'!#REF!),"")</f>
        <v>#REF!</v>
      </c>
      <c r="Y42" s="33" t="e">
        <f>IF(AND('Mapa final'!#REF!="Baja",'Mapa final'!#REF!="Moderado"),CONCATENATE("R7C",'Mapa final'!#REF!),"")</f>
        <v>#REF!</v>
      </c>
      <c r="Z42" s="33" t="e">
        <f>IF(AND('Mapa final'!#REF!="Baja",'Mapa final'!#REF!="Moderado"),CONCATENATE("R7C",'Mapa final'!#REF!),"")</f>
        <v>#REF!</v>
      </c>
      <c r="AA42" s="33" t="e">
        <f>IF(AND('Mapa final'!#REF!="Baja",'Mapa final'!#REF!="Moderado"),CONCATENATE("R7C",'Mapa final'!#REF!),"")</f>
        <v>#REF!</v>
      </c>
      <c r="AB42" s="34" t="e">
        <f>IF(AND('Mapa final'!#REF!="Baja",'Mapa final'!#REF!="Mayor"),CONCATENATE("R7C",'Mapa final'!#REF!),"")</f>
        <v>#REF!</v>
      </c>
      <c r="AC42" s="34" t="e">
        <f>IF(AND('Mapa final'!#REF!="Baja",'Mapa final'!#REF!="Mayor"),CONCATENATE("R7C",'Mapa final'!#REF!),"")</f>
        <v>#REF!</v>
      </c>
      <c r="AD42" s="34" t="e">
        <f>IF(AND('Mapa final'!#REF!="Baja",'Mapa final'!#REF!="Mayor"),CONCATENATE("R7C",'Mapa final'!#REF!),"")</f>
        <v>#REF!</v>
      </c>
      <c r="AE42" s="34" t="e">
        <f>IF(AND('Mapa final'!#REF!="Baja",'Mapa final'!#REF!="Mayor"),CONCATENATE("R7C",'Mapa final'!#REF!),"")</f>
        <v>#REF!</v>
      </c>
      <c r="AF42" s="34" t="e">
        <f>IF(AND('Mapa final'!#REF!="Baja",'Mapa final'!#REF!="Mayor"),CONCATENATE("R7C",'Mapa final'!#REF!),"")</f>
        <v>#REF!</v>
      </c>
      <c r="AG42" s="34" t="e">
        <f>IF(AND('Mapa final'!#REF!="Baja",'Mapa final'!#REF!="Mayor"),CONCATENATE("R7C",'Mapa final'!#REF!),"")</f>
        <v>#REF!</v>
      </c>
      <c r="AH42" s="35" t="e">
        <f>IF(AND('Mapa final'!#REF!="Baja",'Mapa final'!#REF!="Catastrófico"),CONCATENATE("R7C",'Mapa final'!#REF!),"")</f>
        <v>#REF!</v>
      </c>
      <c r="AI42" s="35" t="e">
        <f>IF(AND('Mapa final'!#REF!="Baja",'Mapa final'!#REF!="Catastrófico"),CONCATENATE("R7C",'Mapa final'!#REF!),"")</f>
        <v>#REF!</v>
      </c>
      <c r="AJ42" s="35" t="e">
        <f>IF(AND('Mapa final'!#REF!="Baja",'Mapa final'!#REF!="Catastrófico"),CONCATENATE("R7C",'Mapa final'!#REF!),"")</f>
        <v>#REF!</v>
      </c>
      <c r="AK42" s="35" t="e">
        <f>IF(AND('Mapa final'!#REF!="Baja",'Mapa final'!#REF!="Catastrófico"),CONCATENATE("R7C",'Mapa final'!#REF!),"")</f>
        <v>#REF!</v>
      </c>
      <c r="AL42" s="35" t="e">
        <f>IF(AND('Mapa final'!#REF!="Baja",'Mapa final'!#REF!="Catastrófico"),CONCATENATE("R7C",'Mapa final'!#REF!),"")</f>
        <v>#REF!</v>
      </c>
      <c r="AM42" s="35" t="e">
        <f>IF(AND('Mapa final'!#REF!="Baja",'Mapa final'!#REF!="Catastrófico"),CONCATENATE("R7C",'Mapa final'!#REF!),"")</f>
        <v>#REF!</v>
      </c>
      <c r="AN42" s="1"/>
      <c r="AO42" s="1447"/>
      <c r="AP42" s="917"/>
      <c r="AQ42" s="917"/>
      <c r="AR42" s="917"/>
      <c r="AS42" s="917"/>
      <c r="AT42" s="1448"/>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1411"/>
      <c r="C43" s="917"/>
      <c r="D43" s="918"/>
      <c r="E43" s="917"/>
      <c r="F43" s="917"/>
      <c r="G43" s="917"/>
      <c r="H43" s="917"/>
      <c r="I43" s="917"/>
      <c r="J43" s="36" t="e">
        <f>IF(AND('Mapa final'!#REF!="Baja",'Mapa final'!#REF!="Leve"),CONCATENATE("R8C",'Mapa final'!#REF!),"")</f>
        <v>#REF!</v>
      </c>
      <c r="K43" s="37" t="e">
        <f>IF(AND('Mapa final'!#REF!="Baja",'Mapa final'!#REF!="Leve"),CONCATENATE("R8C",'Mapa final'!#REF!),"")</f>
        <v>#REF!</v>
      </c>
      <c r="L43" s="37" t="e">
        <f>IF(AND('Mapa final'!#REF!="Baja",'Mapa final'!#REF!="Leve"),CONCATENATE("R8C",'Mapa final'!#REF!),"")</f>
        <v>#REF!</v>
      </c>
      <c r="M43" s="37" t="e">
        <f>IF(AND('Mapa final'!#REF!="Baja",'Mapa final'!#REF!="Leve"),CONCATENATE("R8C",'Mapa final'!#REF!),"")</f>
        <v>#REF!</v>
      </c>
      <c r="N43" s="37" t="e">
        <f>IF(AND('Mapa final'!#REF!="Baja",'Mapa final'!#REF!="Leve"),CONCATENATE("R8C",'Mapa final'!#REF!),"")</f>
        <v>#REF!</v>
      </c>
      <c r="O43" s="37" t="e">
        <f>IF(AND('Mapa final'!#REF!="Baja",'Mapa final'!#REF!="Leve"),CONCATENATE("R8C",'Mapa final'!#REF!),"")</f>
        <v>#REF!</v>
      </c>
      <c r="P43" s="33" t="e">
        <f>IF(AND('Mapa final'!#REF!="Baja",'Mapa final'!#REF!="Menor"),CONCATENATE("R8C",'Mapa final'!#REF!),"")</f>
        <v>#REF!</v>
      </c>
      <c r="Q43" s="33" t="e">
        <f>IF(AND('Mapa final'!#REF!="Baja",'Mapa final'!#REF!="Menor"),CONCATENATE("R8C",'Mapa final'!#REF!),"")</f>
        <v>#REF!</v>
      </c>
      <c r="R43" s="33" t="e">
        <f>IF(AND('Mapa final'!#REF!="Baja",'Mapa final'!#REF!="Menor"),CONCATENATE("R8C",'Mapa final'!#REF!),"")</f>
        <v>#REF!</v>
      </c>
      <c r="S43" s="33" t="e">
        <f>IF(AND('Mapa final'!#REF!="Baja",'Mapa final'!#REF!="Menor"),CONCATENATE("R8C",'Mapa final'!#REF!),"")</f>
        <v>#REF!</v>
      </c>
      <c r="T43" s="33" t="e">
        <f>IF(AND('Mapa final'!#REF!="Baja",'Mapa final'!#REF!="Menor"),CONCATENATE("R8C",'Mapa final'!#REF!),"")</f>
        <v>#REF!</v>
      </c>
      <c r="U43" s="33" t="e">
        <f>IF(AND('Mapa final'!#REF!="Baja",'Mapa final'!#REF!="Menor"),CONCATENATE("R8C",'Mapa final'!#REF!),"")</f>
        <v>#REF!</v>
      </c>
      <c r="V43" s="33" t="e">
        <f>IF(AND('Mapa final'!#REF!="Baja",'Mapa final'!#REF!="Moderado"),CONCATENATE("R8C",'Mapa final'!#REF!),"")</f>
        <v>#REF!</v>
      </c>
      <c r="W43" s="33" t="e">
        <f>IF(AND('Mapa final'!#REF!="Baja",'Mapa final'!#REF!="Moderado"),CONCATENATE("R8C",'Mapa final'!#REF!),"")</f>
        <v>#REF!</v>
      </c>
      <c r="X43" s="33" t="e">
        <f>IF(AND('Mapa final'!#REF!="Baja",'Mapa final'!#REF!="Moderado"),CONCATENATE("R8C",'Mapa final'!#REF!),"")</f>
        <v>#REF!</v>
      </c>
      <c r="Y43" s="33" t="e">
        <f>IF(AND('Mapa final'!#REF!="Baja",'Mapa final'!#REF!="Moderado"),CONCATENATE("R8C",'Mapa final'!#REF!),"")</f>
        <v>#REF!</v>
      </c>
      <c r="Z43" s="33" t="e">
        <f>IF(AND('Mapa final'!#REF!="Baja",'Mapa final'!#REF!="Moderado"),CONCATENATE("R8C",'Mapa final'!#REF!),"")</f>
        <v>#REF!</v>
      </c>
      <c r="AA43" s="33" t="e">
        <f>IF(AND('Mapa final'!#REF!="Baja",'Mapa final'!#REF!="Moderado"),CONCATENATE("R8C",'Mapa final'!#REF!),"")</f>
        <v>#REF!</v>
      </c>
      <c r="AB43" s="34" t="e">
        <f>IF(AND('Mapa final'!#REF!="Baja",'Mapa final'!#REF!="Mayor"),CONCATENATE("R8C",'Mapa final'!#REF!),"")</f>
        <v>#REF!</v>
      </c>
      <c r="AC43" s="34" t="e">
        <f>IF(AND('Mapa final'!#REF!="Baja",'Mapa final'!#REF!="Mayor"),CONCATENATE("R8C",'Mapa final'!#REF!),"")</f>
        <v>#REF!</v>
      </c>
      <c r="AD43" s="34" t="e">
        <f>IF(AND('Mapa final'!#REF!="Baja",'Mapa final'!#REF!="Mayor"),CONCATENATE("R8C",'Mapa final'!#REF!),"")</f>
        <v>#REF!</v>
      </c>
      <c r="AE43" s="34" t="e">
        <f>IF(AND('Mapa final'!#REF!="Baja",'Mapa final'!#REF!="Mayor"),CONCATENATE("R8C",'Mapa final'!#REF!),"")</f>
        <v>#REF!</v>
      </c>
      <c r="AF43" s="34" t="e">
        <f>IF(AND('Mapa final'!#REF!="Baja",'Mapa final'!#REF!="Mayor"),CONCATENATE("R8C",'Mapa final'!#REF!),"")</f>
        <v>#REF!</v>
      </c>
      <c r="AG43" s="34" t="e">
        <f>IF(AND('Mapa final'!#REF!="Baja",'Mapa final'!#REF!="Mayor"),CONCATENATE("R8C",'Mapa final'!#REF!),"")</f>
        <v>#REF!</v>
      </c>
      <c r="AH43" s="35" t="e">
        <f>IF(AND('Mapa final'!#REF!="Baja",'Mapa final'!#REF!="Catastrófico"),CONCATENATE("R8C",'Mapa final'!#REF!),"")</f>
        <v>#REF!</v>
      </c>
      <c r="AI43" s="35" t="e">
        <f>IF(AND('Mapa final'!#REF!="Baja",'Mapa final'!#REF!="Catastrófico"),CONCATENATE("R8C",'Mapa final'!#REF!),"")</f>
        <v>#REF!</v>
      </c>
      <c r="AJ43" s="35" t="e">
        <f>IF(AND('Mapa final'!#REF!="Baja",'Mapa final'!#REF!="Catastrófico"),CONCATENATE("R8C",'Mapa final'!#REF!),"")</f>
        <v>#REF!</v>
      </c>
      <c r="AK43" s="35" t="e">
        <f>IF(AND('Mapa final'!#REF!="Baja",'Mapa final'!#REF!="Catastrófico"),CONCATENATE("R8C",'Mapa final'!#REF!),"")</f>
        <v>#REF!</v>
      </c>
      <c r="AL43" s="35" t="e">
        <f>IF(AND('Mapa final'!#REF!="Baja",'Mapa final'!#REF!="Catastrófico"),CONCATENATE("R8C",'Mapa final'!#REF!),"")</f>
        <v>#REF!</v>
      </c>
      <c r="AM43" s="35" t="e">
        <f>IF(AND('Mapa final'!#REF!="Baja",'Mapa final'!#REF!="Catastrófico"),CONCATENATE("R8C",'Mapa final'!#REF!),"")</f>
        <v>#REF!</v>
      </c>
      <c r="AN43" s="1"/>
      <c r="AO43" s="1447"/>
      <c r="AP43" s="917"/>
      <c r="AQ43" s="917"/>
      <c r="AR43" s="917"/>
      <c r="AS43" s="917"/>
      <c r="AT43" s="1448"/>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1411"/>
      <c r="C44" s="917"/>
      <c r="D44" s="918"/>
      <c r="E44" s="917"/>
      <c r="F44" s="917"/>
      <c r="G44" s="917"/>
      <c r="H44" s="917"/>
      <c r="I44" s="917"/>
      <c r="J44" s="36" t="e">
        <f>IF(AND('Mapa final'!#REF!="Baja",'Mapa final'!#REF!="Leve"),CONCATENATE("R9C",'Mapa final'!#REF!),"")</f>
        <v>#REF!</v>
      </c>
      <c r="K44" s="37" t="e">
        <f>IF(AND('Mapa final'!#REF!="Baja",'Mapa final'!#REF!="Leve"),CONCATENATE("R9C",'Mapa final'!#REF!),"")</f>
        <v>#REF!</v>
      </c>
      <c r="L44" s="37" t="e">
        <f>IF(AND('Mapa final'!#REF!="Baja",'Mapa final'!#REF!="Leve"),CONCATENATE("R9C",'Mapa final'!#REF!),"")</f>
        <v>#REF!</v>
      </c>
      <c r="M44" s="37" t="e">
        <f>IF(AND('Mapa final'!#REF!="Baja",'Mapa final'!#REF!="Leve"),CONCATENATE("R9C",'Mapa final'!#REF!),"")</f>
        <v>#REF!</v>
      </c>
      <c r="N44" s="37" t="e">
        <f>IF(AND('Mapa final'!#REF!="Baja",'Mapa final'!#REF!="Leve"),CONCATENATE("R9C",'Mapa final'!#REF!),"")</f>
        <v>#REF!</v>
      </c>
      <c r="O44" s="37" t="e">
        <f>IF(AND('Mapa final'!#REF!="Baja",'Mapa final'!#REF!="Leve"),CONCATENATE("R9C",'Mapa final'!#REF!),"")</f>
        <v>#REF!</v>
      </c>
      <c r="P44" s="33" t="e">
        <f>IF(AND('Mapa final'!#REF!="Baja",'Mapa final'!#REF!="Menor"),CONCATENATE("R9C",'Mapa final'!#REF!),"")</f>
        <v>#REF!</v>
      </c>
      <c r="Q44" s="33" t="e">
        <f>IF(AND('Mapa final'!#REF!="Baja",'Mapa final'!#REF!="Menor"),CONCATENATE("R9C",'Mapa final'!#REF!),"")</f>
        <v>#REF!</v>
      </c>
      <c r="R44" s="33" t="e">
        <f>IF(AND('Mapa final'!#REF!="Baja",'Mapa final'!#REF!="Menor"),CONCATENATE("R9C",'Mapa final'!#REF!),"")</f>
        <v>#REF!</v>
      </c>
      <c r="S44" s="33" t="e">
        <f>IF(AND('Mapa final'!#REF!="Baja",'Mapa final'!#REF!="Menor"),CONCATENATE("R9C",'Mapa final'!#REF!),"")</f>
        <v>#REF!</v>
      </c>
      <c r="T44" s="33" t="e">
        <f>IF(AND('Mapa final'!#REF!="Baja",'Mapa final'!#REF!="Menor"),CONCATENATE("R9C",'Mapa final'!#REF!),"")</f>
        <v>#REF!</v>
      </c>
      <c r="U44" s="33" t="e">
        <f>IF(AND('Mapa final'!#REF!="Baja",'Mapa final'!#REF!="Menor"),CONCATENATE("R9C",'Mapa final'!#REF!),"")</f>
        <v>#REF!</v>
      </c>
      <c r="V44" s="33" t="e">
        <f>IF(AND('Mapa final'!#REF!="Baja",'Mapa final'!#REF!="Moderado"),CONCATENATE("R9C",'Mapa final'!#REF!),"")</f>
        <v>#REF!</v>
      </c>
      <c r="W44" s="33" t="e">
        <f>IF(AND('Mapa final'!#REF!="Baja",'Mapa final'!#REF!="Moderado"),CONCATENATE("R9C",'Mapa final'!#REF!),"")</f>
        <v>#REF!</v>
      </c>
      <c r="X44" s="33" t="e">
        <f>IF(AND('Mapa final'!#REF!="Baja",'Mapa final'!#REF!="Moderado"),CONCATENATE("R9C",'Mapa final'!#REF!),"")</f>
        <v>#REF!</v>
      </c>
      <c r="Y44" s="33" t="e">
        <f>IF(AND('Mapa final'!#REF!="Baja",'Mapa final'!#REF!="Moderado"),CONCATENATE("R9C",'Mapa final'!#REF!),"")</f>
        <v>#REF!</v>
      </c>
      <c r="Z44" s="33" t="e">
        <f>IF(AND('Mapa final'!#REF!="Baja",'Mapa final'!#REF!="Moderado"),CONCATENATE("R9C",'Mapa final'!#REF!),"")</f>
        <v>#REF!</v>
      </c>
      <c r="AA44" s="33" t="e">
        <f>IF(AND('Mapa final'!#REF!="Baja",'Mapa final'!#REF!="Moderado"),CONCATENATE("R9C",'Mapa final'!#REF!),"")</f>
        <v>#REF!</v>
      </c>
      <c r="AB44" s="34" t="e">
        <f>IF(AND('Mapa final'!#REF!="Baja",'Mapa final'!#REF!="Mayor"),CONCATENATE("R9C",'Mapa final'!#REF!),"")</f>
        <v>#REF!</v>
      </c>
      <c r="AC44" s="34" t="e">
        <f>IF(AND('Mapa final'!#REF!="Baja",'Mapa final'!#REF!="Mayor"),CONCATENATE("R9C",'Mapa final'!#REF!),"")</f>
        <v>#REF!</v>
      </c>
      <c r="AD44" s="34" t="e">
        <f>IF(AND('Mapa final'!#REF!="Baja",'Mapa final'!#REF!="Mayor"),CONCATENATE("R9C",'Mapa final'!#REF!),"")</f>
        <v>#REF!</v>
      </c>
      <c r="AE44" s="34" t="e">
        <f>IF(AND('Mapa final'!#REF!="Baja",'Mapa final'!#REF!="Mayor"),CONCATENATE("R9C",'Mapa final'!#REF!),"")</f>
        <v>#REF!</v>
      </c>
      <c r="AF44" s="34" t="e">
        <f>IF(AND('Mapa final'!#REF!="Baja",'Mapa final'!#REF!="Mayor"),CONCATENATE("R9C",'Mapa final'!#REF!),"")</f>
        <v>#REF!</v>
      </c>
      <c r="AG44" s="34" t="e">
        <f>IF(AND('Mapa final'!#REF!="Baja",'Mapa final'!#REF!="Mayor"),CONCATENATE("R9C",'Mapa final'!#REF!),"")</f>
        <v>#REF!</v>
      </c>
      <c r="AH44" s="35" t="e">
        <f>IF(AND('Mapa final'!#REF!="Baja",'Mapa final'!#REF!="Catastrófico"),CONCATENATE("R9C",'Mapa final'!#REF!),"")</f>
        <v>#REF!</v>
      </c>
      <c r="AI44" s="35" t="e">
        <f>IF(AND('Mapa final'!#REF!="Baja",'Mapa final'!#REF!="Catastrófico"),CONCATENATE("R9C",'Mapa final'!#REF!),"")</f>
        <v>#REF!</v>
      </c>
      <c r="AJ44" s="35" t="e">
        <f>IF(AND('Mapa final'!#REF!="Baja",'Mapa final'!#REF!="Catastrófico"),CONCATENATE("R9C",'Mapa final'!#REF!),"")</f>
        <v>#REF!</v>
      </c>
      <c r="AK44" s="35" t="e">
        <f>IF(AND('Mapa final'!#REF!="Baja",'Mapa final'!#REF!="Catastrófico"),CONCATENATE("R9C",'Mapa final'!#REF!),"")</f>
        <v>#REF!</v>
      </c>
      <c r="AL44" s="35" t="e">
        <f>IF(AND('Mapa final'!#REF!="Baja",'Mapa final'!#REF!="Catastrófico"),CONCATENATE("R9C",'Mapa final'!#REF!),"")</f>
        <v>#REF!</v>
      </c>
      <c r="AM44" s="35" t="e">
        <f>IF(AND('Mapa final'!#REF!="Baja",'Mapa final'!#REF!="Catastrófico"),CONCATENATE("R9C",'Mapa final'!#REF!),"")</f>
        <v>#REF!</v>
      </c>
      <c r="AN44" s="1"/>
      <c r="AO44" s="1447"/>
      <c r="AP44" s="917"/>
      <c r="AQ44" s="917"/>
      <c r="AR44" s="917"/>
      <c r="AS44" s="917"/>
      <c r="AT44" s="1448"/>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1411"/>
      <c r="C45" s="917"/>
      <c r="D45" s="918"/>
      <c r="E45" s="1429"/>
      <c r="F45" s="1429"/>
      <c r="G45" s="1429"/>
      <c r="H45" s="1429"/>
      <c r="I45" s="1429"/>
      <c r="J45" s="36" t="e">
        <f>IF(AND('Mapa final'!#REF!="Baja",'Mapa final'!#REF!="Leve"),CONCATENATE("R10C",'Mapa final'!#REF!),"")</f>
        <v>#REF!</v>
      </c>
      <c r="K45" s="37" t="e">
        <f>IF(AND('Mapa final'!#REF!="Baja",'Mapa final'!#REF!="Leve"),CONCATENATE("R10C",'Mapa final'!#REF!),"")</f>
        <v>#REF!</v>
      </c>
      <c r="L45" s="37" t="e">
        <f>IF(AND('Mapa final'!#REF!="Baja",'Mapa final'!#REF!="Leve"),CONCATENATE("R10C",'Mapa final'!#REF!),"")</f>
        <v>#REF!</v>
      </c>
      <c r="M45" s="37" t="e">
        <f>IF(AND('Mapa final'!#REF!="Baja",'Mapa final'!#REF!="Leve"),CONCATENATE("R10C",'Mapa final'!#REF!),"")</f>
        <v>#REF!</v>
      </c>
      <c r="N45" s="37" t="e">
        <f>IF(AND('Mapa final'!#REF!="Baja",'Mapa final'!#REF!="Leve"),CONCATENATE("R10C",'Mapa final'!#REF!),"")</f>
        <v>#REF!</v>
      </c>
      <c r="O45" s="37" t="e">
        <f>IF(AND('Mapa final'!#REF!="Baja",'Mapa final'!#REF!="Leve"),CONCATENATE("R10C",'Mapa final'!#REF!),"")</f>
        <v>#REF!</v>
      </c>
      <c r="P45" s="33" t="e">
        <f>IF(AND('Mapa final'!#REF!="Baja",'Mapa final'!#REF!="Menor"),CONCATENATE("R10C",'Mapa final'!#REF!),"")</f>
        <v>#REF!</v>
      </c>
      <c r="Q45" s="33" t="e">
        <f>IF(AND('Mapa final'!#REF!="Baja",'Mapa final'!#REF!="Menor"),CONCATENATE("R10C",'Mapa final'!#REF!),"")</f>
        <v>#REF!</v>
      </c>
      <c r="R45" s="33" t="e">
        <f>IF(AND('Mapa final'!#REF!="Baja",'Mapa final'!#REF!="Menor"),CONCATENATE("R10C",'Mapa final'!#REF!),"")</f>
        <v>#REF!</v>
      </c>
      <c r="S45" s="33" t="e">
        <f>IF(AND('Mapa final'!#REF!="Baja",'Mapa final'!#REF!="Menor"),CONCATENATE("R10C",'Mapa final'!#REF!),"")</f>
        <v>#REF!</v>
      </c>
      <c r="T45" s="33" t="e">
        <f>IF(AND('Mapa final'!#REF!="Baja",'Mapa final'!#REF!="Menor"),CONCATENATE("R10C",'Mapa final'!#REF!),"")</f>
        <v>#REF!</v>
      </c>
      <c r="U45" s="33" t="e">
        <f>IF(AND('Mapa final'!#REF!="Baja",'Mapa final'!#REF!="Menor"),CONCATENATE("R10C",'Mapa final'!#REF!),"")</f>
        <v>#REF!</v>
      </c>
      <c r="V45" s="33" t="e">
        <f>IF(AND('Mapa final'!#REF!="Baja",'Mapa final'!#REF!="Moderado"),CONCATENATE("R10C",'Mapa final'!#REF!),"")</f>
        <v>#REF!</v>
      </c>
      <c r="W45" s="33" t="e">
        <f>IF(AND('Mapa final'!#REF!="Baja",'Mapa final'!#REF!="Moderado"),CONCATENATE("R10C",'Mapa final'!#REF!),"")</f>
        <v>#REF!</v>
      </c>
      <c r="X45" s="33" t="e">
        <f>IF(AND('Mapa final'!#REF!="Baja",'Mapa final'!#REF!="Moderado"),CONCATENATE("R10C",'Mapa final'!#REF!),"")</f>
        <v>#REF!</v>
      </c>
      <c r="Y45" s="33" t="e">
        <f>IF(AND('Mapa final'!#REF!="Baja",'Mapa final'!#REF!="Moderado"),CONCATENATE("R10C",'Mapa final'!#REF!),"")</f>
        <v>#REF!</v>
      </c>
      <c r="Z45" s="33" t="e">
        <f>IF(AND('Mapa final'!#REF!="Baja",'Mapa final'!#REF!="Moderado"),CONCATENATE("R10C",'Mapa final'!#REF!),"")</f>
        <v>#REF!</v>
      </c>
      <c r="AA45" s="33" t="e">
        <f>IF(AND('Mapa final'!#REF!="Baja",'Mapa final'!#REF!="Moderado"),CONCATENATE("R10C",'Mapa final'!#REF!),"")</f>
        <v>#REF!</v>
      </c>
      <c r="AB45" s="34" t="e">
        <f>IF(AND('Mapa final'!#REF!="Baja",'Mapa final'!#REF!="Mayor"),CONCATENATE("R10C",'Mapa final'!#REF!),"")</f>
        <v>#REF!</v>
      </c>
      <c r="AC45" s="34" t="e">
        <f>IF(AND('Mapa final'!#REF!="Baja",'Mapa final'!#REF!="Mayor"),CONCATENATE("R10C",'Mapa final'!#REF!),"")</f>
        <v>#REF!</v>
      </c>
      <c r="AD45" s="34" t="e">
        <f>IF(AND('Mapa final'!#REF!="Baja",'Mapa final'!#REF!="Mayor"),CONCATENATE("R10C",'Mapa final'!#REF!),"")</f>
        <v>#REF!</v>
      </c>
      <c r="AE45" s="34" t="e">
        <f>IF(AND('Mapa final'!#REF!="Baja",'Mapa final'!#REF!="Mayor"),CONCATENATE("R10C",'Mapa final'!#REF!),"")</f>
        <v>#REF!</v>
      </c>
      <c r="AF45" s="34" t="e">
        <f>IF(AND('Mapa final'!#REF!="Baja",'Mapa final'!#REF!="Mayor"),CONCATENATE("R10C",'Mapa final'!#REF!),"")</f>
        <v>#REF!</v>
      </c>
      <c r="AG45" s="34" t="e">
        <f>IF(AND('Mapa final'!#REF!="Baja",'Mapa final'!#REF!="Mayor"),CONCATENATE("R10C",'Mapa final'!#REF!),"")</f>
        <v>#REF!</v>
      </c>
      <c r="AH45" s="35" t="e">
        <f>IF(AND('Mapa final'!#REF!="Baja",'Mapa final'!#REF!="Catastrófico"),CONCATENATE("R10C",'Mapa final'!#REF!),"")</f>
        <v>#REF!</v>
      </c>
      <c r="AI45" s="35" t="e">
        <f>IF(AND('Mapa final'!#REF!="Baja",'Mapa final'!#REF!="Catastrófico"),CONCATENATE("R10C",'Mapa final'!#REF!),"")</f>
        <v>#REF!</v>
      </c>
      <c r="AJ45" s="35" t="e">
        <f>IF(AND('Mapa final'!#REF!="Baja",'Mapa final'!#REF!="Catastrófico"),CONCATENATE("R10C",'Mapa final'!#REF!),"")</f>
        <v>#REF!</v>
      </c>
      <c r="AK45" s="35" t="e">
        <f>IF(AND('Mapa final'!#REF!="Baja",'Mapa final'!#REF!="Catastrófico"),CONCATENATE("R10C",'Mapa final'!#REF!),"")</f>
        <v>#REF!</v>
      </c>
      <c r="AL45" s="35" t="e">
        <f>IF(AND('Mapa final'!#REF!="Baja",'Mapa final'!#REF!="Catastrófico"),CONCATENATE("R10C",'Mapa final'!#REF!),"")</f>
        <v>#REF!</v>
      </c>
      <c r="AM45" s="35" t="e">
        <f>IF(AND('Mapa final'!#REF!="Baja",'Mapa final'!#REF!="Catastrófico"),CONCATENATE("R10C",'Mapa final'!#REF!),"")</f>
        <v>#REF!</v>
      </c>
      <c r="AN45" s="1"/>
      <c r="AO45" s="1449"/>
      <c r="AP45" s="1450"/>
      <c r="AQ45" s="1450"/>
      <c r="AR45" s="1450"/>
      <c r="AS45" s="1450"/>
      <c r="AT45" s="1451"/>
    </row>
    <row r="46" spans="1:76" ht="46.5" customHeight="1">
      <c r="A46" s="1"/>
      <c r="B46" s="1411"/>
      <c r="C46" s="917"/>
      <c r="D46" s="918"/>
      <c r="E46" s="1457" t="s">
        <v>196</v>
      </c>
      <c r="F46" s="917"/>
      <c r="G46" s="917"/>
      <c r="H46" s="917"/>
      <c r="I46" s="918"/>
      <c r="J46" s="37" t="str">
        <f>IF(AND('Mapa final'!$AG$10="Muy Baja",'Mapa final'!$AI$10="Leve"),CONCATENATE("R1C",'Mapa final'!$W$10),"")</f>
        <v/>
      </c>
      <c r="K46" s="37" t="str">
        <f>IF(AND('Mapa final'!$AG$11="Muy Baja",'Mapa final'!$AI$11="Leve"),CONCATENATE("R1C",'Mapa final'!$W$11),"")</f>
        <v/>
      </c>
      <c r="L46" s="37" t="str">
        <f>IF(AND('Mapa final'!$AG$12="Muy Baja",'Mapa final'!$AI$12="Leve"),CONCATENATE("R1C",'Mapa final'!$W$12),"")</f>
        <v/>
      </c>
      <c r="M46" s="37" t="e">
        <f>IF(AND('Mapa final'!#REF!="Muy Baja",'Mapa final'!#REF!="Leve"),CONCATENATE("R1C",'Mapa final'!#REF!),"")</f>
        <v>#REF!</v>
      </c>
      <c r="N46" s="37" t="e">
        <f>IF(AND('Mapa final'!#REF!="Muy Baja",'Mapa final'!#REF!="Leve"),CONCATENATE("R1C",'Mapa final'!#REF!),"")</f>
        <v>#REF!</v>
      </c>
      <c r="O46" s="37" t="e">
        <f>IF(AND('Mapa final'!#REF!="Muy Baja",'Mapa final'!#REF!="Leve"),CONCATENATE("R1C",'Mapa final'!#REF!),"")</f>
        <v>#REF!</v>
      </c>
      <c r="P46" s="37" t="str">
        <f>IF(AND('Mapa final'!$AG$10="Muy Baja",'Mapa final'!$AI$10="Menor"),CONCATENATE("R1C",'Mapa final'!$W$10),"")</f>
        <v/>
      </c>
      <c r="Q46" s="37" t="str">
        <f>IF(AND('Mapa final'!$AG$11="Muy Baja",'Mapa final'!$AI$11="Menor"),CONCATENATE("R1C",'Mapa final'!$W$11),"")</f>
        <v/>
      </c>
      <c r="R46" s="37" t="str">
        <f>IF(AND('Mapa final'!$AG$12="Muy Baja",'Mapa final'!$AI$12="Menor"),CONCATENATE("R1C",'Mapa final'!$W$12),"")</f>
        <v/>
      </c>
      <c r="S46" s="37" t="e">
        <f>IF(AND('Mapa final'!#REF!="Muy Baja",'Mapa final'!#REF!="Menor"),CONCATENATE("R1C",'Mapa final'!#REF!),"")</f>
        <v>#REF!</v>
      </c>
      <c r="T46" s="37" t="e">
        <f>IF(AND('Mapa final'!#REF!="Muy Baja",'Mapa final'!#REF!="Menor"),CONCATENATE("R1C",'Mapa final'!#REF!),"")</f>
        <v>#REF!</v>
      </c>
      <c r="U46" s="37" t="e">
        <f>IF(AND('Mapa final'!#REF!="Muy Baja",'Mapa final'!#REF!="Menor"),CONCATENATE("R1C",'Mapa final'!#REF!),"")</f>
        <v>#REF!</v>
      </c>
      <c r="V46" s="33" t="str">
        <f>IF(AND('Mapa final'!$AG$10="Muy Baja",'Mapa final'!$AI$10="Moderado"),CONCATENATE("R1C",'Mapa final'!$W$10),"")</f>
        <v/>
      </c>
      <c r="W46" s="33" t="str">
        <f>IF(AND('Mapa final'!$AG$11="Muy Baja",'Mapa final'!$AI$11="Moderado"),CONCATENATE("R1C",'Mapa final'!$W$11),"")</f>
        <v/>
      </c>
      <c r="X46" s="33" t="str">
        <f>IF(AND('Mapa final'!$AG$12="Muy Baja",'Mapa final'!$AI$12="Moderado"),CONCATENATE("R1C",'Mapa final'!$W$12),"")</f>
        <v/>
      </c>
      <c r="Y46" s="33" t="e">
        <f>IF(AND('Mapa final'!#REF!="Muy Baja",'Mapa final'!#REF!="Moderado"),CONCATENATE("R1C",'Mapa final'!#REF!),"")</f>
        <v>#REF!</v>
      </c>
      <c r="Z46" s="33" t="e">
        <f>IF(AND('Mapa final'!#REF!="Muy Baja",'Mapa final'!#REF!="Moderado"),CONCATENATE("R1C",'Mapa final'!#REF!),"")</f>
        <v>#REF!</v>
      </c>
      <c r="AA46" s="33" t="e">
        <f>IF(AND('Mapa final'!#REF!="Muy Baja",'Mapa final'!#REF!="Moderado"),CONCATENATE("R1C",'Mapa final'!#REF!),"")</f>
        <v>#REF!</v>
      </c>
      <c r="AB46" s="34" t="str">
        <f>IF(AND('Mapa final'!$AG$10="Muy Baja",'Mapa final'!$AI$10="Mayor"),CONCATENATE("R1C",'Mapa final'!$W$10),"")</f>
        <v/>
      </c>
      <c r="AC46" s="34" t="str">
        <f>IF(AND('Mapa final'!$AG$11="Muy Baja",'Mapa final'!$AI$11="Mayor"),CONCATENATE("R1C",'Mapa final'!$W$11),"")</f>
        <v/>
      </c>
      <c r="AD46" s="34" t="str">
        <f>IF(AND('Mapa final'!$AG$12="Muy Baja",'Mapa final'!$AI$12="Mayor"),CONCATENATE("R1C",'Mapa final'!$W$12),"")</f>
        <v/>
      </c>
      <c r="AE46" s="34" t="e">
        <f>IF(AND('Mapa final'!#REF!="Muy Baja",'Mapa final'!#REF!="Mayor"),CONCATENATE("R1C",'Mapa final'!#REF!),"")</f>
        <v>#REF!</v>
      </c>
      <c r="AF46" s="34" t="e">
        <f>IF(AND('Mapa final'!#REF!="Muy Baja",'Mapa final'!#REF!="Mayor"),CONCATENATE("R1C",'Mapa final'!#REF!),"")</f>
        <v>#REF!</v>
      </c>
      <c r="AG46" s="34" t="e">
        <f>IF(AND('Mapa final'!#REF!="Muy Baja",'Mapa final'!#REF!="Mayor"),CONCATENATE("R1C",'Mapa final'!#REF!),"")</f>
        <v>#REF!</v>
      </c>
      <c r="AH46" s="35" t="str">
        <f>IF(AND('Mapa final'!$AG$10="Muy Baja",'Mapa final'!$AI$10="Catastrófico"),CONCATENATE("R1C",'Mapa final'!$W$10),"")</f>
        <v/>
      </c>
      <c r="AI46" s="35" t="str">
        <f>IF(AND('Mapa final'!$AG$11="Muy Baja",'Mapa final'!$AI$11="Catastrófico"),CONCATENATE("R1C",'Mapa final'!$W$11),"")</f>
        <v/>
      </c>
      <c r="AJ46" s="35" t="str">
        <f>IF(AND('Mapa final'!$AG$12="Muy Baja",'Mapa final'!$AI$12="Catastrófico"),CONCATENATE("R1C",'Mapa final'!$W$12),"")</f>
        <v/>
      </c>
      <c r="AK46" s="35" t="e">
        <f>IF(AND('Mapa final'!#REF!="Muy Baja",'Mapa final'!#REF!="Catastrófico"),CONCATENATE("R1C",'Mapa final'!#REF!),"")</f>
        <v>#REF!</v>
      </c>
      <c r="AL46" s="35" t="e">
        <f>IF(AND('Mapa final'!#REF!="Muy Baja",'Mapa final'!#REF!="Catastrófico"),CONCATENATE("R1C",'Mapa final'!#REF!),"")</f>
        <v>#REF!</v>
      </c>
      <c r="AM46" s="35" t="e">
        <f>IF(AND('Mapa final'!#REF!="Muy Baja",'Mapa final'!#REF!="Catastrófico"),CONCATENATE("R1C",'Mapa final'!#REF!),"")</f>
        <v>#REF!</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1411"/>
      <c r="C47" s="917"/>
      <c r="D47" s="918"/>
      <c r="E47" s="917"/>
      <c r="F47" s="917"/>
      <c r="G47" s="917"/>
      <c r="H47" s="917"/>
      <c r="I47" s="918"/>
      <c r="J47" s="37" t="e">
        <f>IF(AND(#REF!="Muy Baja",#REF!="Leve"),CONCATENATE("R2C",#REF!),"")</f>
        <v>#REF!</v>
      </c>
      <c r="K47" s="37" t="e">
        <f>IF(AND('Mapa final'!#REF!="Muy Baja",'Mapa final'!#REF!="Leve"),CONCATENATE("R2C",'Mapa final'!#REF!),"")</f>
        <v>#REF!</v>
      </c>
      <c r="L47" s="37" t="e">
        <f>IF(AND('Mapa final'!#REF!="Muy Baja",'Mapa final'!#REF!="Leve"),CONCATENATE("R2C",'Mapa final'!#REF!),"")</f>
        <v>#REF!</v>
      </c>
      <c r="M47" s="37" t="e">
        <f>IF(AND('Mapa final'!#REF!="Muy Baja",'Mapa final'!#REF!="Leve"),CONCATENATE("R2C",'Mapa final'!#REF!),"")</f>
        <v>#REF!</v>
      </c>
      <c r="N47" s="37" t="e">
        <f>IF(AND('Mapa final'!#REF!="Muy Baja",'Mapa final'!#REF!="Leve"),CONCATENATE("R2C",'Mapa final'!#REF!),"")</f>
        <v>#REF!</v>
      </c>
      <c r="O47" s="37" t="e">
        <f>IF(AND('Mapa final'!#REF!="Muy Baja",'Mapa final'!#REF!="Leve"),CONCATENATE("R2C",'Mapa final'!#REF!),"")</f>
        <v>#REF!</v>
      </c>
      <c r="P47" s="37" t="e">
        <f>IF(AND(#REF!="Muy Baja",#REF!="Menor"),CONCATENATE("R2C",#REF!),"")</f>
        <v>#REF!</v>
      </c>
      <c r="Q47" s="37" t="e">
        <f>IF(AND('Mapa final'!#REF!="Muy Baja",'Mapa final'!#REF!="Menor"),CONCATENATE("R2C",'Mapa final'!#REF!),"")</f>
        <v>#REF!</v>
      </c>
      <c r="R47" s="37" t="e">
        <f>IF(AND('Mapa final'!#REF!="Muy Baja",'Mapa final'!#REF!="Menor"),CONCATENATE("R2C",'Mapa final'!#REF!),"")</f>
        <v>#REF!</v>
      </c>
      <c r="S47" s="37" t="e">
        <f>IF(AND('Mapa final'!#REF!="Muy Baja",'Mapa final'!#REF!="Menor"),CONCATENATE("R2C",'Mapa final'!#REF!),"")</f>
        <v>#REF!</v>
      </c>
      <c r="T47" s="37" t="e">
        <f>IF(AND('Mapa final'!#REF!="Muy Baja",'Mapa final'!#REF!="Menor"),CONCATENATE("R2C",'Mapa final'!#REF!),"")</f>
        <v>#REF!</v>
      </c>
      <c r="U47" s="37" t="e">
        <f>IF(AND('Mapa final'!#REF!="Muy Baja",'Mapa final'!#REF!="Menor"),CONCATENATE("R2C",'Mapa final'!#REF!),"")</f>
        <v>#REF!</v>
      </c>
      <c r="V47" s="33" t="e">
        <f>IF(AND(#REF!="Muy Baja",#REF!="Moderado"),CONCATENATE("R2C",#REF!),"")</f>
        <v>#REF!</v>
      </c>
      <c r="W47" s="33" t="e">
        <f>IF(AND('Mapa final'!#REF!="Muy Baja",'Mapa final'!#REF!="Moderado"),CONCATENATE("R2C",'Mapa final'!#REF!),"")</f>
        <v>#REF!</v>
      </c>
      <c r="X47" s="33" t="e">
        <f>IF(AND('Mapa final'!#REF!="Muy Baja",'Mapa final'!#REF!="Moderado"),CONCATENATE("R2C",'Mapa final'!#REF!),"")</f>
        <v>#REF!</v>
      </c>
      <c r="Y47" s="33" t="e">
        <f>IF(AND('Mapa final'!#REF!="Muy Baja",'Mapa final'!#REF!="Moderado"),CONCATENATE("R2C",'Mapa final'!#REF!),"")</f>
        <v>#REF!</v>
      </c>
      <c r="Z47" s="33" t="e">
        <f>IF(AND('Mapa final'!#REF!="Muy Baja",'Mapa final'!#REF!="Moderado"),CONCATENATE("R2C",'Mapa final'!#REF!),"")</f>
        <v>#REF!</v>
      </c>
      <c r="AA47" s="33" t="e">
        <f>IF(AND('Mapa final'!#REF!="Muy Baja",'Mapa final'!#REF!="Moderado"),CONCATENATE("R2C",'Mapa final'!#REF!),"")</f>
        <v>#REF!</v>
      </c>
      <c r="AB47" s="34" t="e">
        <f>IF(AND('Mapa final'!#REF!="Muy Baja",#REF!="Mayor"),CONCATENATE("R2C",#REF!),"")</f>
        <v>#REF!</v>
      </c>
      <c r="AC47" s="34" t="e">
        <f>IF(AND('Mapa final'!#REF!="Muy Baja",'Mapa final'!#REF!="Mayor"),CONCATENATE("R2C",'Mapa final'!#REF!),"")</f>
        <v>#REF!</v>
      </c>
      <c r="AD47" s="34" t="e">
        <f>IF(AND('Mapa final'!#REF!="Muy Baja",'Mapa final'!#REF!="Mayor"),CONCATENATE("R2C",'Mapa final'!#REF!),"")</f>
        <v>#REF!</v>
      </c>
      <c r="AE47" s="34" t="e">
        <f>IF(AND('Mapa final'!#REF!="Muy Baja",'Mapa final'!#REF!="Mayor"),CONCATENATE("R2C",'Mapa final'!#REF!),"")</f>
        <v>#REF!</v>
      </c>
      <c r="AF47" s="34" t="e">
        <f>IF(AND('Mapa final'!#REF!="Muy Baja",'Mapa final'!#REF!="Mayor"),CONCATENATE("R2C",'Mapa final'!#REF!),"")</f>
        <v>#REF!</v>
      </c>
      <c r="AG47" s="34" t="e">
        <f>IF(AND('Mapa final'!#REF!="Muy Baja",'Mapa final'!#REF!="Mayor"),CONCATENATE("R2C",'Mapa final'!#REF!),"")</f>
        <v>#REF!</v>
      </c>
      <c r="AH47" s="35" t="e">
        <f>IF(AND(#REF!="Muy Baja",#REF!="Catastrófico"),CONCATENATE("R2C",#REF!),"")</f>
        <v>#REF!</v>
      </c>
      <c r="AI47" s="35" t="e">
        <f>IF(AND('Mapa final'!#REF!="Muy Baja",'Mapa final'!#REF!="Catastrófico"),CONCATENATE("R2C",'Mapa final'!#REF!),"")</f>
        <v>#REF!</v>
      </c>
      <c r="AJ47" s="35" t="e">
        <f>IF(AND('Mapa final'!#REF!="Muy Baja",'Mapa final'!#REF!="Catastrófico"),CONCATENATE("R2C",'Mapa final'!#REF!),"")</f>
        <v>#REF!</v>
      </c>
      <c r="AK47" s="35" t="e">
        <f>IF(AND('Mapa final'!#REF!="Muy Baja",'Mapa final'!#REF!="Catastrófico"),CONCATENATE("R2C",'Mapa final'!#REF!),"")</f>
        <v>#REF!</v>
      </c>
      <c r="AL47" s="35" t="e">
        <f>IF(AND('Mapa final'!#REF!="Muy Baja",'Mapa final'!#REF!="Catastrófico"),CONCATENATE("R2C",'Mapa final'!#REF!),"")</f>
        <v>#REF!</v>
      </c>
      <c r="AM47" s="35"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1411"/>
      <c r="C48" s="917"/>
      <c r="D48" s="918"/>
      <c r="E48" s="917"/>
      <c r="F48" s="917"/>
      <c r="G48" s="917"/>
      <c r="H48" s="917"/>
      <c r="I48" s="918"/>
      <c r="J48" s="37" t="e">
        <f>IF(AND('Mapa final'!#REF!="Muy Baja",'Mapa final'!#REF!="Leve"),CONCATENATE("R3C",'Mapa final'!#REF!),"")</f>
        <v>#REF!</v>
      </c>
      <c r="K48" s="37" t="e">
        <f>IF(AND('Mapa final'!#REF!="Muy Baja",'Mapa final'!#REF!="Leve"),CONCATENATE("R3C",'Mapa final'!#REF!),"")</f>
        <v>#REF!</v>
      </c>
      <c r="L48" s="37" t="e">
        <f>IF(AND('Mapa final'!#REF!="Muy Baja",'Mapa final'!#REF!="Leve"),CONCATENATE("R3C",'Mapa final'!#REF!),"")</f>
        <v>#REF!</v>
      </c>
      <c r="M48" s="37" t="e">
        <f>IF(AND(#REF!="Muy Baja",#REF!="Leve"),CONCATENATE("R3C",#REF!),"")</f>
        <v>#REF!</v>
      </c>
      <c r="N48" s="37" t="e">
        <f>IF(AND('Mapa final'!#REF!="Muy Baja",'Mapa final'!#REF!="Leve"),CONCATENATE("R3C",'Mapa final'!#REF!),"")</f>
        <v>#REF!</v>
      </c>
      <c r="O48" s="37" t="e">
        <f>IF(AND('Mapa final'!#REF!="Muy Baja",'Mapa final'!#REF!="Leve"),CONCATENATE("R3C",'Mapa final'!#REF!),"")</f>
        <v>#REF!</v>
      </c>
      <c r="P48" s="37" t="e">
        <f>IF(AND('Mapa final'!#REF!="Muy Baja",'Mapa final'!#REF!="Menor"),CONCATENATE("R3C",'Mapa final'!#REF!),"")</f>
        <v>#REF!</v>
      </c>
      <c r="Q48" s="37" t="e">
        <f>IF(AND('Mapa final'!#REF!="Muy Baja",'Mapa final'!#REF!="Menor"),CONCATENATE("R3C",'Mapa final'!#REF!),"")</f>
        <v>#REF!</v>
      </c>
      <c r="R48" s="37" t="e">
        <f>IF(AND('Mapa final'!#REF!="Muy Baja",'Mapa final'!#REF!="Menor"),CONCATENATE("R3C",'Mapa final'!#REF!),"")</f>
        <v>#REF!</v>
      </c>
      <c r="S48" s="37" t="e">
        <f>IF(AND(#REF!="Muy Baja",#REF!="Menor"),CONCATENATE("R3C",#REF!),"")</f>
        <v>#REF!</v>
      </c>
      <c r="T48" s="37" t="e">
        <f>IF(AND('Mapa final'!#REF!="Muy Baja",'Mapa final'!#REF!="Menor"),CONCATENATE("R3C",'Mapa final'!#REF!),"")</f>
        <v>#REF!</v>
      </c>
      <c r="U48" s="37" t="e">
        <f>IF(AND('Mapa final'!#REF!="Muy Baja",'Mapa final'!#REF!="Menor"),CONCATENATE("R3C",'Mapa final'!#REF!),"")</f>
        <v>#REF!</v>
      </c>
      <c r="V48" s="33" t="e">
        <f>IF(AND('Mapa final'!#REF!="Muy Baja",'Mapa final'!#REF!="Moderado"),CONCATENATE("R3C",'Mapa final'!#REF!),"")</f>
        <v>#REF!</v>
      </c>
      <c r="W48" s="33" t="e">
        <f>IF(AND('Mapa final'!#REF!="Muy Baja",'Mapa final'!#REF!="Moderado"),CONCATENATE("R3C",'Mapa final'!#REF!),"")</f>
        <v>#REF!</v>
      </c>
      <c r="X48" s="33" t="e">
        <f>IF(AND('Mapa final'!#REF!="Muy Baja",'Mapa final'!#REF!="Moderado"),CONCATENATE("R3C",'Mapa final'!#REF!),"")</f>
        <v>#REF!</v>
      </c>
      <c r="Y48" s="33" t="e">
        <f>IF(AND(#REF!="Muy Baja",#REF!="Moderado"),CONCATENATE("R3C",#REF!),"")</f>
        <v>#REF!</v>
      </c>
      <c r="Z48" s="33" t="e">
        <f>IF(AND('Mapa final'!#REF!="Muy Baja",'Mapa final'!#REF!="Moderado"),CONCATENATE("R3C",'Mapa final'!#REF!),"")</f>
        <v>#REF!</v>
      </c>
      <c r="AA48" s="33" t="e">
        <f>IF(AND('Mapa final'!#REF!="Muy Baja",'Mapa final'!#REF!="Moderado"),CONCATENATE("R3C",'Mapa final'!#REF!),"")</f>
        <v>#REF!</v>
      </c>
      <c r="AB48" s="34" t="e">
        <f>IF(AND('Mapa final'!#REF!="Muy Baja",'Mapa final'!#REF!="Mayor"),CONCATENATE("R3C",'Mapa final'!#REF!),"")</f>
        <v>#REF!</v>
      </c>
      <c r="AC48" s="34" t="e">
        <f>IF(AND('Mapa final'!#REF!="Muy Baja",'Mapa final'!#REF!="Mayor"),CONCATENATE("R3C",'Mapa final'!#REF!),"")</f>
        <v>#REF!</v>
      </c>
      <c r="AD48" s="34" t="e">
        <f>IF(AND('Mapa final'!#REF!="Muy Baja",'Mapa final'!#REF!="Mayor"),CONCATENATE("R3C",'Mapa final'!#REF!),"")</f>
        <v>#REF!</v>
      </c>
      <c r="AE48" s="34" t="e">
        <f>IF(AND(#REF!="Muy Baja",#REF!="Mayor"),CONCATENATE("R3C",#REF!),"")</f>
        <v>#REF!</v>
      </c>
      <c r="AF48" s="34" t="e">
        <f>IF(AND('Mapa final'!#REF!="Muy Baja",'Mapa final'!#REF!="Mayor"),CONCATENATE("R3C",'Mapa final'!#REF!),"")</f>
        <v>#REF!</v>
      </c>
      <c r="AG48" s="34" t="e">
        <f>IF(AND('Mapa final'!#REF!="Muy Baja",'Mapa final'!#REF!="Mayor"),CONCATENATE("R3C",'Mapa final'!#REF!),"")</f>
        <v>#REF!</v>
      </c>
      <c r="AH48" s="35" t="e">
        <f>IF(AND('Mapa final'!#REF!="Muy Baja",'Mapa final'!#REF!="Catastrófico"),CONCATENATE("R3C",'Mapa final'!#REF!),"")</f>
        <v>#REF!</v>
      </c>
      <c r="AI48" s="35" t="e">
        <f>IF(AND('Mapa final'!#REF!="Muy Baja",'Mapa final'!#REF!="Catastrófico"),CONCATENATE("R3C",'Mapa final'!#REF!),"")</f>
        <v>#REF!</v>
      </c>
      <c r="AJ48" s="35" t="e">
        <f>IF(AND('Mapa final'!#REF!="Muy Baja",'Mapa final'!#REF!="Catastrófico"),CONCATENATE("R3C",'Mapa final'!#REF!),"")</f>
        <v>#REF!</v>
      </c>
      <c r="AK48" s="35" t="e">
        <f>IF(AND(#REF!="Muy Baja",#REF!="Catastrófico"),CONCATENATE("R3C",#REF!),"")</f>
        <v>#REF!</v>
      </c>
      <c r="AL48" s="35" t="e">
        <f>IF(AND('Mapa final'!#REF!="Muy Baja",'Mapa final'!#REF!="Catastrófico"),CONCATENATE("R3C",'Mapa final'!#REF!),"")</f>
        <v>#REF!</v>
      </c>
      <c r="AM48" s="35"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1411"/>
      <c r="C49" s="917"/>
      <c r="D49" s="918"/>
      <c r="E49" s="917"/>
      <c r="F49" s="917"/>
      <c r="G49" s="917"/>
      <c r="H49" s="917"/>
      <c r="I49" s="918"/>
      <c r="J49" s="37" t="e">
        <f>IF(AND('Mapa final'!#REF!="Muy Baja",'Mapa final'!#REF!="Leve"),CONCATENATE("R4C",'Mapa final'!#REF!),"")</f>
        <v>#REF!</v>
      </c>
      <c r="K49" s="37" t="e">
        <f>IF(AND('Mapa final'!#REF!="Muy Baja",'Mapa final'!#REF!="Leve"),CONCATENATE("R4C",'Mapa final'!#REF!),"")</f>
        <v>#REF!</v>
      </c>
      <c r="L49" s="37" t="e">
        <f>IF(AND('Mapa final'!#REF!="Muy Baja",'Mapa final'!#REF!="Leve"),CONCATENATE("R4C",'Mapa final'!#REF!),"")</f>
        <v>#REF!</v>
      </c>
      <c r="M49" s="37" t="e">
        <f>IF(AND('Mapa final'!#REF!="Muy Baja",'Mapa final'!#REF!="Leve"),CONCATENATE("R4C",'Mapa final'!#REF!),"")</f>
        <v>#REF!</v>
      </c>
      <c r="N49" s="37" t="e">
        <f>IF(AND('Mapa final'!#REF!="Muy Baja",'Mapa final'!#REF!="Leve"),CONCATENATE("R4C",'Mapa final'!#REF!),"")</f>
        <v>#REF!</v>
      </c>
      <c r="O49" s="37" t="e">
        <f>IF(AND('Mapa final'!#REF!="Muy Baja",'Mapa final'!#REF!="Leve"),CONCATENATE("R4C",'Mapa final'!#REF!),"")</f>
        <v>#REF!</v>
      </c>
      <c r="P49" s="37" t="e">
        <f>IF(AND('Mapa final'!#REF!="Muy Baja",'Mapa final'!#REF!="Menor"),CONCATENATE("R4C",'Mapa final'!#REF!),"")</f>
        <v>#REF!</v>
      </c>
      <c r="Q49" s="37" t="e">
        <f>IF(AND('Mapa final'!#REF!="Muy Baja",'Mapa final'!#REF!="Menor"),CONCATENATE("R4C",'Mapa final'!#REF!),"")</f>
        <v>#REF!</v>
      </c>
      <c r="R49" s="37" t="e">
        <f>IF(AND('Mapa final'!#REF!="Muy Baja",'Mapa final'!#REF!="Menor"),CONCATENATE("R4C",'Mapa final'!#REF!),"")</f>
        <v>#REF!</v>
      </c>
      <c r="S49" s="37" t="e">
        <f>IF(AND('Mapa final'!#REF!="Muy Baja",'Mapa final'!#REF!="Menor"),CONCATENATE("R4C",'Mapa final'!#REF!),"")</f>
        <v>#REF!</v>
      </c>
      <c r="T49" s="37" t="e">
        <f>IF(AND('Mapa final'!#REF!="Muy Baja",'Mapa final'!#REF!="Menor"),CONCATENATE("R4C",'Mapa final'!#REF!),"")</f>
        <v>#REF!</v>
      </c>
      <c r="U49" s="37" t="e">
        <f>IF(AND('Mapa final'!#REF!="Muy Baja",'Mapa final'!#REF!="Menor"),CONCATENATE("R4C",'Mapa final'!#REF!),"")</f>
        <v>#REF!</v>
      </c>
      <c r="V49" s="33" t="e">
        <f>IF(AND('Mapa final'!#REF!="Muy Baja",'Mapa final'!#REF!="Moderado"),CONCATENATE("R4C",'Mapa final'!#REF!),"")</f>
        <v>#REF!</v>
      </c>
      <c r="W49" s="33" t="e">
        <f>IF(AND('Mapa final'!#REF!="Muy Baja",'Mapa final'!#REF!="Moderado"),CONCATENATE("R4C",'Mapa final'!#REF!),"")</f>
        <v>#REF!</v>
      </c>
      <c r="X49" s="33" t="e">
        <f>IF(AND('Mapa final'!#REF!="Muy Baja",'Mapa final'!#REF!="Moderado"),CONCATENATE("R4C",'Mapa final'!#REF!),"")</f>
        <v>#REF!</v>
      </c>
      <c r="Y49" s="33" t="e">
        <f>IF(AND('Mapa final'!#REF!="Muy Baja",'Mapa final'!#REF!="Moderado"),CONCATENATE("R4C",'Mapa final'!#REF!),"")</f>
        <v>#REF!</v>
      </c>
      <c r="Z49" s="33" t="e">
        <f>IF(AND('Mapa final'!#REF!="Muy Baja",'Mapa final'!#REF!="Moderado"),CONCATENATE("R4C",'Mapa final'!#REF!),"")</f>
        <v>#REF!</v>
      </c>
      <c r="AA49" s="33" t="e">
        <f>IF(AND('Mapa final'!#REF!="Muy Baja",'Mapa final'!#REF!="Moderado"),CONCATENATE("R4C",'Mapa final'!#REF!),"")</f>
        <v>#REF!</v>
      </c>
      <c r="AB49" s="34" t="e">
        <f>IF(AND('Mapa final'!#REF!="Muy Baja",'Mapa final'!#REF!="Mayor"),CONCATENATE("R4C",'Mapa final'!#REF!),"")</f>
        <v>#REF!</v>
      </c>
      <c r="AC49" s="34" t="e">
        <f>IF(AND('Mapa final'!#REF!="Muy Baja",'Mapa final'!#REF!="Mayor"),CONCATENATE("R4C",'Mapa final'!#REF!),"")</f>
        <v>#REF!</v>
      </c>
      <c r="AD49" s="34" t="e">
        <f>IF(AND('Mapa final'!#REF!="Muy Baja",'Mapa final'!#REF!="Mayor"),CONCATENATE("R4C",'Mapa final'!#REF!),"")</f>
        <v>#REF!</v>
      </c>
      <c r="AE49" s="34" t="e">
        <f>IF(AND('Mapa final'!#REF!="Muy Baja",'Mapa final'!#REF!="Mayor"),CONCATENATE("R4C",'Mapa final'!#REF!),"")</f>
        <v>#REF!</v>
      </c>
      <c r="AF49" s="34" t="e">
        <f>IF(AND('Mapa final'!#REF!="Muy Baja",'Mapa final'!#REF!="Mayor"),CONCATENATE("R4C",'Mapa final'!#REF!),"")</f>
        <v>#REF!</v>
      </c>
      <c r="AG49" s="34" t="e">
        <f>IF(AND('Mapa final'!#REF!="Muy Baja",'Mapa final'!#REF!="Mayor"),CONCATENATE("R4C",'Mapa final'!#REF!),"")</f>
        <v>#REF!</v>
      </c>
      <c r="AH49" s="35" t="e">
        <f>IF(AND('Mapa final'!#REF!="Muy Baja",'Mapa final'!#REF!="Catastrófico"),CONCATENATE("R4C",'Mapa final'!#REF!),"")</f>
        <v>#REF!</v>
      </c>
      <c r="AI49" s="35" t="e">
        <f>IF(AND('Mapa final'!#REF!="Muy Baja",'Mapa final'!#REF!="Catastrófico"),CONCATENATE("R4C",'Mapa final'!#REF!),"")</f>
        <v>#REF!</v>
      </c>
      <c r="AJ49" s="35" t="e">
        <f>IF(AND('Mapa final'!#REF!="Muy Baja",'Mapa final'!#REF!="Catastrófico"),CONCATENATE("R4C",'Mapa final'!#REF!),"")</f>
        <v>#REF!</v>
      </c>
      <c r="AK49" s="35" t="e">
        <f>IF(AND('Mapa final'!#REF!="Muy Baja",'Mapa final'!#REF!="Catastrófico"),CONCATENATE("R4C",'Mapa final'!#REF!),"")</f>
        <v>#REF!</v>
      </c>
      <c r="AL49" s="35" t="e">
        <f>IF(AND('Mapa final'!#REF!="Muy Baja",'Mapa final'!#REF!="Catastrófico"),CONCATENATE("R4C",'Mapa final'!#REF!),"")</f>
        <v>#REF!</v>
      </c>
      <c r="AM49" s="35"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1411"/>
      <c r="C50" s="917"/>
      <c r="D50" s="918"/>
      <c r="E50" s="917"/>
      <c r="F50" s="917"/>
      <c r="G50" s="917"/>
      <c r="H50" s="917"/>
      <c r="I50" s="918"/>
      <c r="J50" s="37" t="e">
        <f>IF(AND('Mapa final'!#REF!="Muy Baja",'Mapa final'!#REF!="Leve"),CONCATENATE("R5C",'Mapa final'!#REF!),"")</f>
        <v>#REF!</v>
      </c>
      <c r="K50" s="37" t="e">
        <f>IF(AND('Mapa final'!#REF!="Muy Baja",'Mapa final'!#REF!="Leve"),CONCATENATE("R5C",'Mapa final'!#REF!),"")</f>
        <v>#REF!</v>
      </c>
      <c r="L50" s="37" t="e">
        <f>IF(AND('Mapa final'!#REF!="Muy Baja",'Mapa final'!#REF!="Leve"),CONCATENATE("R5C",'Mapa final'!#REF!),"")</f>
        <v>#REF!</v>
      </c>
      <c r="M50" s="37" t="e">
        <f>IF(AND('Mapa final'!#REF!="Muy Baja",'Mapa final'!#REF!="Leve"),CONCATENATE("R5C",'Mapa final'!#REF!),"")</f>
        <v>#REF!</v>
      </c>
      <c r="N50" s="37" t="e">
        <f>IF(AND('Mapa final'!#REF!="Muy Baja",'Mapa final'!#REF!="Leve"),CONCATENATE("R5C",'Mapa final'!#REF!),"")</f>
        <v>#REF!</v>
      </c>
      <c r="O50" s="37" t="e">
        <f>IF(AND('Mapa final'!#REF!="Muy Baja",'Mapa final'!#REF!="Leve"),CONCATENATE("R5C",'Mapa final'!#REF!),"")</f>
        <v>#REF!</v>
      </c>
      <c r="P50" s="37" t="e">
        <f>IF(AND('Mapa final'!#REF!="Muy Baja",'Mapa final'!#REF!="Menor"),CONCATENATE("R5C",'Mapa final'!#REF!),"")</f>
        <v>#REF!</v>
      </c>
      <c r="Q50" s="37" t="e">
        <f>IF(AND('Mapa final'!#REF!="Muy Baja",'Mapa final'!#REF!="Menor"),CONCATENATE("R5C",'Mapa final'!#REF!),"")</f>
        <v>#REF!</v>
      </c>
      <c r="R50" s="37" t="e">
        <f>IF(AND('Mapa final'!#REF!="Muy Baja",'Mapa final'!#REF!="Menor"),CONCATENATE("R5C",'Mapa final'!#REF!),"")</f>
        <v>#REF!</v>
      </c>
      <c r="S50" s="37" t="e">
        <f>IF(AND('Mapa final'!#REF!="Muy Baja",'Mapa final'!#REF!="Menor"),CONCATENATE("R5C",'Mapa final'!#REF!),"")</f>
        <v>#REF!</v>
      </c>
      <c r="T50" s="37" t="e">
        <f>IF(AND('Mapa final'!#REF!="Muy Baja",'Mapa final'!#REF!="Menor"),CONCATENATE("R5C",'Mapa final'!#REF!),"")</f>
        <v>#REF!</v>
      </c>
      <c r="U50" s="37" t="e">
        <f>IF(AND('Mapa final'!#REF!="Muy Baja",'Mapa final'!#REF!="Menor"),CONCATENATE("R5C",'Mapa final'!#REF!),"")</f>
        <v>#REF!</v>
      </c>
      <c r="V50" s="33" t="e">
        <f>IF(AND('Mapa final'!#REF!="Muy Baja",'Mapa final'!#REF!="Moderado"),CONCATENATE("R5C",'Mapa final'!#REF!),"")</f>
        <v>#REF!</v>
      </c>
      <c r="W50" s="33" t="e">
        <f>IF(AND('Mapa final'!#REF!="Muy Baja",'Mapa final'!#REF!="Moderado"),CONCATENATE("R5C",'Mapa final'!#REF!),"")</f>
        <v>#REF!</v>
      </c>
      <c r="X50" s="33" t="e">
        <f>IF(AND('Mapa final'!#REF!="Muy Baja",'Mapa final'!#REF!="Moderado"),CONCATENATE("R5C",'Mapa final'!#REF!),"")</f>
        <v>#REF!</v>
      </c>
      <c r="Y50" s="33" t="e">
        <f>IF(AND('Mapa final'!#REF!="Muy Baja",'Mapa final'!#REF!="Moderado"),CONCATENATE("R5C",'Mapa final'!#REF!),"")</f>
        <v>#REF!</v>
      </c>
      <c r="Z50" s="33" t="e">
        <f>IF(AND('Mapa final'!#REF!="Muy Baja",'Mapa final'!#REF!="Moderado"),CONCATENATE("R5C",'Mapa final'!#REF!),"")</f>
        <v>#REF!</v>
      </c>
      <c r="AA50" s="33" t="e">
        <f>IF(AND('Mapa final'!#REF!="Muy Baja",'Mapa final'!#REF!="Moderado"),CONCATENATE("R5C",'Mapa final'!#REF!),"")</f>
        <v>#REF!</v>
      </c>
      <c r="AB50" s="34" t="e">
        <f>IF(AND('Mapa final'!#REF!="Muy Baja",'Mapa final'!#REF!="Mayor"),CONCATENATE("R5C",'Mapa final'!#REF!),"")</f>
        <v>#REF!</v>
      </c>
      <c r="AC50" s="34" t="e">
        <f>IF(AND('Mapa final'!#REF!="Muy Baja",'Mapa final'!#REF!="Mayor"),CONCATENATE("R5C",'Mapa final'!#REF!),"")</f>
        <v>#REF!</v>
      </c>
      <c r="AD50" s="34" t="e">
        <f>IF(AND('Mapa final'!#REF!="Muy Baja",'Mapa final'!#REF!="Mayor"),CONCATENATE("R5C",'Mapa final'!#REF!),"")</f>
        <v>#REF!</v>
      </c>
      <c r="AE50" s="34" t="e">
        <f>IF(AND('Mapa final'!#REF!="Muy Baja",'Mapa final'!#REF!="Mayor"),CONCATENATE("R5C",'Mapa final'!#REF!),"")</f>
        <v>#REF!</v>
      </c>
      <c r="AF50" s="34" t="e">
        <f>IF(AND('Mapa final'!#REF!="Muy Baja",'Mapa final'!#REF!="Mayor"),CONCATENATE("R5C",'Mapa final'!#REF!),"")</f>
        <v>#REF!</v>
      </c>
      <c r="AG50" s="34" t="e">
        <f>IF(AND('Mapa final'!#REF!="Muy Baja",'Mapa final'!#REF!="Mayor"),CONCATENATE("R5C",'Mapa final'!#REF!),"")</f>
        <v>#REF!</v>
      </c>
      <c r="AH50" s="35" t="e">
        <f>IF(AND('Mapa final'!#REF!="Muy Baja",'Mapa final'!#REF!="Catastrófico"),CONCATENATE("R5C",'Mapa final'!#REF!),"")</f>
        <v>#REF!</v>
      </c>
      <c r="AI50" s="35" t="e">
        <f>IF(AND('Mapa final'!#REF!="Muy Baja",'Mapa final'!#REF!="Catastrófico"),CONCATENATE("R5C",'Mapa final'!#REF!),"")</f>
        <v>#REF!</v>
      </c>
      <c r="AJ50" s="35" t="e">
        <f>IF(AND('Mapa final'!#REF!="Muy Baja",'Mapa final'!#REF!="Catastrófico"),CONCATENATE("R5C",'Mapa final'!#REF!),"")</f>
        <v>#REF!</v>
      </c>
      <c r="AK50" s="35" t="e">
        <f>IF(AND('Mapa final'!#REF!="Muy Baja",'Mapa final'!#REF!="Catastrófico"),CONCATENATE("R5C",'Mapa final'!#REF!),"")</f>
        <v>#REF!</v>
      </c>
      <c r="AL50" s="35" t="e">
        <f>IF(AND('Mapa final'!#REF!="Muy Baja",'Mapa final'!#REF!="Catastrófico"),CONCATENATE("R5C",'Mapa final'!#REF!),"")</f>
        <v>#REF!</v>
      </c>
      <c r="AM50" s="35"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1411"/>
      <c r="C51" s="917"/>
      <c r="D51" s="918"/>
      <c r="E51" s="917"/>
      <c r="F51" s="917"/>
      <c r="G51" s="917"/>
      <c r="H51" s="917"/>
      <c r="I51" s="918"/>
      <c r="J51" s="37" t="e">
        <f>IF(AND('Mapa final'!#REF!="Muy Baja",'Mapa final'!#REF!="Leve"),CONCATENATE("R6C",'Mapa final'!#REF!),"")</f>
        <v>#REF!</v>
      </c>
      <c r="K51" s="37" t="e">
        <f>IF(AND('Mapa final'!#REF!="Muy Baja",'Mapa final'!#REF!="Leve"),CONCATENATE("R6C",'Mapa final'!#REF!),"")</f>
        <v>#REF!</v>
      </c>
      <c r="L51" s="37" t="e">
        <f>IF(AND('Mapa final'!#REF!="Muy Baja",'Mapa final'!#REF!="Leve"),CONCATENATE("R6C",'Mapa final'!#REF!),"")</f>
        <v>#REF!</v>
      </c>
      <c r="M51" s="37" t="e">
        <f>IF(AND('Mapa final'!#REF!="Muy Baja",'Mapa final'!#REF!="Leve"),CONCATENATE("R6C",'Mapa final'!#REF!),"")</f>
        <v>#REF!</v>
      </c>
      <c r="N51" s="37" t="e">
        <f>IF(AND('Mapa final'!#REF!="Muy Baja",'Mapa final'!#REF!="Leve"),CONCATENATE("R6C",'Mapa final'!#REF!),"")</f>
        <v>#REF!</v>
      </c>
      <c r="O51" s="37" t="e">
        <f>IF(AND('Mapa final'!#REF!="Muy Baja",'Mapa final'!#REF!="Leve"),CONCATENATE("R6C",'Mapa final'!#REF!),"")</f>
        <v>#REF!</v>
      </c>
      <c r="P51" s="37" t="e">
        <f>IF(AND('Mapa final'!#REF!="Muy Baja",'Mapa final'!#REF!="Menor"),CONCATENATE("R6C",'Mapa final'!#REF!),"")</f>
        <v>#REF!</v>
      </c>
      <c r="Q51" s="37" t="e">
        <f>IF(AND('Mapa final'!#REF!="Muy Baja",'Mapa final'!#REF!="Menor"),CONCATENATE("R6C",'Mapa final'!#REF!),"")</f>
        <v>#REF!</v>
      </c>
      <c r="R51" s="37" t="e">
        <f>IF(AND('Mapa final'!#REF!="Muy Baja",'Mapa final'!#REF!="Menor"),CONCATENATE("R6C",'Mapa final'!#REF!),"")</f>
        <v>#REF!</v>
      </c>
      <c r="S51" s="37" t="e">
        <f>IF(AND('Mapa final'!#REF!="Muy Baja",'Mapa final'!#REF!="Menor"),CONCATENATE("R6C",'Mapa final'!#REF!),"")</f>
        <v>#REF!</v>
      </c>
      <c r="T51" s="37" t="e">
        <f>IF(AND('Mapa final'!#REF!="Muy Baja",'Mapa final'!#REF!="Menor"),CONCATENATE("R6C",'Mapa final'!#REF!),"")</f>
        <v>#REF!</v>
      </c>
      <c r="U51" s="37" t="e">
        <f>IF(AND('Mapa final'!#REF!="Muy Baja",'Mapa final'!#REF!="Menor"),CONCATENATE("R6C",'Mapa final'!#REF!),"")</f>
        <v>#REF!</v>
      </c>
      <c r="V51" s="33" t="e">
        <f>IF(AND('Mapa final'!#REF!="Muy Baja",'Mapa final'!#REF!="Moderado"),CONCATENATE("R6C",'Mapa final'!#REF!),"")</f>
        <v>#REF!</v>
      </c>
      <c r="W51" s="33" t="e">
        <f>IF(AND('Mapa final'!#REF!="Muy Baja",'Mapa final'!#REF!="Moderado"),CONCATENATE("R6C",'Mapa final'!#REF!),"")</f>
        <v>#REF!</v>
      </c>
      <c r="X51" s="33" t="e">
        <f>IF(AND('Mapa final'!#REF!="Muy Baja",'Mapa final'!#REF!="Moderado"),CONCATENATE("R6C",'Mapa final'!#REF!),"")</f>
        <v>#REF!</v>
      </c>
      <c r="Y51" s="33" t="e">
        <f>IF(AND('Mapa final'!#REF!="Muy Baja",'Mapa final'!#REF!="Moderado"),CONCATENATE("R6C",'Mapa final'!#REF!),"")</f>
        <v>#REF!</v>
      </c>
      <c r="Z51" s="33" t="e">
        <f>IF(AND('Mapa final'!#REF!="Muy Baja",'Mapa final'!#REF!="Moderado"),CONCATENATE("R6C",'Mapa final'!#REF!),"")</f>
        <v>#REF!</v>
      </c>
      <c r="AA51" s="33" t="e">
        <f>IF(AND('Mapa final'!#REF!="Muy Baja",'Mapa final'!#REF!="Moderado"),CONCATENATE("R6C",'Mapa final'!#REF!),"")</f>
        <v>#REF!</v>
      </c>
      <c r="AB51" s="34" t="e">
        <f>IF(AND('Mapa final'!#REF!="Muy Baja",'Mapa final'!#REF!="Mayor"),CONCATENATE("R6C",'Mapa final'!#REF!),"")</f>
        <v>#REF!</v>
      </c>
      <c r="AC51" s="34" t="e">
        <f>IF(AND('Mapa final'!#REF!="Muy Baja",'Mapa final'!#REF!="Mayor"),CONCATENATE("R6C",'Mapa final'!#REF!),"")</f>
        <v>#REF!</v>
      </c>
      <c r="AD51" s="34" t="e">
        <f>IF(AND('Mapa final'!#REF!="Muy Baja",'Mapa final'!#REF!="Mayor"),CONCATENATE("R6C",'Mapa final'!#REF!),"")</f>
        <v>#REF!</v>
      </c>
      <c r="AE51" s="34" t="e">
        <f>IF(AND('Mapa final'!#REF!="Muy Baja",'Mapa final'!#REF!="Mayor"),CONCATENATE("R6C",'Mapa final'!#REF!),"")</f>
        <v>#REF!</v>
      </c>
      <c r="AF51" s="34" t="e">
        <f>IF(AND('Mapa final'!#REF!="Muy Baja",'Mapa final'!#REF!="Mayor"),CONCATENATE("R6C",'Mapa final'!#REF!),"")</f>
        <v>#REF!</v>
      </c>
      <c r="AG51" s="34" t="e">
        <f>IF(AND('Mapa final'!#REF!="Muy Baja",'Mapa final'!#REF!="Mayor"),CONCATENATE("R6C",'Mapa final'!#REF!),"")</f>
        <v>#REF!</v>
      </c>
      <c r="AH51" s="35" t="e">
        <f>IF(AND('Mapa final'!#REF!="Muy Baja",'Mapa final'!#REF!="Catastrófico"),CONCATENATE("R6C",'Mapa final'!#REF!),"")</f>
        <v>#REF!</v>
      </c>
      <c r="AI51" s="35" t="e">
        <f>IF(AND('Mapa final'!#REF!="Muy Baja",'Mapa final'!#REF!="Catastrófico"),CONCATENATE("R6C",'Mapa final'!#REF!),"")</f>
        <v>#REF!</v>
      </c>
      <c r="AJ51" s="35" t="e">
        <f>IF(AND('Mapa final'!#REF!="Muy Baja",'Mapa final'!#REF!="Catastrófico"),CONCATENATE("R6C",'Mapa final'!#REF!),"")</f>
        <v>#REF!</v>
      </c>
      <c r="AK51" s="35" t="e">
        <f>IF(AND('Mapa final'!#REF!="Muy Baja",'Mapa final'!#REF!="Catastrófico"),CONCATENATE("R6C",'Mapa final'!#REF!),"")</f>
        <v>#REF!</v>
      </c>
      <c r="AL51" s="35" t="e">
        <f>IF(AND('Mapa final'!#REF!="Muy Baja",'Mapa final'!#REF!="Catastrófico"),CONCATENATE("R6C",'Mapa final'!#REF!),"")</f>
        <v>#REF!</v>
      </c>
      <c r="AM51" s="35"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1411"/>
      <c r="C52" s="917"/>
      <c r="D52" s="918"/>
      <c r="E52" s="917"/>
      <c r="F52" s="917"/>
      <c r="G52" s="917"/>
      <c r="H52" s="917"/>
      <c r="I52" s="918"/>
      <c r="J52" s="37" t="e">
        <f>IF(AND('Mapa final'!#REF!="Muy Baja",'Mapa final'!#REF!="Leve"),CONCATENATE("R7C",'Mapa final'!#REF!),"")</f>
        <v>#REF!</v>
      </c>
      <c r="K52" s="37" t="e">
        <f>IF(AND('Mapa final'!#REF!="Muy Baja",'Mapa final'!#REF!="Leve"),CONCATENATE("R7C",'Mapa final'!#REF!),"")</f>
        <v>#REF!</v>
      </c>
      <c r="L52" s="37" t="e">
        <f>IF(AND('Mapa final'!#REF!="Muy Baja",'Mapa final'!#REF!="Leve"),CONCATENATE("R7C",'Mapa final'!#REF!),"")</f>
        <v>#REF!</v>
      </c>
      <c r="M52" s="37" t="e">
        <f>IF(AND('Mapa final'!#REF!="Muy Baja",'Mapa final'!#REF!="Leve"),CONCATENATE("R7C",'Mapa final'!#REF!),"")</f>
        <v>#REF!</v>
      </c>
      <c r="N52" s="37" t="e">
        <f>IF(AND('Mapa final'!#REF!="Muy Baja",'Mapa final'!#REF!="Leve"),CONCATENATE("R7C",'Mapa final'!#REF!),"")</f>
        <v>#REF!</v>
      </c>
      <c r="O52" s="37" t="e">
        <f>IF(AND('Mapa final'!#REF!="Muy Baja",'Mapa final'!#REF!="Leve"),CONCATENATE("R7C",'Mapa final'!#REF!),"")</f>
        <v>#REF!</v>
      </c>
      <c r="P52" s="37" t="e">
        <f>IF(AND('Mapa final'!#REF!="Muy Baja",'Mapa final'!#REF!="Menor"),CONCATENATE("R7C",'Mapa final'!#REF!),"")</f>
        <v>#REF!</v>
      </c>
      <c r="Q52" s="37" t="e">
        <f>IF(AND('Mapa final'!#REF!="Muy Baja",'Mapa final'!#REF!="Menor"),CONCATENATE("R7C",'Mapa final'!#REF!),"")</f>
        <v>#REF!</v>
      </c>
      <c r="R52" s="37" t="e">
        <f>IF(AND('Mapa final'!#REF!="Muy Baja",'Mapa final'!#REF!="Menor"),CONCATENATE("R7C",'Mapa final'!#REF!),"")</f>
        <v>#REF!</v>
      </c>
      <c r="S52" s="37" t="e">
        <f>IF(AND('Mapa final'!#REF!="Muy Baja",'Mapa final'!#REF!="Menor"),CONCATENATE("R7C",'Mapa final'!#REF!),"")</f>
        <v>#REF!</v>
      </c>
      <c r="T52" s="37" t="e">
        <f>IF(AND('Mapa final'!#REF!="Muy Baja",'Mapa final'!#REF!="Menor"),CONCATENATE("R7C",'Mapa final'!#REF!),"")</f>
        <v>#REF!</v>
      </c>
      <c r="U52" s="37" t="e">
        <f>IF(AND('Mapa final'!#REF!="Muy Baja",'Mapa final'!#REF!="Menor"),CONCATENATE("R7C",'Mapa final'!#REF!),"")</f>
        <v>#REF!</v>
      </c>
      <c r="V52" s="33" t="e">
        <f>IF(AND('Mapa final'!#REF!="Muy Baja",'Mapa final'!#REF!="Moderado"),CONCATENATE("R7C",'Mapa final'!#REF!),"")</f>
        <v>#REF!</v>
      </c>
      <c r="W52" s="33" t="e">
        <f>IF(AND('Mapa final'!#REF!="Muy Baja",'Mapa final'!#REF!="Moderado"),CONCATENATE("R7C",'Mapa final'!#REF!),"")</f>
        <v>#REF!</v>
      </c>
      <c r="X52" s="33" t="e">
        <f>IF(AND('Mapa final'!#REF!="Muy Baja",'Mapa final'!#REF!="Moderado"),CONCATENATE("R7C",'Mapa final'!#REF!),"")</f>
        <v>#REF!</v>
      </c>
      <c r="Y52" s="33" t="e">
        <f>IF(AND('Mapa final'!#REF!="Muy Baja",'Mapa final'!#REF!="Moderado"),CONCATENATE("R7C",'Mapa final'!#REF!),"")</f>
        <v>#REF!</v>
      </c>
      <c r="Z52" s="33" t="e">
        <f>IF(AND('Mapa final'!#REF!="Muy Baja",'Mapa final'!#REF!="Moderado"),CONCATENATE("R7C",'Mapa final'!#REF!),"")</f>
        <v>#REF!</v>
      </c>
      <c r="AA52" s="33" t="e">
        <f>IF(AND('Mapa final'!#REF!="Muy Baja",'Mapa final'!#REF!="Moderado"),CONCATENATE("R7C",'Mapa final'!#REF!),"")</f>
        <v>#REF!</v>
      </c>
      <c r="AB52" s="34" t="e">
        <f>IF(AND('Mapa final'!#REF!="Muy Baja",'Mapa final'!#REF!="Mayor"),CONCATENATE("R7C",'Mapa final'!#REF!),"")</f>
        <v>#REF!</v>
      </c>
      <c r="AC52" s="34" t="e">
        <f>IF(AND('Mapa final'!#REF!="Muy Baja",'Mapa final'!#REF!="Mayor"),CONCATENATE("R7C",'Mapa final'!#REF!),"")</f>
        <v>#REF!</v>
      </c>
      <c r="AD52" s="34" t="e">
        <f>IF(AND('Mapa final'!#REF!="Muy Baja",'Mapa final'!#REF!="Mayor"),CONCATENATE("R7C",'Mapa final'!#REF!),"")</f>
        <v>#REF!</v>
      </c>
      <c r="AE52" s="34" t="e">
        <f>IF(AND('Mapa final'!#REF!="Muy Baja",'Mapa final'!#REF!="Mayor"),CONCATENATE("R7C",'Mapa final'!#REF!),"")</f>
        <v>#REF!</v>
      </c>
      <c r="AF52" s="34" t="e">
        <f>IF(AND('Mapa final'!#REF!="Muy Baja",'Mapa final'!#REF!="Mayor"),CONCATENATE("R7C",'Mapa final'!#REF!),"")</f>
        <v>#REF!</v>
      </c>
      <c r="AG52" s="34" t="e">
        <f>IF(AND('Mapa final'!#REF!="Muy Baja",'Mapa final'!#REF!="Mayor"),CONCATENATE("R7C",'Mapa final'!#REF!),"")</f>
        <v>#REF!</v>
      </c>
      <c r="AH52" s="35" t="e">
        <f>IF(AND('Mapa final'!#REF!="Muy Baja",'Mapa final'!#REF!="Catastrófico"),CONCATENATE("R7C",'Mapa final'!#REF!),"")</f>
        <v>#REF!</v>
      </c>
      <c r="AI52" s="35" t="e">
        <f>IF(AND('Mapa final'!#REF!="Muy Baja",'Mapa final'!#REF!="Catastrófico"),CONCATENATE("R7C",'Mapa final'!#REF!),"")</f>
        <v>#REF!</v>
      </c>
      <c r="AJ52" s="35" t="e">
        <f>IF(AND('Mapa final'!#REF!="Muy Baja",'Mapa final'!#REF!="Catastrófico"),CONCATENATE("R7C",'Mapa final'!#REF!),"")</f>
        <v>#REF!</v>
      </c>
      <c r="AK52" s="35" t="e">
        <f>IF(AND('Mapa final'!#REF!="Muy Baja",'Mapa final'!#REF!="Catastrófico"),CONCATENATE("R7C",'Mapa final'!#REF!),"")</f>
        <v>#REF!</v>
      </c>
      <c r="AL52" s="35" t="e">
        <f>IF(AND('Mapa final'!#REF!="Muy Baja",'Mapa final'!#REF!="Catastrófico"),CONCATENATE("R7C",'Mapa final'!#REF!),"")</f>
        <v>#REF!</v>
      </c>
      <c r="AM52" s="35"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1411"/>
      <c r="C53" s="917"/>
      <c r="D53" s="918"/>
      <c r="E53" s="917"/>
      <c r="F53" s="917"/>
      <c r="G53" s="917"/>
      <c r="H53" s="917"/>
      <c r="I53" s="918"/>
      <c r="J53" s="38" t="e">
        <f>IF(AND('Mapa final'!#REF!="Muy Baja",'Mapa final'!#REF!="Leve"),CONCATENATE("R8C",'Mapa final'!#REF!),"")</f>
        <v>#REF!</v>
      </c>
      <c r="K53" s="38" t="e">
        <f>IF(AND('Mapa final'!#REF!="Muy Baja",'Mapa final'!#REF!="Leve"),CONCATENATE("R8C",'Mapa final'!#REF!),"")</f>
        <v>#REF!</v>
      </c>
      <c r="L53" s="38" t="e">
        <f>IF(AND('Mapa final'!#REF!="Muy Baja",'Mapa final'!#REF!="Leve"),CONCATENATE("R8C",'Mapa final'!#REF!),"")</f>
        <v>#REF!</v>
      </c>
      <c r="M53" s="38" t="e">
        <f>IF(AND('Mapa final'!#REF!="Muy Baja",'Mapa final'!#REF!="Leve"),CONCATENATE("R8C",'Mapa final'!#REF!),"")</f>
        <v>#REF!</v>
      </c>
      <c r="N53" s="38" t="e">
        <f>IF(AND('Mapa final'!#REF!="Muy Baja",'Mapa final'!#REF!="Leve"),CONCATENATE("R8C",'Mapa final'!#REF!),"")</f>
        <v>#REF!</v>
      </c>
      <c r="O53" s="38" t="e">
        <f>IF(AND('Mapa final'!#REF!="Muy Baja",'Mapa final'!#REF!="Leve"),CONCATENATE("R8C",'Mapa final'!#REF!),"")</f>
        <v>#REF!</v>
      </c>
      <c r="P53" s="38" t="e">
        <f>IF(AND('Mapa final'!#REF!="Muy Baja",'Mapa final'!#REF!="Menor"),CONCATENATE("R8C",'Mapa final'!#REF!),"")</f>
        <v>#REF!</v>
      </c>
      <c r="Q53" s="38" t="e">
        <f>IF(AND('Mapa final'!#REF!="Muy Baja",'Mapa final'!#REF!="Menor"),CONCATENATE("R8C",'Mapa final'!#REF!),"")</f>
        <v>#REF!</v>
      </c>
      <c r="R53" s="38" t="e">
        <f>IF(AND('Mapa final'!#REF!="Muy Baja",'Mapa final'!#REF!="Menor"),CONCATENATE("R8C",'Mapa final'!#REF!),"")</f>
        <v>#REF!</v>
      </c>
      <c r="S53" s="38" t="e">
        <f>IF(AND('Mapa final'!#REF!="Muy Baja",'Mapa final'!#REF!="Menor"),CONCATENATE("R8C",'Mapa final'!#REF!),"")</f>
        <v>#REF!</v>
      </c>
      <c r="T53" s="38" t="e">
        <f>IF(AND('Mapa final'!#REF!="Muy Baja",'Mapa final'!#REF!="Menor"),CONCATENATE("R8C",'Mapa final'!#REF!),"")</f>
        <v>#REF!</v>
      </c>
      <c r="U53" s="38" t="e">
        <f>IF(AND('Mapa final'!#REF!="Muy Baja",'Mapa final'!#REF!="Menor"),CONCATENATE("R8C",'Mapa final'!#REF!),"")</f>
        <v>#REF!</v>
      </c>
      <c r="V53" s="32" t="e">
        <f>IF(AND('Mapa final'!#REF!="Muy Baja",'Mapa final'!#REF!="Moderado"),CONCATENATE("R8C",'Mapa final'!#REF!),"")</f>
        <v>#REF!</v>
      </c>
      <c r="W53" s="32" t="e">
        <f>IF(AND('Mapa final'!#REF!="Muy Baja",'Mapa final'!#REF!="Moderado"),CONCATENATE("R8C",'Mapa final'!#REF!),"")</f>
        <v>#REF!</v>
      </c>
      <c r="X53" s="32" t="e">
        <f>IF(AND('Mapa final'!#REF!="Muy Baja",'Mapa final'!#REF!="Moderado"),CONCATENATE("R8C",'Mapa final'!#REF!),"")</f>
        <v>#REF!</v>
      </c>
      <c r="Y53" s="32" t="e">
        <f>IF(AND('Mapa final'!#REF!="Muy Baja",'Mapa final'!#REF!="Moderado"),CONCATENATE("R8C",'Mapa final'!#REF!),"")</f>
        <v>#REF!</v>
      </c>
      <c r="Z53" s="32" t="e">
        <f>IF(AND('Mapa final'!#REF!="Muy Baja",'Mapa final'!#REF!="Moderado"),CONCATENATE("R8C",'Mapa final'!#REF!),"")</f>
        <v>#REF!</v>
      </c>
      <c r="AA53" s="32" t="e">
        <f>IF(AND('Mapa final'!#REF!="Muy Baja",'Mapa final'!#REF!="Moderado"),CONCATENATE("R8C",'Mapa final'!#REF!),"")</f>
        <v>#REF!</v>
      </c>
      <c r="AB53" s="30" t="e">
        <f>IF(AND('Mapa final'!#REF!="Muy Baja",'Mapa final'!#REF!="Mayor"),CONCATENATE("R8C",'Mapa final'!#REF!),"")</f>
        <v>#REF!</v>
      </c>
      <c r="AC53" s="30" t="e">
        <f>IF(AND('Mapa final'!#REF!="Muy Baja",'Mapa final'!#REF!="Mayor"),CONCATENATE("R8C",'Mapa final'!#REF!),"")</f>
        <v>#REF!</v>
      </c>
      <c r="AD53" s="30" t="e">
        <f>IF(AND('Mapa final'!#REF!="Muy Baja",'Mapa final'!#REF!="Mayor"),CONCATENATE("R8C",'Mapa final'!#REF!),"")</f>
        <v>#REF!</v>
      </c>
      <c r="AE53" s="30" t="e">
        <f>IF(AND('Mapa final'!#REF!="Muy Baja",'Mapa final'!#REF!="Mayor"),CONCATENATE("R8C",'Mapa final'!#REF!),"")</f>
        <v>#REF!</v>
      </c>
      <c r="AF53" s="30" t="e">
        <f>IF(AND('Mapa final'!#REF!="Muy Baja",'Mapa final'!#REF!="Mayor"),CONCATENATE("R8C",'Mapa final'!#REF!),"")</f>
        <v>#REF!</v>
      </c>
      <c r="AG53" s="30" t="e">
        <f>IF(AND('Mapa final'!#REF!="Muy Baja",'Mapa final'!#REF!="Mayor"),CONCATENATE("R8C",'Mapa final'!#REF!),"")</f>
        <v>#REF!</v>
      </c>
      <c r="AH53" s="31" t="e">
        <f>IF(AND('Mapa final'!#REF!="Muy Baja",'Mapa final'!#REF!="Catastrófico"),CONCATENATE("R8C",'Mapa final'!#REF!),"")</f>
        <v>#REF!</v>
      </c>
      <c r="AI53" s="31" t="e">
        <f>IF(AND('Mapa final'!#REF!="Muy Baja",'Mapa final'!#REF!="Catastrófico"),CONCATENATE("R8C",'Mapa final'!#REF!),"")</f>
        <v>#REF!</v>
      </c>
      <c r="AJ53" s="31" t="e">
        <f>IF(AND('Mapa final'!#REF!="Muy Baja",'Mapa final'!#REF!="Catastrófico"),CONCATENATE("R8C",'Mapa final'!#REF!),"")</f>
        <v>#REF!</v>
      </c>
      <c r="AK53" s="31" t="e">
        <f>IF(AND('Mapa final'!#REF!="Muy Baja",'Mapa final'!#REF!="Catastrófico"),CONCATENATE("R8C",'Mapa final'!#REF!),"")</f>
        <v>#REF!</v>
      </c>
      <c r="AL53" s="31" t="e">
        <f>IF(AND('Mapa final'!#REF!="Muy Baja",'Mapa final'!#REF!="Catastrófico"),CONCATENATE("R8C",'Mapa final'!#REF!),"")</f>
        <v>#REF!</v>
      </c>
      <c r="AM53" s="31"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1411"/>
      <c r="C54" s="917"/>
      <c r="D54" s="918"/>
      <c r="E54" s="917"/>
      <c r="F54" s="917"/>
      <c r="G54" s="917"/>
      <c r="H54" s="917"/>
      <c r="I54" s="918"/>
      <c r="J54" s="38" t="e">
        <f>IF(AND('Mapa final'!#REF!="Muy Baja",'Mapa final'!#REF!="Leve"),CONCATENATE("R9C",'Mapa final'!#REF!),"")</f>
        <v>#REF!</v>
      </c>
      <c r="K54" s="38" t="e">
        <f>IF(AND('Mapa final'!#REF!="Muy Baja",'Mapa final'!#REF!="Leve"),CONCATENATE("R9C",'Mapa final'!#REF!),"")</f>
        <v>#REF!</v>
      </c>
      <c r="L54" s="38" t="e">
        <f>IF(AND('Mapa final'!#REF!="Muy Baja",'Mapa final'!#REF!="Leve"),CONCATENATE("R9C",'Mapa final'!#REF!),"")</f>
        <v>#REF!</v>
      </c>
      <c r="M54" s="38" t="e">
        <f>IF(AND('Mapa final'!#REF!="Muy Baja",'Mapa final'!#REF!="Leve"),CONCATENATE("R9C",'Mapa final'!#REF!),"")</f>
        <v>#REF!</v>
      </c>
      <c r="N54" s="38" t="e">
        <f>IF(AND('Mapa final'!#REF!="Muy Baja",'Mapa final'!#REF!="Leve"),CONCATENATE("R9C",'Mapa final'!#REF!),"")</f>
        <v>#REF!</v>
      </c>
      <c r="O54" s="38" t="e">
        <f>IF(AND('Mapa final'!#REF!="Muy Baja",'Mapa final'!#REF!="Leve"),CONCATENATE("R9C",'Mapa final'!#REF!),"")</f>
        <v>#REF!</v>
      </c>
      <c r="P54" s="38" t="e">
        <f>IF(AND('Mapa final'!#REF!="Muy Baja",'Mapa final'!#REF!="Menor"),CONCATENATE("R9C",'Mapa final'!#REF!),"")</f>
        <v>#REF!</v>
      </c>
      <c r="Q54" s="38" t="e">
        <f>IF(AND('Mapa final'!#REF!="Muy Baja",'Mapa final'!#REF!="Menor"),CONCATENATE("R9C",'Mapa final'!#REF!),"")</f>
        <v>#REF!</v>
      </c>
      <c r="R54" s="38" t="e">
        <f>IF(AND('Mapa final'!#REF!="Muy Baja",'Mapa final'!#REF!="Menor"),CONCATENATE("R9C",'Mapa final'!#REF!),"")</f>
        <v>#REF!</v>
      </c>
      <c r="S54" s="38" t="e">
        <f>IF(AND('Mapa final'!#REF!="Muy Baja",'Mapa final'!#REF!="Menor"),CONCATENATE("R9C",'Mapa final'!#REF!),"")</f>
        <v>#REF!</v>
      </c>
      <c r="T54" s="38" t="e">
        <f>IF(AND('Mapa final'!#REF!="Muy Baja",'Mapa final'!#REF!="Menor"),CONCATENATE("R9C",'Mapa final'!#REF!),"")</f>
        <v>#REF!</v>
      </c>
      <c r="U54" s="38" t="e">
        <f>IF(AND('Mapa final'!#REF!="Muy Baja",'Mapa final'!#REF!="Menor"),CONCATENATE("R9C",'Mapa final'!#REF!),"")</f>
        <v>#REF!</v>
      </c>
      <c r="V54" s="32" t="e">
        <f>IF(AND('Mapa final'!#REF!="Muy Baja",'Mapa final'!#REF!="Moderado"),CONCATENATE("R9C",'Mapa final'!#REF!),"")</f>
        <v>#REF!</v>
      </c>
      <c r="W54" s="32" t="e">
        <f>IF(AND('Mapa final'!#REF!="Muy Baja",'Mapa final'!#REF!="Moderado"),CONCATENATE("R9C",'Mapa final'!#REF!),"")</f>
        <v>#REF!</v>
      </c>
      <c r="X54" s="32" t="e">
        <f>IF(AND('Mapa final'!#REF!="Muy Baja",'Mapa final'!#REF!="Moderado"),CONCATENATE("R9C",'Mapa final'!#REF!),"")</f>
        <v>#REF!</v>
      </c>
      <c r="Y54" s="32" t="e">
        <f>IF(AND('Mapa final'!#REF!="Muy Baja",'Mapa final'!#REF!="Moderado"),CONCATENATE("R9C",'Mapa final'!#REF!),"")</f>
        <v>#REF!</v>
      </c>
      <c r="Z54" s="32" t="e">
        <f>IF(AND('Mapa final'!#REF!="Muy Baja",'Mapa final'!#REF!="Moderado"),CONCATENATE("R9C",'Mapa final'!#REF!),"")</f>
        <v>#REF!</v>
      </c>
      <c r="AA54" s="32" t="e">
        <f>IF(AND('Mapa final'!#REF!="Muy Baja",'Mapa final'!#REF!="Moderado"),CONCATENATE("R9C",'Mapa final'!#REF!),"")</f>
        <v>#REF!</v>
      </c>
      <c r="AB54" s="30" t="e">
        <f>IF(AND('Mapa final'!#REF!="Muy Baja",'Mapa final'!#REF!="Mayor"),CONCATENATE("R9C",'Mapa final'!#REF!),"")</f>
        <v>#REF!</v>
      </c>
      <c r="AC54" s="30" t="e">
        <f>IF(AND('Mapa final'!#REF!="Muy Baja",'Mapa final'!#REF!="Mayor"),CONCATENATE("R9C",'Mapa final'!#REF!),"")</f>
        <v>#REF!</v>
      </c>
      <c r="AD54" s="30" t="e">
        <f>IF(AND('Mapa final'!#REF!="Muy Baja",'Mapa final'!#REF!="Mayor"),CONCATENATE("R9C",'Mapa final'!#REF!),"")</f>
        <v>#REF!</v>
      </c>
      <c r="AE54" s="30" t="e">
        <f>IF(AND('Mapa final'!#REF!="Muy Baja",'Mapa final'!#REF!="Mayor"),CONCATENATE("R9C",'Mapa final'!#REF!),"")</f>
        <v>#REF!</v>
      </c>
      <c r="AF54" s="30" t="e">
        <f>IF(AND('Mapa final'!#REF!="Muy Baja",'Mapa final'!#REF!="Mayor"),CONCATENATE("R9C",'Mapa final'!#REF!),"")</f>
        <v>#REF!</v>
      </c>
      <c r="AG54" s="30" t="e">
        <f>IF(AND('Mapa final'!#REF!="Muy Baja",'Mapa final'!#REF!="Mayor"),CONCATENATE("R9C",'Mapa final'!#REF!),"")</f>
        <v>#REF!</v>
      </c>
      <c r="AH54" s="31" t="e">
        <f>IF(AND('Mapa final'!#REF!="Muy Baja",'Mapa final'!#REF!="Catastrófico"),CONCATENATE("R9C",'Mapa final'!#REF!),"")</f>
        <v>#REF!</v>
      </c>
      <c r="AI54" s="31" t="e">
        <f>IF(AND('Mapa final'!#REF!="Muy Baja",'Mapa final'!#REF!="Catastrófico"),CONCATENATE("R9C",'Mapa final'!#REF!),"")</f>
        <v>#REF!</v>
      </c>
      <c r="AJ54" s="31" t="e">
        <f>IF(AND('Mapa final'!#REF!="Muy Baja",'Mapa final'!#REF!="Catastrófico"),CONCATENATE("R9C",'Mapa final'!#REF!),"")</f>
        <v>#REF!</v>
      </c>
      <c r="AK54" s="31" t="e">
        <f>IF(AND('Mapa final'!#REF!="Muy Baja",'Mapa final'!#REF!="Catastrófico"),CONCATENATE("R9C",'Mapa final'!#REF!),"")</f>
        <v>#REF!</v>
      </c>
      <c r="AL54" s="31" t="e">
        <f>IF(AND('Mapa final'!#REF!="Muy Baja",'Mapa final'!#REF!="Catastrófico"),CONCATENATE("R9C",'Mapa final'!#REF!),"")</f>
        <v>#REF!</v>
      </c>
      <c r="AM54" s="31"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1411"/>
      <c r="C55" s="917"/>
      <c r="D55" s="918"/>
      <c r="E55" s="1429"/>
      <c r="F55" s="1429"/>
      <c r="G55" s="1429"/>
      <c r="H55" s="1429"/>
      <c r="I55" s="1434"/>
      <c r="J55" s="38" t="e">
        <f>IF(AND('Mapa final'!#REF!="Muy Baja",'Mapa final'!#REF!="Leve"),CONCATENATE("R10C",'Mapa final'!#REF!),"")</f>
        <v>#REF!</v>
      </c>
      <c r="K55" s="38" t="e">
        <f>IF(AND('Mapa final'!#REF!="Muy Baja",'Mapa final'!#REF!="Leve"),CONCATENATE("R10C",'Mapa final'!#REF!),"")</f>
        <v>#REF!</v>
      </c>
      <c r="L55" s="38" t="e">
        <f>IF(AND('Mapa final'!#REF!="Muy Baja",'Mapa final'!#REF!="Leve"),CONCATENATE("R10C",'Mapa final'!#REF!),"")</f>
        <v>#REF!</v>
      </c>
      <c r="M55" s="38" t="e">
        <f>IF(AND('Mapa final'!#REF!="Muy Baja",'Mapa final'!#REF!="Leve"),CONCATENATE("R10C",'Mapa final'!#REF!),"")</f>
        <v>#REF!</v>
      </c>
      <c r="N55" s="38" t="e">
        <f>IF(AND('Mapa final'!#REF!="Muy Baja",'Mapa final'!#REF!="Leve"),CONCATENATE("R10C",'Mapa final'!#REF!),"")</f>
        <v>#REF!</v>
      </c>
      <c r="O55" s="38" t="e">
        <f>IF(AND('Mapa final'!#REF!="Muy Baja",'Mapa final'!#REF!="Leve"),CONCATENATE("R10C",'Mapa final'!#REF!),"")</f>
        <v>#REF!</v>
      </c>
      <c r="P55" s="38" t="e">
        <f>IF(AND('Mapa final'!#REF!="Muy Baja",'Mapa final'!#REF!="Menor"),CONCATENATE("R10C",'Mapa final'!#REF!),"")</f>
        <v>#REF!</v>
      </c>
      <c r="Q55" s="38" t="e">
        <f>IF(AND('Mapa final'!#REF!="Muy Baja",'Mapa final'!#REF!="Menor"),CONCATENATE("R10C",'Mapa final'!#REF!),"")</f>
        <v>#REF!</v>
      </c>
      <c r="R55" s="38" t="e">
        <f>IF(AND('Mapa final'!#REF!="Muy Baja",'Mapa final'!#REF!="Menor"),CONCATENATE("R10C",'Mapa final'!#REF!),"")</f>
        <v>#REF!</v>
      </c>
      <c r="S55" s="38" t="e">
        <f>IF(AND('Mapa final'!#REF!="Muy Baja",'Mapa final'!#REF!="Menor"),CONCATENATE("R10C",'Mapa final'!#REF!),"")</f>
        <v>#REF!</v>
      </c>
      <c r="T55" s="38" t="e">
        <f>IF(AND('Mapa final'!#REF!="Muy Baja",'Mapa final'!#REF!="Menor"),CONCATENATE("R10C",'Mapa final'!#REF!),"")</f>
        <v>#REF!</v>
      </c>
      <c r="U55" s="38" t="e">
        <f>IF(AND('Mapa final'!#REF!="Muy Baja",'Mapa final'!#REF!="Menor"),CONCATENATE("R10C",'Mapa final'!#REF!),"")</f>
        <v>#REF!</v>
      </c>
      <c r="V55" s="32" t="e">
        <f>IF(AND('Mapa final'!#REF!="Muy Baja",'Mapa final'!#REF!="Moderado"),CONCATENATE("R10C",'Mapa final'!#REF!),"")</f>
        <v>#REF!</v>
      </c>
      <c r="W55" s="32" t="e">
        <f>IF(AND('Mapa final'!#REF!="Muy Baja",'Mapa final'!#REF!="Moderado"),CONCATENATE("R10C",'Mapa final'!#REF!),"")</f>
        <v>#REF!</v>
      </c>
      <c r="X55" s="32" t="e">
        <f>IF(AND('Mapa final'!#REF!="Muy Baja",'Mapa final'!#REF!="Moderado"),CONCATENATE("R10C",'Mapa final'!#REF!),"")</f>
        <v>#REF!</v>
      </c>
      <c r="Y55" s="32" t="e">
        <f>IF(AND('Mapa final'!#REF!="Muy Baja",'Mapa final'!#REF!="Moderado"),CONCATENATE("R10C",'Mapa final'!#REF!),"")</f>
        <v>#REF!</v>
      </c>
      <c r="Z55" s="32" t="e">
        <f>IF(AND('Mapa final'!#REF!="Muy Baja",'Mapa final'!#REF!="Moderado"),CONCATENATE("R10C",'Mapa final'!#REF!),"")</f>
        <v>#REF!</v>
      </c>
      <c r="AA55" s="32" t="e">
        <f>IF(AND('Mapa final'!#REF!="Muy Baja",'Mapa final'!#REF!="Moderado"),CONCATENATE("R10C",'Mapa final'!#REF!),"")</f>
        <v>#REF!</v>
      </c>
      <c r="AB55" s="30" t="e">
        <f>IF(AND('Mapa final'!#REF!="Muy Baja",'Mapa final'!#REF!="Mayor"),CONCATENATE("R10C",'Mapa final'!#REF!),"")</f>
        <v>#REF!</v>
      </c>
      <c r="AC55" s="30" t="e">
        <f>IF(AND('Mapa final'!#REF!="Muy Baja",'Mapa final'!#REF!="Mayor"),CONCATENATE("R10C",'Mapa final'!#REF!),"")</f>
        <v>#REF!</v>
      </c>
      <c r="AD55" s="30" t="e">
        <f>IF(AND('Mapa final'!#REF!="Muy Baja",'Mapa final'!#REF!="Mayor"),CONCATENATE("R10C",'Mapa final'!#REF!),"")</f>
        <v>#REF!</v>
      </c>
      <c r="AE55" s="30" t="e">
        <f>IF(AND('Mapa final'!#REF!="Muy Baja",'Mapa final'!#REF!="Mayor"),CONCATENATE("R10C",'Mapa final'!#REF!),"")</f>
        <v>#REF!</v>
      </c>
      <c r="AF55" s="30" t="e">
        <f>IF(AND('Mapa final'!#REF!="Muy Baja",'Mapa final'!#REF!="Mayor"),CONCATENATE("R10C",'Mapa final'!#REF!),"")</f>
        <v>#REF!</v>
      </c>
      <c r="AG55" s="30" t="e">
        <f>IF(AND('Mapa final'!#REF!="Muy Baja",'Mapa final'!#REF!="Mayor"),CONCATENATE("R10C",'Mapa final'!#REF!),"")</f>
        <v>#REF!</v>
      </c>
      <c r="AH55" s="31" t="e">
        <f>IF(AND('Mapa final'!#REF!="Muy Baja",'Mapa final'!#REF!="Catastrófico"),CONCATENATE("R10C",'Mapa final'!#REF!),"")</f>
        <v>#REF!</v>
      </c>
      <c r="AI55" s="31" t="e">
        <f>IF(AND('Mapa final'!#REF!="Muy Baja",'Mapa final'!#REF!="Catastrófico"),CONCATENATE("R10C",'Mapa final'!#REF!),"")</f>
        <v>#REF!</v>
      </c>
      <c r="AJ55" s="31" t="e">
        <f>IF(AND('Mapa final'!#REF!="Muy Baja",'Mapa final'!#REF!="Catastrófico"),CONCATENATE("R10C",'Mapa final'!#REF!),"")</f>
        <v>#REF!</v>
      </c>
      <c r="AK55" s="31" t="e">
        <f>IF(AND('Mapa final'!#REF!="Muy Baja",'Mapa final'!#REF!="Catastrófico"),CONCATENATE("R10C",'Mapa final'!#REF!),"")</f>
        <v>#REF!</v>
      </c>
      <c r="AL55" s="31" t="e">
        <f>IF(AND('Mapa final'!#REF!="Muy Baja",'Mapa final'!#REF!="Catastrófico"),CONCATENATE("R10C",'Mapa final'!#REF!),"")</f>
        <v>#REF!</v>
      </c>
      <c r="AM55" s="31"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1458" t="s">
        <v>202</v>
      </c>
      <c r="K56" s="917"/>
      <c r="L56" s="917"/>
      <c r="M56" s="917"/>
      <c r="N56" s="917"/>
      <c r="O56" s="918"/>
      <c r="P56" s="1458" t="s">
        <v>203</v>
      </c>
      <c r="Q56" s="917"/>
      <c r="R56" s="917"/>
      <c r="S56" s="917"/>
      <c r="T56" s="917"/>
      <c r="U56" s="918"/>
      <c r="V56" s="1458" t="s">
        <v>204</v>
      </c>
      <c r="W56" s="917"/>
      <c r="X56" s="917"/>
      <c r="Y56" s="917"/>
      <c r="Z56" s="917"/>
      <c r="AA56" s="918"/>
      <c r="AB56" s="1458" t="s">
        <v>205</v>
      </c>
      <c r="AC56" s="917"/>
      <c r="AD56" s="917"/>
      <c r="AE56" s="917"/>
      <c r="AF56" s="917"/>
      <c r="AG56" s="918"/>
      <c r="AH56" s="1458" t="s">
        <v>206</v>
      </c>
      <c r="AI56" s="917"/>
      <c r="AJ56" s="917"/>
      <c r="AK56" s="917"/>
      <c r="AL56" s="917"/>
      <c r="AM56" s="918"/>
      <c r="AN56" s="1"/>
      <c r="AO56" s="1"/>
      <c r="AP56" s="1"/>
      <c r="AQ56" s="1"/>
      <c r="AR56" s="1"/>
      <c r="AS56" s="1"/>
      <c r="AT56" s="1"/>
      <c r="AU56" s="39"/>
      <c r="AV56" s="40"/>
      <c r="AW56" s="40"/>
      <c r="AX56" s="40"/>
      <c r="AY56" s="40"/>
      <c r="AZ56" s="41"/>
      <c r="BA56" s="39"/>
      <c r="BB56" s="40"/>
      <c r="BC56" s="40"/>
      <c r="BD56" s="40"/>
      <c r="BE56" s="40"/>
      <c r="BF56" s="41"/>
      <c r="BG56" s="39"/>
      <c r="BH56" s="40"/>
      <c r="BI56" s="40"/>
      <c r="BJ56" s="40"/>
      <c r="BK56" s="40"/>
      <c r="BL56" s="41"/>
      <c r="BM56" s="39"/>
      <c r="BN56" s="40"/>
      <c r="BO56" s="40"/>
      <c r="BP56" s="40"/>
      <c r="BQ56" s="40"/>
      <c r="BR56" s="41"/>
      <c r="BS56" s="42"/>
      <c r="BT56" s="43"/>
      <c r="BU56" s="43"/>
      <c r="BV56" s="43"/>
      <c r="BW56" s="43"/>
      <c r="BX56" s="44"/>
    </row>
    <row r="57" spans="1:76" ht="14.25" customHeight="1">
      <c r="A57" s="1"/>
      <c r="B57" s="1"/>
      <c r="C57" s="1"/>
      <c r="D57" s="1"/>
      <c r="E57" s="1"/>
      <c r="F57" s="1"/>
      <c r="G57" s="1"/>
      <c r="H57" s="1"/>
      <c r="I57" s="1"/>
      <c r="J57" s="929"/>
      <c r="K57" s="917"/>
      <c r="L57" s="917"/>
      <c r="M57" s="917"/>
      <c r="N57" s="917"/>
      <c r="O57" s="918"/>
      <c r="P57" s="929"/>
      <c r="Q57" s="917"/>
      <c r="R57" s="917"/>
      <c r="S57" s="917"/>
      <c r="T57" s="917"/>
      <c r="U57" s="918"/>
      <c r="V57" s="929"/>
      <c r="W57" s="917"/>
      <c r="X57" s="917"/>
      <c r="Y57" s="917"/>
      <c r="Z57" s="917"/>
      <c r="AA57" s="918"/>
      <c r="AB57" s="929"/>
      <c r="AC57" s="917"/>
      <c r="AD57" s="917"/>
      <c r="AE57" s="917"/>
      <c r="AF57" s="917"/>
      <c r="AG57" s="918"/>
      <c r="AH57" s="929"/>
      <c r="AI57" s="917"/>
      <c r="AJ57" s="917"/>
      <c r="AK57" s="917"/>
      <c r="AL57" s="917"/>
      <c r="AM57" s="918"/>
      <c r="AN57" s="1"/>
      <c r="AO57" s="1"/>
      <c r="AP57" s="1"/>
      <c r="AQ57" s="1"/>
      <c r="AR57" s="1"/>
      <c r="AS57" s="1"/>
      <c r="AT57" s="1"/>
      <c r="AU57" s="45"/>
      <c r="AV57" s="30"/>
      <c r="AW57" s="30"/>
      <c r="AX57" s="30"/>
      <c r="AY57" s="30"/>
      <c r="AZ57" s="46"/>
      <c r="BA57" s="45"/>
      <c r="BB57" s="30"/>
      <c r="BC57" s="30"/>
      <c r="BD57" s="30"/>
      <c r="BE57" s="30"/>
      <c r="BF57" s="46"/>
      <c r="BG57" s="45"/>
      <c r="BH57" s="30"/>
      <c r="BI57" s="30"/>
      <c r="BJ57" s="30"/>
      <c r="BK57" s="30"/>
      <c r="BL57" s="46"/>
      <c r="BM57" s="45"/>
      <c r="BN57" s="30"/>
      <c r="BO57" s="30"/>
      <c r="BP57" s="30"/>
      <c r="BQ57" s="30"/>
      <c r="BR57" s="46"/>
      <c r="BS57" s="47"/>
      <c r="BT57" s="31"/>
      <c r="BU57" s="31"/>
      <c r="BV57" s="31"/>
      <c r="BW57" s="31"/>
      <c r="BX57" s="48"/>
    </row>
    <row r="58" spans="1:76" ht="14.25" customHeight="1">
      <c r="A58" s="1"/>
      <c r="B58" s="1"/>
      <c r="C58" s="1"/>
      <c r="D58" s="1"/>
      <c r="E58" s="1"/>
      <c r="F58" s="1"/>
      <c r="G58" s="1"/>
      <c r="H58" s="1"/>
      <c r="I58" s="1"/>
      <c r="J58" s="929"/>
      <c r="K58" s="917"/>
      <c r="L58" s="917"/>
      <c r="M58" s="917"/>
      <c r="N58" s="917"/>
      <c r="O58" s="918"/>
      <c r="P58" s="929"/>
      <c r="Q58" s="917"/>
      <c r="R58" s="917"/>
      <c r="S58" s="917"/>
      <c r="T58" s="917"/>
      <c r="U58" s="918"/>
      <c r="V58" s="929"/>
      <c r="W58" s="917"/>
      <c r="X58" s="917"/>
      <c r="Y58" s="917"/>
      <c r="Z58" s="917"/>
      <c r="AA58" s="918"/>
      <c r="AB58" s="929"/>
      <c r="AC58" s="917"/>
      <c r="AD58" s="917"/>
      <c r="AE58" s="917"/>
      <c r="AF58" s="917"/>
      <c r="AG58" s="918"/>
      <c r="AH58" s="929"/>
      <c r="AI58" s="917"/>
      <c r="AJ58" s="917"/>
      <c r="AK58" s="917"/>
      <c r="AL58" s="917"/>
      <c r="AM58" s="918"/>
      <c r="AN58" s="1"/>
      <c r="AO58" s="1"/>
      <c r="AP58" s="1"/>
      <c r="AQ58" s="1"/>
      <c r="AR58" s="1"/>
      <c r="AS58" s="1"/>
      <c r="AT58" s="1"/>
      <c r="AU58" s="45"/>
      <c r="AV58" s="30"/>
      <c r="AW58" s="30"/>
      <c r="AX58" s="30"/>
      <c r="AY58" s="30"/>
      <c r="AZ58" s="46"/>
      <c r="BA58" s="45"/>
      <c r="BB58" s="30"/>
      <c r="BC58" s="30"/>
      <c r="BD58" s="30"/>
      <c r="BE58" s="30"/>
      <c r="BF58" s="46"/>
      <c r="BG58" s="45"/>
      <c r="BH58" s="30"/>
      <c r="BI58" s="30"/>
      <c r="BJ58" s="30"/>
      <c r="BK58" s="30"/>
      <c r="BL58" s="46"/>
      <c r="BM58" s="45"/>
      <c r="BN58" s="30"/>
      <c r="BO58" s="30"/>
      <c r="BP58" s="30"/>
      <c r="BQ58" s="30"/>
      <c r="BR58" s="46"/>
      <c r="BS58" s="47"/>
      <c r="BT58" s="31"/>
      <c r="BU58" s="31"/>
      <c r="BV58" s="31"/>
      <c r="BW58" s="31"/>
      <c r="BX58" s="48"/>
    </row>
    <row r="59" spans="1:76" ht="14.25" customHeight="1">
      <c r="A59" s="1"/>
      <c r="B59" s="1"/>
      <c r="C59" s="1"/>
      <c r="D59" s="1"/>
      <c r="E59" s="1"/>
      <c r="F59" s="1"/>
      <c r="G59" s="1"/>
      <c r="H59" s="1"/>
      <c r="I59" s="1"/>
      <c r="J59" s="929"/>
      <c r="K59" s="917"/>
      <c r="L59" s="917"/>
      <c r="M59" s="917"/>
      <c r="N59" s="917"/>
      <c r="O59" s="918"/>
      <c r="P59" s="929"/>
      <c r="Q59" s="917"/>
      <c r="R59" s="917"/>
      <c r="S59" s="917"/>
      <c r="T59" s="917"/>
      <c r="U59" s="918"/>
      <c r="V59" s="929"/>
      <c r="W59" s="917"/>
      <c r="X59" s="917"/>
      <c r="Y59" s="917"/>
      <c r="Z59" s="917"/>
      <c r="AA59" s="918"/>
      <c r="AB59" s="929"/>
      <c r="AC59" s="917"/>
      <c r="AD59" s="917"/>
      <c r="AE59" s="917"/>
      <c r="AF59" s="917"/>
      <c r="AG59" s="918"/>
      <c r="AH59" s="929"/>
      <c r="AI59" s="917"/>
      <c r="AJ59" s="917"/>
      <c r="AK59" s="917"/>
      <c r="AL59" s="917"/>
      <c r="AM59" s="918"/>
      <c r="AN59" s="1"/>
      <c r="AO59" s="1"/>
      <c r="AP59" s="1"/>
      <c r="AQ59" s="1"/>
      <c r="AR59" s="1"/>
      <c r="AS59" s="1"/>
      <c r="AT59" s="1"/>
      <c r="AU59" s="45"/>
      <c r="AV59" s="30"/>
      <c r="AW59" s="30"/>
      <c r="AX59" s="30"/>
      <c r="AY59" s="30"/>
      <c r="AZ59" s="46"/>
      <c r="BA59" s="45"/>
      <c r="BB59" s="30"/>
      <c r="BC59" s="30"/>
      <c r="BD59" s="30"/>
      <c r="BE59" s="30"/>
      <c r="BF59" s="46"/>
      <c r="BG59" s="45"/>
      <c r="BH59" s="30"/>
      <c r="BI59" s="30"/>
      <c r="BJ59" s="30"/>
      <c r="BK59" s="30"/>
      <c r="BL59" s="46"/>
      <c r="BM59" s="45"/>
      <c r="BN59" s="30"/>
      <c r="BO59" s="30"/>
      <c r="BP59" s="30"/>
      <c r="BQ59" s="30"/>
      <c r="BR59" s="46"/>
      <c r="BS59" s="47"/>
      <c r="BT59" s="31"/>
      <c r="BU59" s="31"/>
      <c r="BV59" s="31"/>
      <c r="BW59" s="31"/>
      <c r="BX59" s="48"/>
    </row>
    <row r="60" spans="1:76" ht="14.25" customHeight="1">
      <c r="A60" s="1"/>
      <c r="B60" s="1"/>
      <c r="C60" s="1"/>
      <c r="D60" s="1"/>
      <c r="E60" s="1"/>
      <c r="F60" s="1"/>
      <c r="G60" s="1"/>
      <c r="H60" s="1"/>
      <c r="I60" s="1"/>
      <c r="J60" s="929"/>
      <c r="K60" s="917"/>
      <c r="L60" s="917"/>
      <c r="M60" s="917"/>
      <c r="N60" s="917"/>
      <c r="O60" s="918"/>
      <c r="P60" s="929"/>
      <c r="Q60" s="917"/>
      <c r="R60" s="917"/>
      <c r="S60" s="917"/>
      <c r="T60" s="917"/>
      <c r="U60" s="918"/>
      <c r="V60" s="929"/>
      <c r="W60" s="917"/>
      <c r="X60" s="917"/>
      <c r="Y60" s="917"/>
      <c r="Z60" s="917"/>
      <c r="AA60" s="918"/>
      <c r="AB60" s="929"/>
      <c r="AC60" s="917"/>
      <c r="AD60" s="917"/>
      <c r="AE60" s="917"/>
      <c r="AF60" s="917"/>
      <c r="AG60" s="918"/>
      <c r="AH60" s="929"/>
      <c r="AI60" s="917"/>
      <c r="AJ60" s="917"/>
      <c r="AK60" s="917"/>
      <c r="AL60" s="917"/>
      <c r="AM60" s="918"/>
      <c r="AN60" s="1"/>
      <c r="AO60" s="1"/>
      <c r="AP60" s="1"/>
      <c r="AQ60" s="1"/>
      <c r="AR60" s="1"/>
      <c r="AS60" s="1"/>
      <c r="AT60" s="1"/>
      <c r="AU60" s="45"/>
      <c r="AV60" s="30"/>
      <c r="AW60" s="30"/>
      <c r="AX60" s="30"/>
      <c r="AY60" s="30"/>
      <c r="AZ60" s="46"/>
      <c r="BA60" s="45"/>
      <c r="BB60" s="30"/>
      <c r="BC60" s="30"/>
      <c r="BD60" s="30"/>
      <c r="BE60" s="30"/>
      <c r="BF60" s="46"/>
      <c r="BG60" s="45"/>
      <c r="BH60" s="30"/>
      <c r="BI60" s="30"/>
      <c r="BJ60" s="30"/>
      <c r="BK60" s="30"/>
      <c r="BL60" s="46"/>
      <c r="BM60" s="45"/>
      <c r="BN60" s="30"/>
      <c r="BO60" s="30"/>
      <c r="BP60" s="30"/>
      <c r="BQ60" s="30"/>
      <c r="BR60" s="46"/>
      <c r="BS60" s="47"/>
      <c r="BT60" s="31"/>
      <c r="BU60" s="31"/>
      <c r="BV60" s="31"/>
      <c r="BW60" s="31"/>
      <c r="BX60" s="48"/>
    </row>
    <row r="61" spans="1:76" ht="14.25" customHeight="1">
      <c r="A61" s="1"/>
      <c r="B61" s="1"/>
      <c r="C61" s="1"/>
      <c r="D61" s="1"/>
      <c r="E61" s="1"/>
      <c r="F61" s="1"/>
      <c r="G61" s="1"/>
      <c r="H61" s="1"/>
      <c r="I61" s="1"/>
      <c r="J61" s="1428"/>
      <c r="K61" s="1429"/>
      <c r="L61" s="1429"/>
      <c r="M61" s="1429"/>
      <c r="N61" s="1429"/>
      <c r="O61" s="1434"/>
      <c r="P61" s="1428"/>
      <c r="Q61" s="1429"/>
      <c r="R61" s="1429"/>
      <c r="S61" s="1429"/>
      <c r="T61" s="1429"/>
      <c r="U61" s="1434"/>
      <c r="V61" s="1428"/>
      <c r="W61" s="1429"/>
      <c r="X61" s="1429"/>
      <c r="Y61" s="1429"/>
      <c r="Z61" s="1429"/>
      <c r="AA61" s="1434"/>
      <c r="AB61" s="1428"/>
      <c r="AC61" s="1429"/>
      <c r="AD61" s="1429"/>
      <c r="AE61" s="1429"/>
      <c r="AF61" s="1429"/>
      <c r="AG61" s="1434"/>
      <c r="AH61" s="1428"/>
      <c r="AI61" s="1429"/>
      <c r="AJ61" s="1429"/>
      <c r="AK61" s="1429"/>
      <c r="AL61" s="1429"/>
      <c r="AM61" s="1434"/>
      <c r="AN61" s="1"/>
      <c r="AO61" s="1"/>
      <c r="AP61" s="1"/>
      <c r="AQ61" s="1"/>
      <c r="AR61" s="1"/>
      <c r="AS61" s="1"/>
      <c r="AT61" s="1"/>
      <c r="AU61" s="45"/>
      <c r="AV61" s="30"/>
      <c r="AW61" s="30"/>
      <c r="AX61" s="30"/>
      <c r="AY61" s="30"/>
      <c r="AZ61" s="46"/>
      <c r="BA61" s="45"/>
      <c r="BB61" s="30"/>
      <c r="BC61" s="30"/>
      <c r="BD61" s="30"/>
      <c r="BE61" s="30"/>
      <c r="BF61" s="46"/>
      <c r="BG61" s="45"/>
      <c r="BH61" s="30"/>
      <c r="BI61" s="30"/>
      <c r="BJ61" s="30"/>
      <c r="BK61" s="30"/>
      <c r="BL61" s="46"/>
      <c r="BM61" s="45"/>
      <c r="BN61" s="30"/>
      <c r="BO61" s="30"/>
      <c r="BP61" s="30"/>
      <c r="BQ61" s="30"/>
      <c r="BR61" s="46"/>
      <c r="BS61" s="47"/>
      <c r="BT61" s="31"/>
      <c r="BU61" s="31"/>
      <c r="BV61" s="31"/>
      <c r="BW61" s="31"/>
      <c r="BX61" s="48"/>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45"/>
      <c r="AV62" s="30"/>
      <c r="AW62" s="30"/>
      <c r="AX62" s="30"/>
      <c r="AY62" s="30"/>
      <c r="AZ62" s="46"/>
      <c r="BA62" s="45"/>
      <c r="BB62" s="30"/>
      <c r="BC62" s="30"/>
      <c r="BD62" s="30"/>
      <c r="BE62" s="30"/>
      <c r="BF62" s="46"/>
      <c r="BG62" s="45"/>
      <c r="BH62" s="30"/>
      <c r="BI62" s="30"/>
      <c r="BJ62" s="30"/>
      <c r="BK62" s="30"/>
      <c r="BL62" s="46"/>
      <c r="BM62" s="45"/>
      <c r="BN62" s="30"/>
      <c r="BO62" s="30"/>
      <c r="BP62" s="30"/>
      <c r="BQ62" s="30"/>
      <c r="BR62" s="46"/>
      <c r="BS62" s="47"/>
      <c r="BT62" s="31"/>
      <c r="BU62" s="31"/>
      <c r="BV62" s="31"/>
      <c r="BW62" s="31"/>
      <c r="BX62" s="48"/>
    </row>
    <row r="63" spans="1:76" ht="15" customHeight="1">
      <c r="A63" s="1"/>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45"/>
      <c r="AV63" s="30"/>
      <c r="AW63" s="30"/>
      <c r="AX63" s="30"/>
      <c r="AY63" s="30"/>
      <c r="AZ63" s="46"/>
      <c r="BA63" s="45"/>
      <c r="BB63" s="30"/>
      <c r="BC63" s="30"/>
      <c r="BD63" s="30"/>
      <c r="BE63" s="30"/>
      <c r="BF63" s="46"/>
      <c r="BG63" s="45"/>
      <c r="BH63" s="30"/>
      <c r="BI63" s="30"/>
      <c r="BJ63" s="30"/>
      <c r="BK63" s="30"/>
      <c r="BL63" s="46"/>
      <c r="BM63" s="45"/>
      <c r="BN63" s="30"/>
      <c r="BO63" s="30"/>
      <c r="BP63" s="30"/>
      <c r="BQ63" s="30"/>
      <c r="BR63" s="46"/>
      <c r="BS63" s="47"/>
      <c r="BT63" s="31"/>
      <c r="BU63" s="31"/>
      <c r="BV63" s="31"/>
      <c r="BW63" s="31"/>
      <c r="BX63" s="48"/>
    </row>
    <row r="64" spans="1:76" ht="15" customHeight="1">
      <c r="A64" s="1"/>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45"/>
      <c r="AV64" s="30"/>
      <c r="AW64" s="30"/>
      <c r="AX64" s="30"/>
      <c r="AY64" s="30"/>
      <c r="AZ64" s="46"/>
      <c r="BA64" s="45"/>
      <c r="BB64" s="30"/>
      <c r="BC64" s="30"/>
      <c r="BD64" s="30"/>
      <c r="BE64" s="30"/>
      <c r="BF64" s="46"/>
      <c r="BG64" s="45"/>
      <c r="BH64" s="30"/>
      <c r="BI64" s="30"/>
      <c r="BJ64" s="30"/>
      <c r="BK64" s="30"/>
      <c r="BL64" s="46"/>
      <c r="BM64" s="45"/>
      <c r="BN64" s="30"/>
      <c r="BO64" s="30"/>
      <c r="BP64" s="30"/>
      <c r="BQ64" s="30"/>
      <c r="BR64" s="46"/>
      <c r="BS64" s="47"/>
      <c r="BT64" s="31"/>
      <c r="BU64" s="31"/>
      <c r="BV64" s="31"/>
      <c r="BW64" s="31"/>
      <c r="BX64" s="48"/>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49"/>
      <c r="AV65" s="50"/>
      <c r="AW65" s="50"/>
      <c r="AX65" s="50"/>
      <c r="AY65" s="50"/>
      <c r="AZ65" s="51"/>
      <c r="BA65" s="49"/>
      <c r="BB65" s="50"/>
      <c r="BC65" s="50"/>
      <c r="BD65" s="50"/>
      <c r="BE65" s="50"/>
      <c r="BF65" s="51"/>
      <c r="BG65" s="49"/>
      <c r="BH65" s="50"/>
      <c r="BI65" s="50"/>
      <c r="BJ65" s="50"/>
      <c r="BK65" s="50"/>
      <c r="BL65" s="51"/>
      <c r="BM65" s="49"/>
      <c r="BN65" s="50"/>
      <c r="BO65" s="50"/>
      <c r="BP65" s="50"/>
      <c r="BQ65" s="50"/>
      <c r="BR65" s="51"/>
      <c r="BS65" s="52"/>
      <c r="BT65" s="53"/>
      <c r="BU65" s="53"/>
      <c r="BV65" s="53"/>
      <c r="BW65" s="53"/>
      <c r="BX65" s="54"/>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55"/>
      <c r="AV66" s="56"/>
      <c r="AW66" s="56"/>
      <c r="AX66" s="56"/>
      <c r="AY66" s="56"/>
      <c r="AZ66" s="57"/>
      <c r="BA66" s="55"/>
      <c r="BB66" s="56"/>
      <c r="BC66" s="56"/>
      <c r="BD66" s="56"/>
      <c r="BE66" s="56"/>
      <c r="BF66" s="57"/>
      <c r="BG66" s="39"/>
      <c r="BH66" s="40"/>
      <c r="BI66" s="40"/>
      <c r="BJ66" s="40"/>
      <c r="BK66" s="40"/>
      <c r="BL66" s="41"/>
      <c r="BM66" s="30"/>
      <c r="BN66" s="30"/>
      <c r="BO66" s="30"/>
      <c r="BP66" s="30"/>
      <c r="BQ66" s="30"/>
      <c r="BR66" s="30"/>
      <c r="BS66" s="42"/>
      <c r="BT66" s="43"/>
      <c r="BU66" s="43"/>
      <c r="BV66" s="43"/>
      <c r="BW66" s="43"/>
      <c r="BX66" s="44"/>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58"/>
      <c r="AV67" s="32"/>
      <c r="AW67" s="32"/>
      <c r="AX67" s="32"/>
      <c r="AY67" s="32"/>
      <c r="AZ67" s="59"/>
      <c r="BA67" s="58"/>
      <c r="BB67" s="32"/>
      <c r="BC67" s="32"/>
      <c r="BD67" s="32"/>
      <c r="BE67" s="32"/>
      <c r="BF67" s="59"/>
      <c r="BG67" s="45"/>
      <c r="BH67" s="30"/>
      <c r="BI67" s="30"/>
      <c r="BJ67" s="30"/>
      <c r="BK67" s="30"/>
      <c r="BL67" s="46"/>
      <c r="BM67" s="30"/>
      <c r="BN67" s="30"/>
      <c r="BO67" s="30"/>
      <c r="BP67" s="30"/>
      <c r="BQ67" s="30"/>
      <c r="BR67" s="30"/>
      <c r="BS67" s="47"/>
      <c r="BT67" s="31"/>
      <c r="BU67" s="31"/>
      <c r="BV67" s="31"/>
      <c r="BW67" s="31"/>
      <c r="BX67" s="48"/>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58"/>
      <c r="AV68" s="32"/>
      <c r="AW68" s="32"/>
      <c r="AX68" s="32"/>
      <c r="AY68" s="32"/>
      <c r="AZ68" s="59"/>
      <c r="BA68" s="58"/>
      <c r="BB68" s="32"/>
      <c r="BC68" s="32"/>
      <c r="BD68" s="32"/>
      <c r="BE68" s="32"/>
      <c r="BF68" s="59"/>
      <c r="BG68" s="45"/>
      <c r="BH68" s="30"/>
      <c r="BI68" s="30"/>
      <c r="BJ68" s="30"/>
      <c r="BK68" s="30"/>
      <c r="BL68" s="46"/>
      <c r="BM68" s="30"/>
      <c r="BN68" s="30"/>
      <c r="BO68" s="30"/>
      <c r="BP68" s="30"/>
      <c r="BQ68" s="30"/>
      <c r="BR68" s="30"/>
      <c r="BS68" s="47"/>
      <c r="BT68" s="31"/>
      <c r="BU68" s="31"/>
      <c r="BV68" s="31"/>
      <c r="BW68" s="31"/>
      <c r="BX68" s="48"/>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58"/>
      <c r="AV69" s="32"/>
      <c r="AW69" s="32"/>
      <c r="AX69" s="32"/>
      <c r="AY69" s="32"/>
      <c r="AZ69" s="59"/>
      <c r="BA69" s="58"/>
      <c r="BB69" s="32"/>
      <c r="BC69" s="32"/>
      <c r="BD69" s="32"/>
      <c r="BE69" s="32"/>
      <c r="BF69" s="59"/>
      <c r="BG69" s="45"/>
      <c r="BH69" s="30"/>
      <c r="BI69" s="30"/>
      <c r="BJ69" s="30"/>
      <c r="BK69" s="30"/>
      <c r="BL69" s="46"/>
      <c r="BM69" s="30"/>
      <c r="BN69" s="30"/>
      <c r="BO69" s="30"/>
      <c r="BP69" s="30"/>
      <c r="BQ69" s="30"/>
      <c r="BR69" s="30"/>
      <c r="BS69" s="47"/>
      <c r="BT69" s="31"/>
      <c r="BU69" s="31"/>
      <c r="BV69" s="31"/>
      <c r="BW69" s="31"/>
      <c r="BX69" s="48"/>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58"/>
      <c r="AV70" s="32"/>
      <c r="AW70" s="32"/>
      <c r="AX70" s="32"/>
      <c r="AY70" s="32"/>
      <c r="AZ70" s="59"/>
      <c r="BA70" s="58"/>
      <c r="BB70" s="32"/>
      <c r="BC70" s="32"/>
      <c r="BD70" s="32"/>
      <c r="BE70" s="32"/>
      <c r="BF70" s="59"/>
      <c r="BG70" s="45"/>
      <c r="BH70" s="30"/>
      <c r="BI70" s="30"/>
      <c r="BJ70" s="30"/>
      <c r="BK70" s="30"/>
      <c r="BL70" s="46"/>
      <c r="BM70" s="30"/>
      <c r="BN70" s="30"/>
      <c r="BO70" s="30"/>
      <c r="BP70" s="30"/>
      <c r="BQ70" s="30"/>
      <c r="BR70" s="30"/>
      <c r="BS70" s="47"/>
      <c r="BT70" s="31"/>
      <c r="BU70" s="31"/>
      <c r="BV70" s="31"/>
      <c r="BW70" s="31"/>
      <c r="BX70" s="48"/>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58"/>
      <c r="AV71" s="32"/>
      <c r="AW71" s="32"/>
      <c r="AX71" s="32"/>
      <c r="AY71" s="32"/>
      <c r="AZ71" s="59"/>
      <c r="BA71" s="58"/>
      <c r="BB71" s="32"/>
      <c r="BC71" s="32"/>
      <c r="BD71" s="32"/>
      <c r="BE71" s="32"/>
      <c r="BF71" s="59"/>
      <c r="BG71" s="45"/>
      <c r="BH71" s="30"/>
      <c r="BI71" s="30"/>
      <c r="BJ71" s="30"/>
      <c r="BK71" s="30"/>
      <c r="BL71" s="46"/>
      <c r="BM71" s="30"/>
      <c r="BN71" s="30"/>
      <c r="BO71" s="30"/>
      <c r="BP71" s="30"/>
      <c r="BQ71" s="30"/>
      <c r="BR71" s="30"/>
      <c r="BS71" s="47"/>
      <c r="BT71" s="31"/>
      <c r="BU71" s="31"/>
      <c r="BV71" s="31"/>
      <c r="BW71" s="31"/>
      <c r="BX71" s="48"/>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58"/>
      <c r="AV72" s="32"/>
      <c r="AW72" s="32"/>
      <c r="AX72" s="32"/>
      <c r="AY72" s="32"/>
      <c r="AZ72" s="59"/>
      <c r="BA72" s="58"/>
      <c r="BB72" s="32"/>
      <c r="BC72" s="32"/>
      <c r="BD72" s="32"/>
      <c r="BE72" s="32"/>
      <c r="BF72" s="59"/>
      <c r="BG72" s="45"/>
      <c r="BH72" s="30"/>
      <c r="BI72" s="30"/>
      <c r="BJ72" s="30"/>
      <c r="BK72" s="30"/>
      <c r="BL72" s="46"/>
      <c r="BM72" s="30"/>
      <c r="BN72" s="30"/>
      <c r="BO72" s="30"/>
      <c r="BP72" s="30"/>
      <c r="BQ72" s="30"/>
      <c r="BR72" s="30"/>
      <c r="BS72" s="47"/>
      <c r="BT72" s="31"/>
      <c r="BU72" s="31"/>
      <c r="BV72" s="31"/>
      <c r="BW72" s="31"/>
      <c r="BX72" s="48"/>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58"/>
      <c r="AV73" s="32"/>
      <c r="AW73" s="32"/>
      <c r="AX73" s="32"/>
      <c r="AY73" s="32"/>
      <c r="AZ73" s="59"/>
      <c r="BA73" s="58"/>
      <c r="BB73" s="32"/>
      <c r="BC73" s="32"/>
      <c r="BD73" s="32"/>
      <c r="BE73" s="32"/>
      <c r="BF73" s="59"/>
      <c r="BG73" s="45"/>
      <c r="BH73" s="30"/>
      <c r="BI73" s="30"/>
      <c r="BJ73" s="30"/>
      <c r="BK73" s="30"/>
      <c r="BL73" s="46"/>
      <c r="BM73" s="30"/>
      <c r="BN73" s="30"/>
      <c r="BO73" s="30"/>
      <c r="BP73" s="30"/>
      <c r="BQ73" s="30"/>
      <c r="BR73" s="30"/>
      <c r="BS73" s="47"/>
      <c r="BT73" s="31"/>
      <c r="BU73" s="31"/>
      <c r="BV73" s="31"/>
      <c r="BW73" s="31"/>
      <c r="BX73" s="48"/>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58"/>
      <c r="AV74" s="32"/>
      <c r="AW74" s="32"/>
      <c r="AX74" s="32"/>
      <c r="AY74" s="32"/>
      <c r="AZ74" s="59"/>
      <c r="BA74" s="58"/>
      <c r="BB74" s="32"/>
      <c r="BC74" s="32"/>
      <c r="BD74" s="32"/>
      <c r="BE74" s="32"/>
      <c r="BF74" s="59"/>
      <c r="BG74" s="45"/>
      <c r="BH74" s="30"/>
      <c r="BI74" s="30"/>
      <c r="BJ74" s="30"/>
      <c r="BK74" s="30"/>
      <c r="BL74" s="46"/>
      <c r="BM74" s="30"/>
      <c r="BN74" s="30"/>
      <c r="BO74" s="30"/>
      <c r="BP74" s="30"/>
      <c r="BQ74" s="30"/>
      <c r="BR74" s="30"/>
      <c r="BS74" s="47"/>
      <c r="BT74" s="31"/>
      <c r="BU74" s="31"/>
      <c r="BV74" s="31"/>
      <c r="BW74" s="31"/>
      <c r="BX74" s="48"/>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60"/>
      <c r="AV75" s="61"/>
      <c r="AW75" s="61"/>
      <c r="AX75" s="61"/>
      <c r="AY75" s="61"/>
      <c r="AZ75" s="62"/>
      <c r="BA75" s="60"/>
      <c r="BB75" s="61"/>
      <c r="BC75" s="61"/>
      <c r="BD75" s="61"/>
      <c r="BE75" s="61"/>
      <c r="BF75" s="62"/>
      <c r="BG75" s="49"/>
      <c r="BH75" s="50"/>
      <c r="BI75" s="50"/>
      <c r="BJ75" s="50"/>
      <c r="BK75" s="50"/>
      <c r="BL75" s="51"/>
      <c r="BM75" s="30"/>
      <c r="BN75" s="30"/>
      <c r="BO75" s="30"/>
      <c r="BP75" s="30"/>
      <c r="BQ75" s="30"/>
      <c r="BR75" s="30"/>
      <c r="BS75" s="52"/>
      <c r="BT75" s="53"/>
      <c r="BU75" s="53"/>
      <c r="BV75" s="53"/>
      <c r="BW75" s="53"/>
      <c r="BX75" s="54"/>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55"/>
      <c r="AV76" s="56"/>
      <c r="AW76" s="56"/>
      <c r="AX76" s="56"/>
      <c r="AY76" s="56"/>
      <c r="AZ76" s="57"/>
      <c r="BA76" s="55"/>
      <c r="BB76" s="56"/>
      <c r="BC76" s="56"/>
      <c r="BD76" s="56"/>
      <c r="BE76" s="56"/>
      <c r="BF76" s="57"/>
      <c r="BG76" s="55"/>
      <c r="BH76" s="56"/>
      <c r="BI76" s="56"/>
      <c r="BJ76" s="56"/>
      <c r="BK76" s="56"/>
      <c r="BL76" s="57"/>
      <c r="BM76" s="39"/>
      <c r="BN76" s="40"/>
      <c r="BO76" s="40"/>
      <c r="BP76" s="40"/>
      <c r="BQ76" s="40"/>
      <c r="BR76" s="41"/>
      <c r="BS76" s="42"/>
      <c r="BT76" s="43"/>
      <c r="BU76" s="43"/>
      <c r="BV76" s="43"/>
      <c r="BW76" s="43"/>
      <c r="BX76" s="44"/>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58"/>
      <c r="AV77" s="32"/>
      <c r="AW77" s="32"/>
      <c r="AX77" s="32"/>
      <c r="AY77" s="32"/>
      <c r="AZ77" s="59"/>
      <c r="BA77" s="58"/>
      <c r="BB77" s="32"/>
      <c r="BC77" s="32"/>
      <c r="BD77" s="32"/>
      <c r="BE77" s="32"/>
      <c r="BF77" s="59"/>
      <c r="BG77" s="58"/>
      <c r="BH77" s="32"/>
      <c r="BI77" s="32"/>
      <c r="BJ77" s="32"/>
      <c r="BK77" s="32"/>
      <c r="BL77" s="59"/>
      <c r="BM77" s="45"/>
      <c r="BN77" s="30"/>
      <c r="BO77" s="30"/>
      <c r="BP77" s="30"/>
      <c r="BQ77" s="30"/>
      <c r="BR77" s="46"/>
      <c r="BS77" s="47"/>
      <c r="BT77" s="31"/>
      <c r="BU77" s="31"/>
      <c r="BV77" s="31"/>
      <c r="BW77" s="31"/>
      <c r="BX77" s="48"/>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58"/>
      <c r="AV78" s="32"/>
      <c r="AW78" s="32"/>
      <c r="AX78" s="32"/>
      <c r="AY78" s="32"/>
      <c r="AZ78" s="59"/>
      <c r="BA78" s="58"/>
      <c r="BB78" s="32"/>
      <c r="BC78" s="32"/>
      <c r="BD78" s="32"/>
      <c r="BE78" s="32"/>
      <c r="BF78" s="59"/>
      <c r="BG78" s="58"/>
      <c r="BH78" s="32"/>
      <c r="BI78" s="32"/>
      <c r="BJ78" s="32"/>
      <c r="BK78" s="32"/>
      <c r="BL78" s="59"/>
      <c r="BM78" s="45"/>
      <c r="BN78" s="30"/>
      <c r="BO78" s="30"/>
      <c r="BP78" s="30"/>
      <c r="BQ78" s="30"/>
      <c r="BR78" s="46"/>
      <c r="BS78" s="47"/>
      <c r="BT78" s="31"/>
      <c r="BU78" s="31"/>
      <c r="BV78" s="31"/>
      <c r="BW78" s="31"/>
      <c r="BX78" s="48"/>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58"/>
      <c r="AV79" s="32"/>
      <c r="AW79" s="32"/>
      <c r="AX79" s="32"/>
      <c r="AY79" s="32"/>
      <c r="AZ79" s="59"/>
      <c r="BA79" s="58"/>
      <c r="BB79" s="32"/>
      <c r="BC79" s="32"/>
      <c r="BD79" s="32"/>
      <c r="BE79" s="32"/>
      <c r="BF79" s="59"/>
      <c r="BG79" s="58"/>
      <c r="BH79" s="32"/>
      <c r="BI79" s="32"/>
      <c r="BJ79" s="32"/>
      <c r="BK79" s="32"/>
      <c r="BL79" s="59"/>
      <c r="BM79" s="45"/>
      <c r="BN79" s="30"/>
      <c r="BO79" s="30"/>
      <c r="BP79" s="30"/>
      <c r="BQ79" s="30"/>
      <c r="BR79" s="46"/>
      <c r="BS79" s="47"/>
      <c r="BT79" s="31"/>
      <c r="BU79" s="31"/>
      <c r="BV79" s="31"/>
      <c r="BW79" s="31"/>
      <c r="BX79" s="48"/>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58"/>
      <c r="AV80" s="32"/>
      <c r="AW80" s="32"/>
      <c r="AX80" s="32"/>
      <c r="AY80" s="32"/>
      <c r="AZ80" s="59"/>
      <c r="BA80" s="58"/>
      <c r="BB80" s="32"/>
      <c r="BC80" s="32"/>
      <c r="BD80" s="32"/>
      <c r="BE80" s="32"/>
      <c r="BF80" s="59"/>
      <c r="BG80" s="58"/>
      <c r="BH80" s="32"/>
      <c r="BI80" s="32"/>
      <c r="BJ80" s="32"/>
      <c r="BK80" s="32"/>
      <c r="BL80" s="59"/>
      <c r="BM80" s="45"/>
      <c r="BN80" s="30"/>
      <c r="BO80" s="30"/>
      <c r="BP80" s="30"/>
      <c r="BQ80" s="30"/>
      <c r="BR80" s="46"/>
      <c r="BS80" s="47"/>
      <c r="BT80" s="31"/>
      <c r="BU80" s="31"/>
      <c r="BV80" s="31"/>
      <c r="BW80" s="31"/>
      <c r="BX80" s="48"/>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58"/>
      <c r="AV81" s="32"/>
      <c r="AW81" s="32"/>
      <c r="AX81" s="32"/>
      <c r="AY81" s="32"/>
      <c r="AZ81" s="59"/>
      <c r="BA81" s="58"/>
      <c r="BB81" s="32"/>
      <c r="BC81" s="32"/>
      <c r="BD81" s="32"/>
      <c r="BE81" s="32"/>
      <c r="BF81" s="59"/>
      <c r="BG81" s="58"/>
      <c r="BH81" s="32"/>
      <c r="BI81" s="32"/>
      <c r="BJ81" s="32"/>
      <c r="BK81" s="32"/>
      <c r="BL81" s="59"/>
      <c r="BM81" s="45"/>
      <c r="BN81" s="30"/>
      <c r="BO81" s="30"/>
      <c r="BP81" s="30"/>
      <c r="BQ81" s="30"/>
      <c r="BR81" s="46"/>
      <c r="BS81" s="47"/>
      <c r="BT81" s="31"/>
      <c r="BU81" s="31"/>
      <c r="BV81" s="31"/>
      <c r="BW81" s="31"/>
      <c r="BX81" s="48"/>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58"/>
      <c r="AV82" s="32"/>
      <c r="AW82" s="32"/>
      <c r="AX82" s="32"/>
      <c r="AY82" s="32"/>
      <c r="AZ82" s="59"/>
      <c r="BA82" s="58"/>
      <c r="BB82" s="32"/>
      <c r="BC82" s="32"/>
      <c r="BD82" s="32"/>
      <c r="BE82" s="32"/>
      <c r="BF82" s="59"/>
      <c r="BG82" s="58"/>
      <c r="BH82" s="32"/>
      <c r="BI82" s="32"/>
      <c r="BJ82" s="32"/>
      <c r="BK82" s="32"/>
      <c r="BL82" s="59"/>
      <c r="BM82" s="45"/>
      <c r="BN82" s="30"/>
      <c r="BO82" s="30"/>
      <c r="BP82" s="30"/>
      <c r="BQ82" s="30"/>
      <c r="BR82" s="46"/>
      <c r="BS82" s="47"/>
      <c r="BT82" s="31"/>
      <c r="BU82" s="31"/>
      <c r="BV82" s="31"/>
      <c r="BW82" s="31"/>
      <c r="BX82" s="48"/>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58"/>
      <c r="AV83" s="32"/>
      <c r="AW83" s="32"/>
      <c r="AX83" s="32"/>
      <c r="AY83" s="32"/>
      <c r="AZ83" s="59"/>
      <c r="BA83" s="58"/>
      <c r="BB83" s="32"/>
      <c r="BC83" s="32"/>
      <c r="BD83" s="32"/>
      <c r="BE83" s="32"/>
      <c r="BF83" s="59"/>
      <c r="BG83" s="58"/>
      <c r="BH83" s="32"/>
      <c r="BI83" s="32"/>
      <c r="BJ83" s="32"/>
      <c r="BK83" s="32"/>
      <c r="BL83" s="59"/>
      <c r="BM83" s="45"/>
      <c r="BN83" s="30"/>
      <c r="BO83" s="30"/>
      <c r="BP83" s="30"/>
      <c r="BQ83" s="30"/>
      <c r="BR83" s="46"/>
      <c r="BS83" s="47"/>
      <c r="BT83" s="31"/>
      <c r="BU83" s="31"/>
      <c r="BV83" s="31"/>
      <c r="BW83" s="31"/>
      <c r="BX83" s="48"/>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58"/>
      <c r="AV84" s="32"/>
      <c r="AW84" s="32"/>
      <c r="AX84" s="32"/>
      <c r="AY84" s="32"/>
      <c r="AZ84" s="59"/>
      <c r="BA84" s="58"/>
      <c r="BB84" s="32"/>
      <c r="BC84" s="32"/>
      <c r="BD84" s="32"/>
      <c r="BE84" s="32"/>
      <c r="BF84" s="59"/>
      <c r="BG84" s="58"/>
      <c r="BH84" s="32"/>
      <c r="BI84" s="32"/>
      <c r="BJ84" s="32"/>
      <c r="BK84" s="32"/>
      <c r="BL84" s="59"/>
      <c r="BM84" s="45"/>
      <c r="BN84" s="30"/>
      <c r="BO84" s="30"/>
      <c r="BP84" s="30"/>
      <c r="BQ84" s="30"/>
      <c r="BR84" s="46"/>
      <c r="BS84" s="47"/>
      <c r="BT84" s="31"/>
      <c r="BU84" s="31"/>
      <c r="BV84" s="31"/>
      <c r="BW84" s="31"/>
      <c r="BX84" s="48"/>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60"/>
      <c r="AV85" s="61"/>
      <c r="AW85" s="61"/>
      <c r="AX85" s="61"/>
      <c r="AY85" s="61"/>
      <c r="AZ85" s="62"/>
      <c r="BA85" s="60"/>
      <c r="BB85" s="61"/>
      <c r="BC85" s="61"/>
      <c r="BD85" s="61"/>
      <c r="BE85" s="61"/>
      <c r="BF85" s="62"/>
      <c r="BG85" s="60"/>
      <c r="BH85" s="61"/>
      <c r="BI85" s="61"/>
      <c r="BJ85" s="61"/>
      <c r="BK85" s="61"/>
      <c r="BL85" s="62"/>
      <c r="BM85" s="49"/>
      <c r="BN85" s="50"/>
      <c r="BO85" s="50"/>
      <c r="BP85" s="50"/>
      <c r="BQ85" s="50"/>
      <c r="BR85" s="51"/>
      <c r="BS85" s="52"/>
      <c r="BT85" s="53"/>
      <c r="BU85" s="53"/>
      <c r="BV85" s="53"/>
      <c r="BW85" s="53"/>
      <c r="BX85" s="54"/>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63"/>
      <c r="AV86" s="64"/>
      <c r="AW86" s="64"/>
      <c r="AX86" s="64"/>
      <c r="AY86" s="64"/>
      <c r="AZ86" s="65"/>
      <c r="BA86" s="55"/>
      <c r="BB86" s="56"/>
      <c r="BC86" s="56"/>
      <c r="BD86" s="56"/>
      <c r="BE86" s="56"/>
      <c r="BF86" s="57"/>
      <c r="BG86" s="55"/>
      <c r="BH86" s="56"/>
      <c r="BI86" s="56"/>
      <c r="BJ86" s="56"/>
      <c r="BK86" s="56"/>
      <c r="BL86" s="57"/>
      <c r="BM86" s="39"/>
      <c r="BN86" s="40"/>
      <c r="BO86" s="40"/>
      <c r="BP86" s="40"/>
      <c r="BQ86" s="40"/>
      <c r="BR86" s="41"/>
      <c r="BS86" s="42"/>
      <c r="BT86" s="43"/>
      <c r="BU86" s="43"/>
      <c r="BV86" s="43"/>
      <c r="BW86" s="43"/>
      <c r="BX86" s="44"/>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66"/>
      <c r="AV87" s="38"/>
      <c r="AW87" s="38"/>
      <c r="AX87" s="38"/>
      <c r="AY87" s="38"/>
      <c r="AZ87" s="67"/>
      <c r="BA87" s="58"/>
      <c r="BB87" s="32"/>
      <c r="BC87" s="32"/>
      <c r="BD87" s="32"/>
      <c r="BE87" s="32"/>
      <c r="BF87" s="59"/>
      <c r="BG87" s="58"/>
      <c r="BH87" s="32"/>
      <c r="BI87" s="32"/>
      <c r="BJ87" s="32"/>
      <c r="BK87" s="32"/>
      <c r="BL87" s="59"/>
      <c r="BM87" s="45"/>
      <c r="BN87" s="30"/>
      <c r="BO87" s="30"/>
      <c r="BP87" s="30"/>
      <c r="BQ87" s="30"/>
      <c r="BR87" s="46"/>
      <c r="BS87" s="47"/>
      <c r="BT87" s="31"/>
      <c r="BU87" s="31"/>
      <c r="BV87" s="31"/>
      <c r="BW87" s="31"/>
      <c r="BX87" s="48"/>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66"/>
      <c r="AV88" s="38"/>
      <c r="AW88" s="38"/>
      <c r="AX88" s="38"/>
      <c r="AY88" s="38"/>
      <c r="AZ88" s="67"/>
      <c r="BA88" s="58"/>
      <c r="BB88" s="32"/>
      <c r="BC88" s="32"/>
      <c r="BD88" s="32"/>
      <c r="BE88" s="32"/>
      <c r="BF88" s="59"/>
      <c r="BG88" s="58"/>
      <c r="BH88" s="32"/>
      <c r="BI88" s="32"/>
      <c r="BJ88" s="32"/>
      <c r="BK88" s="32"/>
      <c r="BL88" s="59"/>
      <c r="BM88" s="45"/>
      <c r="BN88" s="30"/>
      <c r="BO88" s="30"/>
      <c r="BP88" s="30"/>
      <c r="BQ88" s="30"/>
      <c r="BR88" s="46"/>
      <c r="BS88" s="47"/>
      <c r="BT88" s="31"/>
      <c r="BU88" s="31"/>
      <c r="BV88" s="31"/>
      <c r="BW88" s="31"/>
      <c r="BX88" s="48"/>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66"/>
      <c r="AV89" s="38"/>
      <c r="AW89" s="38"/>
      <c r="AX89" s="38"/>
      <c r="AY89" s="38"/>
      <c r="AZ89" s="67"/>
      <c r="BA89" s="58"/>
      <c r="BB89" s="32"/>
      <c r="BC89" s="32"/>
      <c r="BD89" s="32"/>
      <c r="BE89" s="32"/>
      <c r="BF89" s="59"/>
      <c r="BG89" s="58"/>
      <c r="BH89" s="32"/>
      <c r="BI89" s="32"/>
      <c r="BJ89" s="32"/>
      <c r="BK89" s="32"/>
      <c r="BL89" s="59"/>
      <c r="BM89" s="45"/>
      <c r="BN89" s="30"/>
      <c r="BO89" s="30"/>
      <c r="BP89" s="30"/>
      <c r="BQ89" s="30"/>
      <c r="BR89" s="46"/>
      <c r="BS89" s="47"/>
      <c r="BT89" s="31"/>
      <c r="BU89" s="31"/>
      <c r="BV89" s="31"/>
      <c r="BW89" s="31"/>
      <c r="BX89" s="48"/>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66"/>
      <c r="AV90" s="38"/>
      <c r="AW90" s="38"/>
      <c r="AX90" s="38"/>
      <c r="AY90" s="38"/>
      <c r="AZ90" s="67"/>
      <c r="BA90" s="58"/>
      <c r="BB90" s="32"/>
      <c r="BC90" s="32"/>
      <c r="BD90" s="32"/>
      <c r="BE90" s="32"/>
      <c r="BF90" s="59"/>
      <c r="BG90" s="58"/>
      <c r="BH90" s="32"/>
      <c r="BI90" s="32"/>
      <c r="BJ90" s="32"/>
      <c r="BK90" s="32"/>
      <c r="BL90" s="59"/>
      <c r="BM90" s="45"/>
      <c r="BN90" s="30"/>
      <c r="BO90" s="30"/>
      <c r="BP90" s="30"/>
      <c r="BQ90" s="30"/>
      <c r="BR90" s="46"/>
      <c r="BS90" s="47"/>
      <c r="BT90" s="31"/>
      <c r="BU90" s="31"/>
      <c r="BV90" s="31"/>
      <c r="BW90" s="31"/>
      <c r="BX90" s="48"/>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66"/>
      <c r="AV91" s="38"/>
      <c r="AW91" s="38"/>
      <c r="AX91" s="38"/>
      <c r="AY91" s="38"/>
      <c r="AZ91" s="67"/>
      <c r="BA91" s="58"/>
      <c r="BB91" s="32"/>
      <c r="BC91" s="32"/>
      <c r="BD91" s="32"/>
      <c r="BE91" s="32"/>
      <c r="BF91" s="59"/>
      <c r="BG91" s="58"/>
      <c r="BH91" s="32"/>
      <c r="BI91" s="32"/>
      <c r="BJ91" s="32"/>
      <c r="BK91" s="32"/>
      <c r="BL91" s="59"/>
      <c r="BM91" s="45"/>
      <c r="BN91" s="30"/>
      <c r="BO91" s="30"/>
      <c r="BP91" s="30"/>
      <c r="BQ91" s="30"/>
      <c r="BR91" s="46"/>
      <c r="BS91" s="47"/>
      <c r="BT91" s="31"/>
      <c r="BU91" s="31"/>
      <c r="BV91" s="31"/>
      <c r="BW91" s="31"/>
      <c r="BX91" s="48"/>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66"/>
      <c r="AV92" s="38"/>
      <c r="AW92" s="38"/>
      <c r="AX92" s="38"/>
      <c r="AY92" s="38"/>
      <c r="AZ92" s="67"/>
      <c r="BA92" s="58"/>
      <c r="BB92" s="32"/>
      <c r="BC92" s="32"/>
      <c r="BD92" s="32"/>
      <c r="BE92" s="32"/>
      <c r="BF92" s="59"/>
      <c r="BG92" s="58"/>
      <c r="BH92" s="32"/>
      <c r="BI92" s="32"/>
      <c r="BJ92" s="32"/>
      <c r="BK92" s="32"/>
      <c r="BL92" s="59"/>
      <c r="BM92" s="45"/>
      <c r="BN92" s="30"/>
      <c r="BO92" s="30"/>
      <c r="BP92" s="30"/>
      <c r="BQ92" s="30"/>
      <c r="BR92" s="46"/>
      <c r="BS92" s="47"/>
      <c r="BT92" s="31"/>
      <c r="BU92" s="31"/>
      <c r="BV92" s="31"/>
      <c r="BW92" s="31"/>
      <c r="BX92" s="48"/>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66"/>
      <c r="AV93" s="38"/>
      <c r="AW93" s="38"/>
      <c r="AX93" s="38"/>
      <c r="AY93" s="38"/>
      <c r="AZ93" s="67"/>
      <c r="BA93" s="58"/>
      <c r="BB93" s="32"/>
      <c r="BC93" s="32"/>
      <c r="BD93" s="32"/>
      <c r="BE93" s="32"/>
      <c r="BF93" s="59"/>
      <c r="BG93" s="58"/>
      <c r="BH93" s="32"/>
      <c r="BI93" s="32"/>
      <c r="BJ93" s="32"/>
      <c r="BK93" s="32"/>
      <c r="BL93" s="59"/>
      <c r="BM93" s="45"/>
      <c r="BN93" s="30"/>
      <c r="BO93" s="30"/>
      <c r="BP93" s="30"/>
      <c r="BQ93" s="30"/>
      <c r="BR93" s="46"/>
      <c r="BS93" s="47"/>
      <c r="BT93" s="31"/>
      <c r="BU93" s="31"/>
      <c r="BV93" s="31"/>
      <c r="BW93" s="31"/>
      <c r="BX93" s="48"/>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66"/>
      <c r="AV94" s="38"/>
      <c r="AW94" s="38"/>
      <c r="AX94" s="38"/>
      <c r="AY94" s="38"/>
      <c r="AZ94" s="67"/>
      <c r="BA94" s="58"/>
      <c r="BB94" s="32"/>
      <c r="BC94" s="32"/>
      <c r="BD94" s="32"/>
      <c r="BE94" s="32"/>
      <c r="BF94" s="59"/>
      <c r="BG94" s="58"/>
      <c r="BH94" s="32"/>
      <c r="BI94" s="32"/>
      <c r="BJ94" s="32"/>
      <c r="BK94" s="32"/>
      <c r="BL94" s="59"/>
      <c r="BM94" s="45"/>
      <c r="BN94" s="30"/>
      <c r="BO94" s="30"/>
      <c r="BP94" s="30"/>
      <c r="BQ94" s="30"/>
      <c r="BR94" s="46"/>
      <c r="BS94" s="47"/>
      <c r="BT94" s="31"/>
      <c r="BU94" s="31"/>
      <c r="BV94" s="31"/>
      <c r="BW94" s="31"/>
      <c r="BX94" s="48"/>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68"/>
      <c r="AV95" s="69"/>
      <c r="AW95" s="69"/>
      <c r="AX95" s="69"/>
      <c r="AY95" s="69"/>
      <c r="AZ95" s="70"/>
      <c r="BA95" s="60"/>
      <c r="BB95" s="61"/>
      <c r="BC95" s="61"/>
      <c r="BD95" s="61"/>
      <c r="BE95" s="61"/>
      <c r="BF95" s="62"/>
      <c r="BG95" s="60"/>
      <c r="BH95" s="61"/>
      <c r="BI95" s="61"/>
      <c r="BJ95" s="61"/>
      <c r="BK95" s="61"/>
      <c r="BL95" s="62"/>
      <c r="BM95" s="49"/>
      <c r="BN95" s="50"/>
      <c r="BO95" s="50"/>
      <c r="BP95" s="50"/>
      <c r="BQ95" s="50"/>
      <c r="BR95" s="51"/>
      <c r="BS95" s="52"/>
      <c r="BT95" s="53"/>
      <c r="BU95" s="53"/>
      <c r="BV95" s="53"/>
      <c r="BW95" s="53"/>
      <c r="BX95" s="54"/>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63"/>
      <c r="AV96" s="64"/>
      <c r="AW96" s="64"/>
      <c r="AX96" s="64"/>
      <c r="AY96" s="64"/>
      <c r="AZ96" s="65"/>
      <c r="BA96" s="63"/>
      <c r="BB96" s="64"/>
      <c r="BC96" s="64"/>
      <c r="BD96" s="64"/>
      <c r="BE96" s="64"/>
      <c r="BF96" s="64"/>
      <c r="BG96" s="55"/>
      <c r="BH96" s="56"/>
      <c r="BI96" s="56"/>
      <c r="BJ96" s="56"/>
      <c r="BK96" s="56"/>
      <c r="BL96" s="57"/>
      <c r="BM96" s="39"/>
      <c r="BN96" s="40"/>
      <c r="BO96" s="40"/>
      <c r="BP96" s="40"/>
      <c r="BQ96" s="40"/>
      <c r="BR96" s="41"/>
      <c r="BS96" s="31"/>
      <c r="BT96" s="31"/>
      <c r="BU96" s="31"/>
      <c r="BV96" s="31"/>
      <c r="BW96" s="31"/>
      <c r="BX96" s="31"/>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66"/>
      <c r="AV97" s="38"/>
      <c r="AW97" s="38"/>
      <c r="AX97" s="38"/>
      <c r="AY97" s="38"/>
      <c r="AZ97" s="67"/>
      <c r="BA97" s="66"/>
      <c r="BB97" s="38"/>
      <c r="BC97" s="38"/>
      <c r="BD97" s="38"/>
      <c r="BE97" s="38"/>
      <c r="BF97" s="38"/>
      <c r="BG97" s="58"/>
      <c r="BH97" s="32"/>
      <c r="BI97" s="32"/>
      <c r="BJ97" s="32"/>
      <c r="BK97" s="32"/>
      <c r="BL97" s="59"/>
      <c r="BM97" s="45"/>
      <c r="BN97" s="30"/>
      <c r="BO97" s="30"/>
      <c r="BP97" s="30"/>
      <c r="BQ97" s="30"/>
      <c r="BR97" s="46"/>
      <c r="BS97" s="31"/>
      <c r="BT97" s="31"/>
      <c r="BU97" s="31"/>
      <c r="BV97" s="31"/>
      <c r="BW97" s="31"/>
      <c r="BX97" s="31"/>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66"/>
      <c r="AV98" s="38"/>
      <c r="AW98" s="38"/>
      <c r="AX98" s="38"/>
      <c r="AY98" s="38"/>
      <c r="AZ98" s="67"/>
      <c r="BA98" s="66"/>
      <c r="BB98" s="38"/>
      <c r="BC98" s="38"/>
      <c r="BD98" s="38"/>
      <c r="BE98" s="38"/>
      <c r="BF98" s="38"/>
      <c r="BG98" s="58"/>
      <c r="BH98" s="32"/>
      <c r="BI98" s="32"/>
      <c r="BJ98" s="32"/>
      <c r="BK98" s="32"/>
      <c r="BL98" s="59"/>
      <c r="BM98" s="45"/>
      <c r="BN98" s="30"/>
      <c r="BO98" s="30"/>
      <c r="BP98" s="30"/>
      <c r="BQ98" s="30"/>
      <c r="BR98" s="46"/>
      <c r="BS98" s="31"/>
      <c r="BT98" s="31"/>
      <c r="BU98" s="31"/>
      <c r="BV98" s="31"/>
      <c r="BW98" s="31"/>
      <c r="BX98" s="31"/>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66"/>
      <c r="AV99" s="38"/>
      <c r="AW99" s="38"/>
      <c r="AX99" s="38"/>
      <c r="AY99" s="38"/>
      <c r="AZ99" s="67"/>
      <c r="BA99" s="66"/>
      <c r="BB99" s="38"/>
      <c r="BC99" s="38"/>
      <c r="BD99" s="38"/>
      <c r="BE99" s="38"/>
      <c r="BF99" s="38"/>
      <c r="BG99" s="58"/>
      <c r="BH99" s="32"/>
      <c r="BI99" s="32"/>
      <c r="BJ99" s="32"/>
      <c r="BK99" s="32"/>
      <c r="BL99" s="59"/>
      <c r="BM99" s="45"/>
      <c r="BN99" s="30"/>
      <c r="BO99" s="30"/>
      <c r="BP99" s="30"/>
      <c r="BQ99" s="30"/>
      <c r="BR99" s="46"/>
      <c r="BS99" s="31"/>
      <c r="BT99" s="31"/>
      <c r="BU99" s="31"/>
      <c r="BV99" s="31"/>
      <c r="BW99" s="31"/>
      <c r="BX99" s="31"/>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66"/>
      <c r="AV100" s="38"/>
      <c r="AW100" s="38"/>
      <c r="AX100" s="38"/>
      <c r="AY100" s="38"/>
      <c r="AZ100" s="67"/>
      <c r="BA100" s="66"/>
      <c r="BB100" s="38"/>
      <c r="BC100" s="38"/>
      <c r="BD100" s="38"/>
      <c r="BE100" s="38"/>
      <c r="BF100" s="38"/>
      <c r="BG100" s="58"/>
      <c r="BH100" s="32"/>
      <c r="BI100" s="32"/>
      <c r="BJ100" s="32"/>
      <c r="BK100" s="32"/>
      <c r="BL100" s="59"/>
      <c r="BM100" s="45"/>
      <c r="BN100" s="30"/>
      <c r="BO100" s="30"/>
      <c r="BP100" s="30"/>
      <c r="BQ100" s="30"/>
      <c r="BR100" s="46"/>
      <c r="BS100" s="31"/>
      <c r="BT100" s="31"/>
      <c r="BU100" s="31"/>
      <c r="BV100" s="31"/>
      <c r="BW100" s="31"/>
      <c r="BX100" s="31"/>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66"/>
      <c r="AV101" s="38"/>
      <c r="AW101" s="38"/>
      <c r="AX101" s="38"/>
      <c r="AY101" s="38"/>
      <c r="AZ101" s="67"/>
      <c r="BA101" s="66"/>
      <c r="BB101" s="38"/>
      <c r="BC101" s="38"/>
      <c r="BD101" s="38"/>
      <c r="BE101" s="38"/>
      <c r="BF101" s="38"/>
      <c r="BG101" s="58"/>
      <c r="BH101" s="32"/>
      <c r="BI101" s="32"/>
      <c r="BJ101" s="32"/>
      <c r="BK101" s="32"/>
      <c r="BL101" s="59"/>
      <c r="BM101" s="45"/>
      <c r="BN101" s="30"/>
      <c r="BO101" s="30"/>
      <c r="BP101" s="30"/>
      <c r="BQ101" s="30"/>
      <c r="BR101" s="46"/>
      <c r="BS101" s="31"/>
      <c r="BT101" s="31"/>
      <c r="BU101" s="31"/>
      <c r="BV101" s="31"/>
      <c r="BW101" s="31"/>
      <c r="BX101" s="31"/>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66"/>
      <c r="AV102" s="38"/>
      <c r="AW102" s="38"/>
      <c r="AX102" s="38"/>
      <c r="AY102" s="38"/>
      <c r="AZ102" s="67"/>
      <c r="BA102" s="66"/>
      <c r="BB102" s="38"/>
      <c r="BC102" s="38"/>
      <c r="BD102" s="38"/>
      <c r="BE102" s="38"/>
      <c r="BF102" s="38"/>
      <c r="BG102" s="58"/>
      <c r="BH102" s="32"/>
      <c r="BI102" s="32"/>
      <c r="BJ102" s="32"/>
      <c r="BK102" s="32"/>
      <c r="BL102" s="59"/>
      <c r="BM102" s="45"/>
      <c r="BN102" s="30"/>
      <c r="BO102" s="30"/>
      <c r="BP102" s="30"/>
      <c r="BQ102" s="30"/>
      <c r="BR102" s="46"/>
      <c r="BS102" s="31"/>
      <c r="BT102" s="31"/>
      <c r="BU102" s="31"/>
      <c r="BV102" s="31"/>
      <c r="BW102" s="31"/>
      <c r="BX102" s="31"/>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66"/>
      <c r="AV103" s="38"/>
      <c r="AW103" s="38"/>
      <c r="AX103" s="38"/>
      <c r="AY103" s="38"/>
      <c r="AZ103" s="67"/>
      <c r="BA103" s="66"/>
      <c r="BB103" s="38"/>
      <c r="BC103" s="38"/>
      <c r="BD103" s="38"/>
      <c r="BE103" s="38"/>
      <c r="BF103" s="38"/>
      <c r="BG103" s="58"/>
      <c r="BH103" s="32"/>
      <c r="BI103" s="32"/>
      <c r="BJ103" s="32"/>
      <c r="BK103" s="32"/>
      <c r="BL103" s="59"/>
      <c r="BM103" s="45"/>
      <c r="BN103" s="30"/>
      <c r="BO103" s="30"/>
      <c r="BP103" s="30"/>
      <c r="BQ103" s="30"/>
      <c r="BR103" s="46"/>
      <c r="BS103" s="31"/>
      <c r="BT103" s="31"/>
      <c r="BU103" s="31"/>
      <c r="BV103" s="31"/>
      <c r="BW103" s="31"/>
      <c r="BX103" s="31"/>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66"/>
      <c r="AV104" s="38"/>
      <c r="AW104" s="38"/>
      <c r="AX104" s="38"/>
      <c r="AY104" s="38"/>
      <c r="AZ104" s="67"/>
      <c r="BA104" s="66"/>
      <c r="BB104" s="38"/>
      <c r="BC104" s="38"/>
      <c r="BD104" s="38"/>
      <c r="BE104" s="38"/>
      <c r="BF104" s="38"/>
      <c r="BG104" s="58"/>
      <c r="BH104" s="32"/>
      <c r="BI104" s="32"/>
      <c r="BJ104" s="32"/>
      <c r="BK104" s="32"/>
      <c r="BL104" s="59"/>
      <c r="BM104" s="45"/>
      <c r="BN104" s="30"/>
      <c r="BO104" s="30"/>
      <c r="BP104" s="30"/>
      <c r="BQ104" s="30"/>
      <c r="BR104" s="46"/>
      <c r="BS104" s="31"/>
      <c r="BT104" s="31"/>
      <c r="BU104" s="31"/>
      <c r="BV104" s="31"/>
      <c r="BW104" s="31"/>
      <c r="BX104" s="31"/>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68"/>
      <c r="AV105" s="69"/>
      <c r="AW105" s="69"/>
      <c r="AX105" s="69"/>
      <c r="AY105" s="69"/>
      <c r="AZ105" s="70"/>
      <c r="BA105" s="68"/>
      <c r="BB105" s="69"/>
      <c r="BC105" s="69"/>
      <c r="BD105" s="69"/>
      <c r="BE105" s="69"/>
      <c r="BF105" s="69"/>
      <c r="BG105" s="60"/>
      <c r="BH105" s="61"/>
      <c r="BI105" s="61"/>
      <c r="BJ105" s="61"/>
      <c r="BK105" s="61"/>
      <c r="BL105" s="62"/>
      <c r="BM105" s="49"/>
      <c r="BN105" s="50"/>
      <c r="BO105" s="50"/>
      <c r="BP105" s="50"/>
      <c r="BQ105" s="50"/>
      <c r="BR105" s="51"/>
      <c r="BS105" s="31"/>
      <c r="BT105" s="31"/>
      <c r="BU105" s="31"/>
      <c r="BV105" s="31"/>
      <c r="BW105" s="31"/>
      <c r="BX105" s="31"/>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58203125" defaultRowHeight="15" customHeight="1"/>
  <cols>
    <col min="3" max="3" width="9.58203125" customWidth="1"/>
    <col min="6" max="6" width="7.4140625" customWidth="1"/>
    <col min="9" max="9" width="5.58203125" customWidth="1"/>
  </cols>
  <sheetData>
    <row r="1" spans="1:26" ht="33" customHeight="1">
      <c r="A1" s="1483" t="s">
        <v>208</v>
      </c>
      <c r="B1" s="895"/>
      <c r="C1" s="895"/>
      <c r="D1" s="895"/>
      <c r="E1" s="895"/>
      <c r="F1" s="895"/>
      <c r="G1" s="895"/>
      <c r="H1" s="895"/>
      <c r="I1" s="895"/>
      <c r="J1" s="895"/>
      <c r="K1" s="895"/>
      <c r="L1" s="895"/>
      <c r="M1" s="895"/>
      <c r="N1" s="895"/>
      <c r="O1" s="895"/>
      <c r="P1" s="71"/>
      <c r="Q1" s="71"/>
      <c r="R1" s="71"/>
      <c r="S1" s="71"/>
      <c r="T1" s="71"/>
      <c r="U1" s="71"/>
      <c r="V1" s="71"/>
      <c r="W1" s="71"/>
      <c r="X1" s="71"/>
      <c r="Y1" s="71"/>
      <c r="Z1" s="71"/>
    </row>
    <row r="2" spans="1:26" ht="14.5">
      <c r="A2" s="1469" t="s">
        <v>209</v>
      </c>
      <c r="B2" s="917"/>
      <c r="C2" s="917"/>
      <c r="D2" s="917"/>
      <c r="E2" s="917"/>
      <c r="F2" s="917"/>
      <c r="G2" s="917"/>
      <c r="H2" s="917"/>
      <c r="I2" s="917"/>
      <c r="J2" s="917"/>
      <c r="K2" s="917"/>
      <c r="L2" s="917"/>
      <c r="M2" s="917"/>
      <c r="N2" s="917"/>
      <c r="O2" s="917"/>
      <c r="P2" s="71"/>
      <c r="Q2" s="71"/>
      <c r="R2" s="71"/>
      <c r="S2" s="71"/>
      <c r="T2" s="71"/>
      <c r="U2" s="71"/>
      <c r="V2" s="71"/>
      <c r="W2" s="71"/>
      <c r="X2" s="71"/>
      <c r="Y2" s="71"/>
      <c r="Z2" s="71"/>
    </row>
    <row r="3" spans="1:26" ht="14.5">
      <c r="A3" s="73"/>
      <c r="B3" s="73"/>
      <c r="C3" s="73"/>
      <c r="D3" s="73"/>
      <c r="E3" s="73"/>
      <c r="F3" s="73"/>
      <c r="G3" s="73"/>
      <c r="H3" s="73"/>
      <c r="I3" s="73"/>
      <c r="J3" s="73"/>
      <c r="K3" s="73"/>
      <c r="L3" s="73"/>
      <c r="M3" s="73"/>
      <c r="N3" s="73"/>
      <c r="O3" s="73"/>
      <c r="P3" s="71"/>
      <c r="Q3" s="71"/>
      <c r="R3" s="71"/>
      <c r="S3" s="71"/>
      <c r="T3" s="71"/>
      <c r="U3" s="71"/>
      <c r="V3" s="71"/>
      <c r="W3" s="71"/>
      <c r="X3" s="71"/>
      <c r="Y3" s="71"/>
      <c r="Z3" s="71"/>
    </row>
    <row r="4" spans="1:26" ht="14.5">
      <c r="A4" s="74" t="s">
        <v>210</v>
      </c>
      <c r="B4" s="1476" t="s">
        <v>211</v>
      </c>
      <c r="C4" s="1464"/>
      <c r="D4" s="1476" t="s">
        <v>212</v>
      </c>
      <c r="E4" s="1468"/>
      <c r="F4" s="1468"/>
      <c r="G4" s="1468"/>
      <c r="H4" s="1468"/>
      <c r="I4" s="1464"/>
      <c r="J4" s="1476" t="s">
        <v>213</v>
      </c>
      <c r="K4" s="1468"/>
      <c r="L4" s="1468"/>
      <c r="M4" s="1468"/>
      <c r="N4" s="1468"/>
      <c r="O4" s="1464"/>
      <c r="P4" s="71"/>
      <c r="Q4" s="71"/>
      <c r="R4" s="71"/>
      <c r="S4" s="71"/>
      <c r="T4" s="71"/>
      <c r="U4" s="71"/>
      <c r="V4" s="71"/>
      <c r="W4" s="71"/>
      <c r="X4" s="71"/>
      <c r="Y4" s="71"/>
      <c r="Z4" s="71"/>
    </row>
    <row r="5" spans="1:26" ht="15" customHeight="1">
      <c r="A5" s="75">
        <v>5</v>
      </c>
      <c r="B5" s="1474" t="s">
        <v>214</v>
      </c>
      <c r="C5" s="1464"/>
      <c r="D5" s="1475" t="s">
        <v>215</v>
      </c>
      <c r="E5" s="1468"/>
      <c r="F5" s="1468"/>
      <c r="G5" s="1468"/>
      <c r="H5" s="1468"/>
      <c r="I5" s="1464"/>
      <c r="J5" s="1474" t="s">
        <v>216</v>
      </c>
      <c r="K5" s="1468"/>
      <c r="L5" s="1468"/>
      <c r="M5" s="1468"/>
      <c r="N5" s="1468"/>
      <c r="O5" s="1464"/>
      <c r="P5" s="76" t="s">
        <v>217</v>
      </c>
      <c r="Q5" s="71"/>
      <c r="R5" s="71"/>
      <c r="S5" s="71"/>
      <c r="T5" s="71"/>
      <c r="U5" s="71"/>
      <c r="V5" s="71"/>
      <c r="W5" s="71"/>
      <c r="X5" s="71"/>
      <c r="Y5" s="71"/>
      <c r="Z5" s="71"/>
    </row>
    <row r="6" spans="1:26" ht="15" customHeight="1">
      <c r="A6" s="75">
        <v>4</v>
      </c>
      <c r="B6" s="1474" t="s">
        <v>218</v>
      </c>
      <c r="C6" s="1464"/>
      <c r="D6" s="1475" t="s">
        <v>219</v>
      </c>
      <c r="E6" s="1468"/>
      <c r="F6" s="1468"/>
      <c r="G6" s="1468"/>
      <c r="H6" s="1468"/>
      <c r="I6" s="1464"/>
      <c r="J6" s="1474" t="s">
        <v>220</v>
      </c>
      <c r="K6" s="1468"/>
      <c r="L6" s="1468"/>
      <c r="M6" s="1468"/>
      <c r="N6" s="1468"/>
      <c r="O6" s="1464"/>
      <c r="P6" s="77" t="s">
        <v>221</v>
      </c>
      <c r="Q6" s="71"/>
      <c r="R6" s="71"/>
      <c r="S6" s="71"/>
      <c r="T6" s="71"/>
      <c r="U6" s="71"/>
      <c r="V6" s="71"/>
      <c r="W6" s="71"/>
      <c r="X6" s="71"/>
      <c r="Y6" s="71"/>
      <c r="Z6" s="71"/>
    </row>
    <row r="7" spans="1:26" ht="15" customHeight="1">
      <c r="A7" s="75">
        <v>3</v>
      </c>
      <c r="B7" s="1474" t="s">
        <v>222</v>
      </c>
      <c r="C7" s="1464"/>
      <c r="D7" s="1475" t="s">
        <v>223</v>
      </c>
      <c r="E7" s="1468"/>
      <c r="F7" s="1468"/>
      <c r="G7" s="1468"/>
      <c r="H7" s="1468"/>
      <c r="I7" s="1464"/>
      <c r="J7" s="1474" t="s">
        <v>224</v>
      </c>
      <c r="K7" s="1468"/>
      <c r="L7" s="1468"/>
      <c r="M7" s="1468"/>
      <c r="N7" s="1468"/>
      <c r="O7" s="1464"/>
      <c r="P7" s="78" t="s">
        <v>225</v>
      </c>
      <c r="Q7" s="71"/>
      <c r="R7" s="71"/>
      <c r="S7" s="71"/>
      <c r="T7" s="71"/>
      <c r="U7" s="71"/>
      <c r="V7" s="71"/>
      <c r="W7" s="71"/>
      <c r="X7" s="71"/>
      <c r="Y7" s="71"/>
      <c r="Z7" s="71"/>
    </row>
    <row r="8" spans="1:26" ht="15" customHeight="1">
      <c r="A8" s="75">
        <v>2</v>
      </c>
      <c r="B8" s="1474" t="s">
        <v>226</v>
      </c>
      <c r="C8" s="1464"/>
      <c r="D8" s="1475" t="s">
        <v>227</v>
      </c>
      <c r="E8" s="1468"/>
      <c r="F8" s="1468"/>
      <c r="G8" s="1468"/>
      <c r="H8" s="1468"/>
      <c r="I8" s="1464"/>
      <c r="J8" s="1474" t="s">
        <v>228</v>
      </c>
      <c r="K8" s="1468"/>
      <c r="L8" s="1468"/>
      <c r="M8" s="1468"/>
      <c r="N8" s="1468"/>
      <c r="O8" s="1464"/>
      <c r="P8" s="79" t="s">
        <v>229</v>
      </c>
      <c r="Q8" s="71"/>
      <c r="R8" s="71"/>
      <c r="S8" s="71"/>
      <c r="T8" s="71"/>
      <c r="U8" s="71"/>
      <c r="V8" s="71"/>
      <c r="W8" s="71"/>
      <c r="X8" s="71"/>
      <c r="Y8" s="71"/>
      <c r="Z8" s="71"/>
    </row>
    <row r="9" spans="1:26" ht="15" customHeight="1">
      <c r="A9" s="75">
        <v>1</v>
      </c>
      <c r="B9" s="1474" t="s">
        <v>230</v>
      </c>
      <c r="C9" s="1464"/>
      <c r="D9" s="1475" t="s">
        <v>231</v>
      </c>
      <c r="E9" s="1468"/>
      <c r="F9" s="1468"/>
      <c r="G9" s="1468"/>
      <c r="H9" s="1468"/>
      <c r="I9" s="1464"/>
      <c r="J9" s="1474" t="s">
        <v>232</v>
      </c>
      <c r="K9" s="1468"/>
      <c r="L9" s="1468"/>
      <c r="M9" s="1468"/>
      <c r="N9" s="1468"/>
      <c r="O9" s="1464"/>
      <c r="P9" s="80" t="s">
        <v>233</v>
      </c>
      <c r="Q9" s="71"/>
      <c r="R9" s="71"/>
      <c r="S9" s="71"/>
      <c r="T9" s="71"/>
      <c r="U9" s="71"/>
      <c r="V9" s="71"/>
      <c r="W9" s="71"/>
      <c r="X9" s="71"/>
      <c r="Y9" s="71"/>
      <c r="Z9" s="71"/>
    </row>
    <row r="10" spans="1:26" ht="14.5">
      <c r="A10" s="71"/>
      <c r="B10" s="71"/>
      <c r="C10" s="71"/>
      <c r="D10" s="71"/>
      <c r="E10" s="71"/>
      <c r="F10" s="71"/>
      <c r="G10" s="71"/>
      <c r="H10" s="71"/>
      <c r="I10" s="71"/>
      <c r="J10" s="71"/>
      <c r="K10" s="71"/>
      <c r="L10" s="71"/>
      <c r="M10" s="71"/>
      <c r="N10" s="71"/>
      <c r="O10" s="71"/>
      <c r="P10" s="71"/>
      <c r="Q10" s="71"/>
      <c r="R10" s="71"/>
      <c r="S10" s="71"/>
      <c r="T10" s="71"/>
      <c r="U10" s="71"/>
      <c r="V10" s="71"/>
      <c r="W10" s="71"/>
      <c r="X10" s="71"/>
      <c r="Y10" s="71"/>
      <c r="Z10" s="71"/>
    </row>
    <row r="11" spans="1:26" ht="14.5">
      <c r="A11" s="1469" t="s">
        <v>234</v>
      </c>
      <c r="B11" s="917"/>
      <c r="C11" s="917"/>
      <c r="D11" s="917"/>
      <c r="E11" s="917"/>
      <c r="F11" s="917"/>
      <c r="G11" s="917"/>
      <c r="H11" s="917"/>
      <c r="I11" s="917"/>
      <c r="J11" s="917"/>
      <c r="K11" s="917"/>
      <c r="L11" s="917"/>
      <c r="M11" s="917"/>
      <c r="N11" s="917"/>
      <c r="O11" s="917"/>
      <c r="P11" s="71"/>
      <c r="Q11" s="71"/>
      <c r="R11" s="71"/>
      <c r="S11" s="71"/>
      <c r="T11" s="71"/>
      <c r="U11" s="71"/>
      <c r="V11" s="71"/>
      <c r="W11" s="71"/>
      <c r="X11" s="71"/>
      <c r="Y11" s="71"/>
      <c r="Z11" s="71"/>
    </row>
    <row r="12" spans="1:26" ht="14.5">
      <c r="A12" s="73"/>
      <c r="B12" s="73"/>
      <c r="C12" s="73"/>
      <c r="D12" s="73"/>
      <c r="E12" s="73"/>
      <c r="F12" s="73"/>
      <c r="G12" s="73"/>
      <c r="H12" s="73"/>
      <c r="I12" s="73"/>
      <c r="J12" s="73"/>
      <c r="K12" s="73"/>
      <c r="L12" s="73"/>
      <c r="M12" s="73"/>
      <c r="N12" s="73"/>
      <c r="O12" s="73"/>
      <c r="P12" s="71"/>
      <c r="Q12" s="71"/>
      <c r="R12" s="71"/>
      <c r="S12" s="71"/>
      <c r="T12" s="71"/>
      <c r="U12" s="71"/>
      <c r="V12" s="71"/>
      <c r="W12" s="71"/>
      <c r="X12" s="71"/>
      <c r="Y12" s="71"/>
      <c r="Z12" s="71"/>
    </row>
    <row r="13" spans="1:26" ht="14.5">
      <c r="A13" s="81" t="s">
        <v>210</v>
      </c>
      <c r="B13" s="1476" t="s">
        <v>235</v>
      </c>
      <c r="C13" s="1464"/>
      <c r="D13" s="1476" t="s">
        <v>236</v>
      </c>
      <c r="E13" s="1468"/>
      <c r="F13" s="1468"/>
      <c r="G13" s="1468"/>
      <c r="H13" s="1468"/>
      <c r="I13" s="1464"/>
      <c r="J13" s="1476" t="s">
        <v>237</v>
      </c>
      <c r="K13" s="1468"/>
      <c r="L13" s="1468"/>
      <c r="M13" s="1468"/>
      <c r="N13" s="1468"/>
      <c r="O13" s="1464"/>
      <c r="P13" s="71"/>
      <c r="Q13" s="71"/>
      <c r="R13" s="71"/>
      <c r="S13" s="71"/>
      <c r="T13" s="71"/>
      <c r="U13" s="71"/>
      <c r="V13" s="71"/>
      <c r="W13" s="71"/>
      <c r="X13" s="71"/>
      <c r="Y13" s="71"/>
      <c r="Z13" s="71"/>
    </row>
    <row r="14" spans="1:26" ht="15.5">
      <c r="A14" s="82">
        <v>5</v>
      </c>
      <c r="B14" s="1466" t="s">
        <v>238</v>
      </c>
      <c r="C14" s="1464"/>
      <c r="D14" s="1467" t="s">
        <v>239</v>
      </c>
      <c r="E14" s="1468"/>
      <c r="F14" s="1468"/>
      <c r="G14" s="1468"/>
      <c r="H14" s="1468"/>
      <c r="I14" s="1464"/>
      <c r="J14" s="1466" t="s">
        <v>240</v>
      </c>
      <c r="K14" s="1468"/>
      <c r="L14" s="1468"/>
      <c r="M14" s="1468"/>
      <c r="N14" s="1468"/>
      <c r="O14" s="1464"/>
      <c r="P14" s="83" t="s">
        <v>241</v>
      </c>
      <c r="Q14" s="71"/>
      <c r="R14" s="71"/>
      <c r="T14" s="71"/>
      <c r="U14" s="71"/>
      <c r="V14" s="71"/>
      <c r="W14" s="71"/>
      <c r="X14" s="71"/>
      <c r="Y14" s="71"/>
      <c r="Z14" s="71"/>
    </row>
    <row r="15" spans="1:26" ht="15.5">
      <c r="A15" s="82">
        <v>4</v>
      </c>
      <c r="B15" s="1466" t="s">
        <v>242</v>
      </c>
      <c r="C15" s="1464"/>
      <c r="D15" s="1467" t="s">
        <v>243</v>
      </c>
      <c r="E15" s="1468"/>
      <c r="F15" s="1468"/>
      <c r="G15" s="1468"/>
      <c r="H15" s="1468"/>
      <c r="I15" s="1464"/>
      <c r="J15" s="1466" t="s">
        <v>240</v>
      </c>
      <c r="K15" s="1468"/>
      <c r="L15" s="1468"/>
      <c r="M15" s="1468"/>
      <c r="N15" s="1468"/>
      <c r="O15" s="1464"/>
      <c r="P15" s="84" t="s">
        <v>244</v>
      </c>
      <c r="Q15" s="71"/>
      <c r="R15" s="71"/>
      <c r="T15" s="71"/>
      <c r="U15" s="71"/>
      <c r="V15" s="71"/>
      <c r="W15" s="71"/>
      <c r="X15" s="71"/>
      <c r="Y15" s="71"/>
      <c r="Z15" s="71"/>
    </row>
    <row r="16" spans="1:26" ht="31">
      <c r="A16" s="82">
        <v>3</v>
      </c>
      <c r="B16" s="1466" t="s">
        <v>245</v>
      </c>
      <c r="C16" s="1464"/>
      <c r="D16" s="1467" t="s">
        <v>246</v>
      </c>
      <c r="E16" s="1468"/>
      <c r="F16" s="1468"/>
      <c r="G16" s="1468"/>
      <c r="H16" s="1468"/>
      <c r="I16" s="1464"/>
      <c r="J16" s="1466" t="s">
        <v>240</v>
      </c>
      <c r="K16" s="1468"/>
      <c r="L16" s="1468"/>
      <c r="M16" s="1468"/>
      <c r="N16" s="1468"/>
      <c r="O16" s="1464"/>
      <c r="P16" s="85" t="s">
        <v>247</v>
      </c>
      <c r="Q16" s="71"/>
      <c r="R16" s="71"/>
      <c r="T16" s="71"/>
      <c r="U16" s="71"/>
      <c r="V16" s="71"/>
      <c r="W16" s="71"/>
      <c r="X16" s="71"/>
      <c r="Y16" s="71"/>
      <c r="Z16" s="71"/>
    </row>
    <row r="17" spans="1:26" ht="14.5">
      <c r="A17" s="71"/>
      <c r="B17" s="71"/>
      <c r="C17" s="71"/>
      <c r="D17" s="71"/>
      <c r="E17" s="71"/>
      <c r="F17" s="71"/>
      <c r="G17" s="71"/>
      <c r="H17" s="71"/>
      <c r="I17" s="71"/>
      <c r="J17" s="71"/>
      <c r="K17" s="71"/>
      <c r="L17" s="71"/>
      <c r="M17" s="71"/>
      <c r="N17" s="71"/>
      <c r="O17" s="71"/>
      <c r="P17" s="71"/>
      <c r="Q17" s="71"/>
      <c r="R17" s="71"/>
      <c r="T17" s="71"/>
      <c r="U17" s="71"/>
      <c r="V17" s="71"/>
      <c r="W17" s="71"/>
      <c r="X17" s="71"/>
      <c r="Y17" s="71"/>
      <c r="Z17" s="71"/>
    </row>
    <row r="18" spans="1:26" ht="14.5">
      <c r="A18" s="1469" t="s">
        <v>248</v>
      </c>
      <c r="B18" s="917"/>
      <c r="C18" s="917"/>
      <c r="D18" s="917"/>
      <c r="E18" s="917"/>
      <c r="F18" s="917"/>
      <c r="G18" s="917"/>
      <c r="H18" s="917"/>
      <c r="I18" s="917"/>
      <c r="J18" s="917"/>
      <c r="K18" s="917"/>
      <c r="L18" s="917"/>
      <c r="M18" s="917"/>
      <c r="N18" s="917"/>
      <c r="O18" s="917"/>
      <c r="P18" s="917"/>
      <c r="Q18" s="71"/>
      <c r="R18" s="71"/>
      <c r="T18" s="71"/>
      <c r="U18" s="71"/>
      <c r="V18" s="71"/>
      <c r="W18" s="71"/>
      <c r="X18" s="71"/>
      <c r="Y18" s="71"/>
      <c r="Z18" s="71"/>
    </row>
    <row r="19" spans="1:26" ht="14.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row>
    <row r="20" spans="1:26" ht="14.5">
      <c r="A20" s="71"/>
      <c r="B20" s="71"/>
      <c r="C20" s="71"/>
      <c r="D20" s="71"/>
      <c r="E20" s="71"/>
      <c r="F20" s="71"/>
      <c r="G20" s="71"/>
      <c r="H20" s="71"/>
      <c r="I20" s="71"/>
      <c r="J20" s="71"/>
      <c r="K20" s="71"/>
      <c r="L20" s="71"/>
      <c r="M20" s="71"/>
      <c r="N20" s="71"/>
      <c r="O20" s="71"/>
      <c r="P20" s="71"/>
      <c r="Q20" s="71"/>
      <c r="R20" s="71"/>
      <c r="S20" s="71"/>
      <c r="T20" s="71"/>
      <c r="U20" s="71"/>
      <c r="V20" s="71"/>
      <c r="W20" s="71"/>
      <c r="X20" s="71"/>
      <c r="Y20" s="71"/>
      <c r="Z20" s="71"/>
    </row>
    <row r="21" spans="1:26" ht="14.5">
      <c r="A21" s="71"/>
      <c r="B21" s="71"/>
      <c r="C21" s="71"/>
      <c r="D21" s="71"/>
      <c r="E21" s="71"/>
      <c r="F21" s="71"/>
      <c r="G21" s="71"/>
      <c r="H21" s="71"/>
      <c r="I21" s="71"/>
      <c r="J21" s="71"/>
      <c r="K21" s="71"/>
      <c r="L21" s="71"/>
      <c r="M21" s="71"/>
      <c r="N21" s="71"/>
      <c r="O21" s="71"/>
      <c r="Q21" s="71"/>
      <c r="R21" s="71"/>
      <c r="S21" s="71"/>
      <c r="T21" s="71"/>
      <c r="U21" s="71"/>
      <c r="V21" s="71"/>
      <c r="W21" s="71"/>
      <c r="X21" s="71"/>
      <c r="Y21" s="71"/>
      <c r="Z21" s="71"/>
    </row>
    <row r="22" spans="1:26" ht="14.5">
      <c r="A22" s="71"/>
      <c r="B22" s="71"/>
      <c r="C22" s="71"/>
      <c r="D22" s="71"/>
      <c r="E22" s="71"/>
      <c r="F22" s="71"/>
      <c r="G22" s="71"/>
      <c r="H22" s="71"/>
      <c r="I22" s="71"/>
      <c r="J22" s="71"/>
      <c r="K22" s="71"/>
      <c r="L22" s="71"/>
      <c r="M22" s="71"/>
      <c r="N22" s="71"/>
      <c r="O22" s="71"/>
      <c r="Q22" s="71"/>
      <c r="R22" s="71"/>
      <c r="S22" s="71"/>
      <c r="T22" s="71"/>
      <c r="U22" s="71"/>
      <c r="V22" s="71"/>
      <c r="W22" s="71"/>
      <c r="X22" s="71"/>
      <c r="Y22" s="71"/>
      <c r="Z22" s="71"/>
    </row>
    <row r="23" spans="1:26" ht="14.5">
      <c r="A23" s="71"/>
      <c r="B23" s="71"/>
      <c r="C23" s="71"/>
      <c r="D23" s="71"/>
      <c r="E23" s="71"/>
      <c r="F23" s="71"/>
      <c r="G23" s="71"/>
      <c r="H23" s="71"/>
      <c r="I23" s="71"/>
      <c r="J23" s="71"/>
      <c r="K23" s="71"/>
      <c r="L23" s="71"/>
      <c r="M23" s="71"/>
      <c r="N23" s="71"/>
      <c r="O23" s="71"/>
      <c r="Q23" s="71"/>
      <c r="R23" s="71"/>
      <c r="S23" s="71"/>
      <c r="T23" s="71"/>
      <c r="U23" s="71"/>
      <c r="V23" s="71"/>
      <c r="W23" s="71"/>
      <c r="X23" s="71"/>
      <c r="Y23" s="71"/>
      <c r="Z23" s="71"/>
    </row>
    <row r="24" spans="1:26" ht="14.5">
      <c r="A24" s="71"/>
      <c r="B24" s="71"/>
      <c r="C24" s="71"/>
      <c r="D24" s="71"/>
      <c r="E24" s="71"/>
      <c r="F24" s="71"/>
      <c r="G24" s="71"/>
      <c r="H24" s="71"/>
      <c r="I24" s="71"/>
      <c r="J24" s="71"/>
      <c r="K24" s="71"/>
      <c r="L24" s="71"/>
      <c r="M24" s="71"/>
      <c r="N24" s="71"/>
      <c r="O24" s="71"/>
      <c r="P24" s="71"/>
      <c r="Q24" s="71"/>
      <c r="R24" s="71"/>
      <c r="S24" s="71"/>
      <c r="T24" s="71"/>
      <c r="U24" s="71"/>
      <c r="V24" s="71"/>
      <c r="W24" s="71"/>
      <c r="X24" s="71"/>
      <c r="Y24" s="71"/>
      <c r="Z24" s="71"/>
    </row>
    <row r="25" spans="1:26" ht="14.5">
      <c r="A25" s="71"/>
      <c r="B25" s="71"/>
      <c r="C25" s="71"/>
      <c r="D25" s="71"/>
      <c r="E25" s="71"/>
      <c r="F25" s="71"/>
      <c r="G25" s="71"/>
      <c r="H25" s="71"/>
      <c r="I25" s="71"/>
      <c r="J25" s="71"/>
      <c r="K25" s="71"/>
      <c r="L25" s="71"/>
      <c r="M25" s="71"/>
      <c r="N25" s="71"/>
      <c r="O25" s="71"/>
      <c r="P25" s="71"/>
      <c r="Q25" s="71"/>
      <c r="R25" s="71"/>
      <c r="S25" s="71"/>
      <c r="T25" s="71"/>
      <c r="U25" s="71"/>
      <c r="V25" s="71"/>
      <c r="W25" s="71"/>
      <c r="X25" s="71"/>
      <c r="Y25" s="71"/>
      <c r="Z25" s="71"/>
    </row>
    <row r="26" spans="1:26" ht="14.5">
      <c r="A26" s="71"/>
      <c r="B26" s="71"/>
      <c r="C26" s="71"/>
      <c r="D26" s="71"/>
      <c r="E26" s="71"/>
      <c r="F26" s="71"/>
      <c r="G26" s="71"/>
      <c r="H26" s="71"/>
      <c r="I26" s="71"/>
      <c r="J26" s="71"/>
      <c r="K26" s="71"/>
      <c r="L26" s="71"/>
      <c r="M26" s="71"/>
      <c r="N26" s="71"/>
      <c r="O26" s="71"/>
      <c r="P26" s="71"/>
      <c r="Q26" s="71"/>
      <c r="R26" s="71"/>
      <c r="S26" s="71"/>
      <c r="T26" s="71"/>
      <c r="U26" s="71"/>
      <c r="V26" s="71"/>
      <c r="W26" s="71"/>
      <c r="X26" s="71"/>
      <c r="Y26" s="71"/>
      <c r="Z26" s="71"/>
    </row>
    <row r="27" spans="1:26" ht="14.5">
      <c r="A27" s="71"/>
      <c r="B27" s="71"/>
      <c r="C27" s="71"/>
      <c r="D27" s="71"/>
      <c r="E27" s="71"/>
      <c r="F27" s="71"/>
      <c r="G27" s="71"/>
      <c r="H27" s="71"/>
      <c r="I27" s="71"/>
      <c r="J27" s="71"/>
      <c r="K27" s="71"/>
      <c r="L27" s="71"/>
      <c r="M27" s="71"/>
      <c r="N27" s="71"/>
      <c r="O27" s="71"/>
      <c r="P27" s="71"/>
      <c r="Q27" s="71"/>
      <c r="R27" s="71"/>
      <c r="S27" s="71"/>
      <c r="T27" s="71"/>
      <c r="U27" s="71"/>
      <c r="V27" s="71"/>
      <c r="W27" s="71"/>
      <c r="X27" s="71"/>
      <c r="Y27" s="71"/>
      <c r="Z27" s="71"/>
    </row>
    <row r="28" spans="1:26" ht="14.5">
      <c r="A28" s="71"/>
      <c r="B28" s="71"/>
      <c r="C28" s="71"/>
      <c r="D28" s="71"/>
      <c r="E28" s="71"/>
      <c r="F28" s="71"/>
      <c r="G28" s="71"/>
      <c r="H28" s="71"/>
      <c r="I28" s="71"/>
      <c r="J28" s="71"/>
      <c r="K28" s="71"/>
      <c r="L28" s="71"/>
      <c r="M28" s="71"/>
      <c r="N28" s="71"/>
      <c r="O28" s="71"/>
      <c r="P28" s="71"/>
      <c r="Q28" s="71"/>
      <c r="R28" s="71"/>
      <c r="S28" s="71"/>
      <c r="T28" s="71"/>
      <c r="U28" s="71"/>
      <c r="V28" s="71"/>
      <c r="W28" s="71"/>
      <c r="X28" s="71"/>
      <c r="Y28" s="71"/>
      <c r="Z28" s="71"/>
    </row>
    <row r="29" spans="1:26" ht="14.5">
      <c r="A29" s="71"/>
      <c r="B29" s="71"/>
      <c r="C29" s="71"/>
      <c r="D29" s="71"/>
      <c r="E29" s="71"/>
      <c r="F29" s="71"/>
      <c r="G29" s="71"/>
      <c r="H29" s="71"/>
      <c r="I29" s="71"/>
      <c r="J29" s="71"/>
      <c r="K29" s="71"/>
      <c r="L29" s="71"/>
      <c r="M29" s="71"/>
      <c r="N29" s="71"/>
      <c r="O29" s="71"/>
      <c r="P29" s="71"/>
      <c r="Q29" s="71"/>
      <c r="R29" s="71"/>
      <c r="S29" s="71"/>
      <c r="T29" s="71"/>
      <c r="U29" s="71"/>
      <c r="V29" s="71"/>
      <c r="W29" s="71"/>
      <c r="X29" s="71"/>
      <c r="Y29" s="71"/>
      <c r="Z29" s="71"/>
    </row>
    <row r="30" spans="1:26" ht="14.5">
      <c r="A30" s="71"/>
      <c r="B30" s="71"/>
      <c r="C30" s="71"/>
      <c r="D30" s="71"/>
      <c r="E30" s="71"/>
      <c r="F30" s="71"/>
      <c r="G30" s="71"/>
      <c r="H30" s="71"/>
      <c r="I30" s="71"/>
      <c r="J30" s="71"/>
      <c r="K30" s="71"/>
      <c r="L30" s="71"/>
      <c r="M30" s="71"/>
      <c r="N30" s="71"/>
      <c r="O30" s="71"/>
      <c r="P30" s="71"/>
      <c r="Q30" s="71"/>
      <c r="R30" s="71"/>
      <c r="S30" s="71"/>
      <c r="T30" s="71"/>
      <c r="U30" s="71"/>
      <c r="V30" s="71"/>
      <c r="W30" s="71"/>
      <c r="X30" s="71"/>
      <c r="Y30" s="71"/>
      <c r="Z30" s="71"/>
    </row>
    <row r="31" spans="1:26" ht="14.5">
      <c r="A31" s="71"/>
      <c r="B31" s="71"/>
      <c r="C31" s="71"/>
      <c r="D31" s="71"/>
      <c r="E31" s="71"/>
      <c r="F31" s="71"/>
      <c r="G31" s="71"/>
      <c r="H31" s="71"/>
      <c r="I31" s="71"/>
      <c r="J31" s="71"/>
      <c r="K31" s="71"/>
      <c r="L31" s="71"/>
      <c r="M31" s="71"/>
      <c r="N31" s="71"/>
      <c r="O31" s="71"/>
      <c r="P31" s="71"/>
      <c r="Q31" s="71"/>
      <c r="R31" s="71"/>
      <c r="S31" s="71"/>
      <c r="T31" s="71"/>
      <c r="U31" s="71"/>
      <c r="V31" s="71"/>
      <c r="W31" s="71"/>
      <c r="X31" s="71"/>
      <c r="Y31" s="71"/>
      <c r="Z31" s="71"/>
    </row>
    <row r="32" spans="1:26" ht="14.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4.5">
      <c r="A33" s="71"/>
      <c r="B33" s="71"/>
      <c r="C33" s="71"/>
      <c r="D33" s="71"/>
      <c r="E33" s="71"/>
      <c r="F33" s="71"/>
      <c r="G33" s="71"/>
      <c r="H33" s="71"/>
      <c r="I33" s="71"/>
      <c r="J33" s="71"/>
      <c r="K33" s="71"/>
      <c r="L33" s="71"/>
      <c r="M33" s="71"/>
      <c r="N33" s="71"/>
      <c r="O33" s="71"/>
      <c r="P33" s="71"/>
      <c r="Q33" s="71"/>
      <c r="R33" s="71"/>
      <c r="S33" s="71"/>
      <c r="T33" s="71"/>
      <c r="U33" s="71"/>
      <c r="V33" s="71"/>
      <c r="W33" s="71"/>
      <c r="X33" s="71"/>
      <c r="Y33" s="71"/>
      <c r="Z33" s="71"/>
    </row>
    <row r="34" spans="1:26" ht="14.5">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row>
    <row r="35" spans="1:26" ht="14.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row>
    <row r="36" spans="1:26" ht="14.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row>
    <row r="37" spans="1:26" ht="14.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row>
    <row r="38" spans="1:26" ht="14.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row>
    <row r="39" spans="1:26" ht="14.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row>
    <row r="40" spans="1:26" ht="14.5">
      <c r="A40" s="71"/>
      <c r="B40" s="71"/>
      <c r="C40" s="71"/>
      <c r="D40" s="71"/>
      <c r="E40" s="71"/>
      <c r="F40" s="71"/>
      <c r="G40" s="71"/>
      <c r="H40" s="71"/>
      <c r="I40" s="71"/>
      <c r="J40" s="71"/>
      <c r="K40" s="71"/>
      <c r="L40" s="71"/>
      <c r="M40" s="71"/>
      <c r="N40" s="71"/>
      <c r="O40" s="71"/>
      <c r="P40" s="71"/>
      <c r="Q40" s="71"/>
      <c r="R40" s="71"/>
      <c r="S40" s="71"/>
      <c r="T40" s="71"/>
      <c r="U40" s="71"/>
      <c r="V40" s="71"/>
      <c r="W40" s="71"/>
      <c r="X40" s="71"/>
      <c r="Y40" s="71"/>
      <c r="Z40" s="71"/>
    </row>
    <row r="41" spans="1:26" ht="14.5">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71"/>
    </row>
    <row r="42" spans="1:26" ht="14.5">
      <c r="A42" s="71"/>
      <c r="B42" s="71"/>
      <c r="C42" s="71"/>
      <c r="D42" s="71"/>
      <c r="E42" s="71"/>
      <c r="F42" s="71"/>
      <c r="G42" s="71"/>
      <c r="H42" s="71"/>
      <c r="I42" s="71"/>
      <c r="J42" s="71"/>
      <c r="K42" s="71"/>
      <c r="L42" s="71"/>
      <c r="M42" s="71"/>
      <c r="N42" s="71"/>
      <c r="O42" s="71"/>
      <c r="P42" s="71"/>
      <c r="Q42" s="71"/>
      <c r="R42" s="71"/>
      <c r="S42" s="71"/>
      <c r="T42" s="71"/>
      <c r="U42" s="71"/>
      <c r="V42" s="71"/>
      <c r="W42" s="71"/>
      <c r="X42" s="71"/>
      <c r="Y42" s="71"/>
      <c r="Z42" s="71"/>
    </row>
    <row r="43" spans="1:26" ht="14.5">
      <c r="A43" s="71"/>
      <c r="B43" s="71"/>
      <c r="C43" s="71"/>
      <c r="D43" s="71"/>
      <c r="E43" s="71"/>
      <c r="F43" s="71"/>
      <c r="G43" s="71"/>
      <c r="H43" s="71"/>
      <c r="I43" s="71"/>
      <c r="J43" s="71"/>
      <c r="K43" s="71"/>
      <c r="L43" s="71"/>
      <c r="M43" s="71"/>
      <c r="N43" s="71"/>
      <c r="O43" s="71"/>
      <c r="P43" s="71"/>
      <c r="Q43" s="71"/>
      <c r="R43" s="71"/>
      <c r="S43" s="71"/>
      <c r="T43" s="71"/>
      <c r="U43" s="71"/>
      <c r="V43" s="71"/>
      <c r="W43" s="71"/>
      <c r="X43" s="71"/>
      <c r="Y43" s="71"/>
      <c r="Z43" s="71"/>
    </row>
    <row r="44" spans="1:26" ht="14.5">
      <c r="A44" s="71"/>
      <c r="B44" s="71"/>
      <c r="C44" s="71"/>
      <c r="D44" s="71"/>
      <c r="E44" s="71"/>
      <c r="F44" s="71"/>
      <c r="G44" s="71"/>
      <c r="H44" s="71"/>
      <c r="I44" s="71"/>
      <c r="J44" s="71"/>
      <c r="K44" s="71"/>
      <c r="L44" s="71"/>
      <c r="M44" s="71"/>
      <c r="N44" s="71"/>
      <c r="O44" s="71"/>
      <c r="P44" s="71"/>
      <c r="Q44" s="71"/>
      <c r="R44" s="71"/>
      <c r="S44" s="71"/>
      <c r="T44" s="71"/>
      <c r="U44" s="71"/>
      <c r="V44" s="71"/>
      <c r="W44" s="71"/>
      <c r="X44" s="71"/>
      <c r="Y44" s="71"/>
      <c r="Z44" s="71"/>
    </row>
    <row r="45" spans="1:26" ht="14.5">
      <c r="A45" s="71"/>
      <c r="B45" s="71"/>
      <c r="C45" s="71"/>
      <c r="D45" s="71"/>
      <c r="E45" s="71"/>
      <c r="F45" s="71"/>
      <c r="G45" s="71"/>
      <c r="H45" s="71"/>
      <c r="I45" s="71"/>
      <c r="J45" s="71"/>
      <c r="K45" s="71"/>
      <c r="L45" s="71"/>
      <c r="M45" s="71"/>
      <c r="N45" s="71"/>
      <c r="O45" s="71"/>
      <c r="P45" s="71"/>
      <c r="Q45" s="71"/>
      <c r="R45" s="71"/>
      <c r="S45" s="71"/>
      <c r="T45" s="71"/>
      <c r="U45" s="71"/>
      <c r="V45" s="71"/>
      <c r="W45" s="71"/>
      <c r="X45" s="71"/>
      <c r="Y45" s="71"/>
      <c r="Z45" s="71"/>
    </row>
    <row r="46" spans="1:26" ht="14.5">
      <c r="A46" s="71"/>
      <c r="B46" s="71"/>
      <c r="C46" s="71"/>
      <c r="D46" s="71"/>
      <c r="E46" s="71"/>
      <c r="F46" s="71"/>
      <c r="G46" s="71"/>
      <c r="H46" s="71"/>
      <c r="I46" s="71"/>
      <c r="J46" s="71"/>
      <c r="K46" s="71"/>
      <c r="L46" s="71"/>
      <c r="M46" s="71"/>
      <c r="N46" s="71"/>
      <c r="O46" s="71"/>
      <c r="P46" s="71"/>
      <c r="Q46" s="71"/>
      <c r="R46" s="71"/>
      <c r="S46" s="71"/>
      <c r="T46" s="71"/>
      <c r="U46" s="71"/>
      <c r="V46" s="71"/>
      <c r="W46" s="71"/>
      <c r="X46" s="71"/>
      <c r="Y46" s="71"/>
      <c r="Z46" s="71"/>
    </row>
    <row r="47" spans="1:26" ht="14.5">
      <c r="A47" s="71"/>
      <c r="B47" s="71"/>
      <c r="C47" s="71"/>
      <c r="D47" s="71"/>
      <c r="E47" s="71"/>
      <c r="F47" s="71"/>
      <c r="G47" s="71"/>
      <c r="H47" s="71"/>
      <c r="I47" s="71"/>
      <c r="J47" s="71"/>
      <c r="K47" s="71"/>
      <c r="L47" s="71"/>
      <c r="M47" s="71"/>
      <c r="N47" s="71"/>
      <c r="O47" s="71"/>
      <c r="P47" s="71"/>
      <c r="Q47" s="71"/>
      <c r="R47" s="71"/>
      <c r="S47" s="71"/>
      <c r="T47" s="71"/>
      <c r="U47" s="71"/>
      <c r="V47" s="71"/>
      <c r="W47" s="71"/>
      <c r="X47" s="71"/>
      <c r="Y47" s="71"/>
      <c r="Z47" s="71"/>
    </row>
    <row r="48" spans="1:26" ht="14.5">
      <c r="A48" s="71"/>
      <c r="B48" s="71"/>
      <c r="C48" s="71"/>
      <c r="D48" s="71"/>
      <c r="E48" s="71"/>
      <c r="F48" s="71"/>
      <c r="G48" s="71"/>
      <c r="H48" s="71"/>
      <c r="I48" s="71"/>
      <c r="J48" s="71"/>
      <c r="K48" s="71"/>
      <c r="L48" s="71"/>
      <c r="M48" s="71"/>
      <c r="N48" s="71"/>
      <c r="O48" s="71"/>
      <c r="P48" s="71"/>
      <c r="Q48" s="71"/>
      <c r="R48" s="71"/>
      <c r="S48" s="71"/>
      <c r="T48" s="71"/>
      <c r="U48" s="71"/>
      <c r="V48" s="71"/>
      <c r="W48" s="71"/>
      <c r="X48" s="71"/>
      <c r="Y48" s="71"/>
      <c r="Z48" s="71"/>
    </row>
    <row r="49" spans="1:26" ht="14.5">
      <c r="A49" s="71"/>
      <c r="B49" s="71"/>
      <c r="C49" s="71"/>
      <c r="D49" s="71"/>
      <c r="E49" s="71"/>
      <c r="F49" s="71"/>
      <c r="G49" s="71"/>
      <c r="H49" s="71"/>
      <c r="I49" s="71"/>
      <c r="J49" s="71"/>
      <c r="K49" s="71"/>
      <c r="L49" s="71"/>
      <c r="M49" s="71"/>
      <c r="N49" s="71"/>
      <c r="O49" s="71"/>
      <c r="P49" s="71"/>
      <c r="Q49" s="71"/>
      <c r="R49" s="71"/>
      <c r="S49" s="71"/>
      <c r="T49" s="71"/>
      <c r="U49" s="71"/>
      <c r="V49" s="71"/>
      <c r="W49" s="71"/>
      <c r="X49" s="71"/>
      <c r="Y49" s="71"/>
      <c r="Z49" s="71"/>
    </row>
    <row r="50" spans="1:26" ht="14.5">
      <c r="A50" s="73"/>
      <c r="B50" s="73"/>
      <c r="C50" s="73"/>
      <c r="D50" s="73"/>
      <c r="E50" s="73"/>
      <c r="F50" s="73"/>
      <c r="G50" s="73"/>
      <c r="H50" s="73"/>
      <c r="I50" s="73"/>
      <c r="J50" s="73"/>
      <c r="K50" s="73"/>
      <c r="L50" s="73"/>
      <c r="M50" s="73"/>
      <c r="N50" s="73"/>
      <c r="O50" s="73"/>
      <c r="P50" s="73"/>
      <c r="Q50" s="73"/>
      <c r="R50" s="73"/>
      <c r="S50" s="73"/>
      <c r="T50" s="73"/>
      <c r="U50" s="73"/>
      <c r="V50" s="73"/>
      <c r="W50" s="73"/>
      <c r="X50" s="71"/>
      <c r="Y50" s="71"/>
      <c r="Z50" s="71"/>
    </row>
    <row r="51" spans="1:26" ht="14.5">
      <c r="A51" s="1470" t="s">
        <v>249</v>
      </c>
      <c r="B51" s="1473" t="s">
        <v>250</v>
      </c>
      <c r="C51" s="1415"/>
      <c r="D51" s="1415"/>
      <c r="E51" s="1415"/>
      <c r="F51" s="1415"/>
      <c r="G51" s="1415"/>
      <c r="H51" s="1415"/>
      <c r="I51" s="1415"/>
      <c r="J51" s="1415"/>
      <c r="K51" s="1418"/>
      <c r="L51" s="1463" t="s">
        <v>251</v>
      </c>
      <c r="M51" s="1464"/>
      <c r="N51" s="1463" t="s">
        <v>252</v>
      </c>
      <c r="O51" s="1464"/>
      <c r="P51" s="1463" t="s">
        <v>253</v>
      </c>
      <c r="Q51" s="1464"/>
      <c r="R51" s="1463" t="s">
        <v>254</v>
      </c>
      <c r="S51" s="1464"/>
      <c r="T51" s="1463" t="s">
        <v>255</v>
      </c>
      <c r="U51" s="1464"/>
      <c r="V51" s="1463" t="s">
        <v>256</v>
      </c>
      <c r="W51" s="1464"/>
      <c r="X51" s="71"/>
      <c r="Y51" s="71"/>
      <c r="Z51" s="71"/>
    </row>
    <row r="52" spans="1:26" ht="18.5">
      <c r="A52" s="1471"/>
      <c r="B52" s="1416"/>
      <c r="C52" s="917"/>
      <c r="D52" s="917"/>
      <c r="E52" s="917"/>
      <c r="F52" s="917"/>
      <c r="G52" s="917"/>
      <c r="H52" s="917"/>
      <c r="I52" s="917"/>
      <c r="J52" s="917"/>
      <c r="K52" s="1412"/>
      <c r="L52" s="1465" t="s">
        <v>257</v>
      </c>
      <c r="M52" s="1464"/>
      <c r="N52" s="1465" t="s">
        <v>257</v>
      </c>
      <c r="O52" s="1464"/>
      <c r="P52" s="1465" t="s">
        <v>257</v>
      </c>
      <c r="Q52" s="1464"/>
      <c r="R52" s="1465" t="s">
        <v>257</v>
      </c>
      <c r="S52" s="1464"/>
      <c r="T52" s="1465" t="s">
        <v>257</v>
      </c>
      <c r="U52" s="1464"/>
      <c r="V52" s="1465" t="s">
        <v>257</v>
      </c>
      <c r="W52" s="1464"/>
      <c r="X52" s="71"/>
      <c r="Y52" s="71"/>
      <c r="Z52" s="71"/>
    </row>
    <row r="53" spans="1:26" ht="18.5">
      <c r="A53" s="1472"/>
      <c r="B53" s="1431"/>
      <c r="C53" s="920"/>
      <c r="D53" s="920"/>
      <c r="E53" s="920"/>
      <c r="F53" s="920"/>
      <c r="G53" s="920"/>
      <c r="H53" s="920"/>
      <c r="I53" s="920"/>
      <c r="J53" s="920"/>
      <c r="K53" s="1436"/>
      <c r="L53" s="86" t="s">
        <v>258</v>
      </c>
      <c r="M53" s="86" t="s">
        <v>259</v>
      </c>
      <c r="N53" s="86" t="s">
        <v>258</v>
      </c>
      <c r="O53" s="86" t="s">
        <v>259</v>
      </c>
      <c r="P53" s="86" t="s">
        <v>258</v>
      </c>
      <c r="Q53" s="86" t="s">
        <v>259</v>
      </c>
      <c r="R53" s="86" t="s">
        <v>258</v>
      </c>
      <c r="S53" s="86" t="s">
        <v>259</v>
      </c>
      <c r="T53" s="86" t="s">
        <v>258</v>
      </c>
      <c r="U53" s="86" t="s">
        <v>259</v>
      </c>
      <c r="V53" s="86" t="s">
        <v>258</v>
      </c>
      <c r="W53" s="86" t="s">
        <v>259</v>
      </c>
      <c r="X53" s="71"/>
      <c r="Y53" s="71"/>
      <c r="Z53" s="71"/>
    </row>
    <row r="54" spans="1:26" ht="18.5">
      <c r="A54" s="86">
        <v>1</v>
      </c>
      <c r="B54" s="1492" t="s">
        <v>260</v>
      </c>
      <c r="C54" s="1468"/>
      <c r="D54" s="1468"/>
      <c r="E54" s="1468"/>
      <c r="F54" s="1468"/>
      <c r="G54" s="1468"/>
      <c r="H54" s="1468"/>
      <c r="I54" s="1468"/>
      <c r="J54" s="1468"/>
      <c r="K54" s="1464"/>
      <c r="L54" s="73"/>
      <c r="M54" s="73">
        <v>1</v>
      </c>
      <c r="N54" s="73"/>
      <c r="O54" s="73"/>
      <c r="P54" s="73"/>
      <c r="Q54" s="73"/>
      <c r="R54" s="73"/>
      <c r="S54" s="73"/>
      <c r="T54" s="73"/>
      <c r="U54" s="73"/>
      <c r="V54" s="73"/>
      <c r="W54" s="73"/>
      <c r="X54" s="72"/>
      <c r="Y54" s="72"/>
      <c r="Z54" s="72"/>
    </row>
    <row r="55" spans="1:26" ht="18.5">
      <c r="A55" s="86">
        <v>2</v>
      </c>
      <c r="B55" s="1492" t="s">
        <v>261</v>
      </c>
      <c r="C55" s="1468"/>
      <c r="D55" s="1468"/>
      <c r="E55" s="1468"/>
      <c r="F55" s="1468"/>
      <c r="G55" s="1468"/>
      <c r="H55" s="1468"/>
      <c r="I55" s="1468"/>
      <c r="J55" s="1468"/>
      <c r="K55" s="1464"/>
      <c r="L55" s="73"/>
      <c r="M55" s="73">
        <v>1</v>
      </c>
      <c r="N55" s="73"/>
      <c r="O55" s="73"/>
      <c r="P55" s="73"/>
      <c r="Q55" s="73"/>
      <c r="R55" s="73"/>
      <c r="S55" s="73"/>
      <c r="T55" s="73"/>
      <c r="U55" s="73"/>
      <c r="V55" s="73"/>
      <c r="W55" s="73"/>
      <c r="X55" s="72"/>
      <c r="Y55" s="72"/>
      <c r="Z55" s="72"/>
    </row>
    <row r="56" spans="1:26" ht="18.5">
      <c r="A56" s="86">
        <v>3</v>
      </c>
      <c r="B56" s="1492" t="s">
        <v>262</v>
      </c>
      <c r="C56" s="1468"/>
      <c r="D56" s="1468"/>
      <c r="E56" s="1468"/>
      <c r="F56" s="1468"/>
      <c r="G56" s="1468"/>
      <c r="H56" s="1468"/>
      <c r="I56" s="1468"/>
      <c r="J56" s="1468"/>
      <c r="K56" s="1464"/>
      <c r="L56" s="73"/>
      <c r="M56" s="73">
        <v>1</v>
      </c>
      <c r="N56" s="73"/>
      <c r="O56" s="73"/>
      <c r="P56" s="73"/>
      <c r="Q56" s="73"/>
      <c r="R56" s="73"/>
      <c r="S56" s="73"/>
      <c r="T56" s="73"/>
      <c r="U56" s="73"/>
      <c r="V56" s="73"/>
      <c r="W56" s="73"/>
      <c r="X56" s="72"/>
      <c r="Y56" s="72"/>
      <c r="Z56" s="72"/>
    </row>
    <row r="57" spans="1:26" ht="18.5">
      <c r="A57" s="86">
        <v>4</v>
      </c>
      <c r="B57" s="1492" t="s">
        <v>263</v>
      </c>
      <c r="C57" s="1468"/>
      <c r="D57" s="1468"/>
      <c r="E57" s="1468"/>
      <c r="F57" s="1468"/>
      <c r="G57" s="1468"/>
      <c r="H57" s="1468"/>
      <c r="I57" s="1468"/>
      <c r="J57" s="1468"/>
      <c r="K57" s="1464"/>
      <c r="L57" s="73"/>
      <c r="M57" s="73">
        <v>1</v>
      </c>
      <c r="N57" s="73"/>
      <c r="O57" s="73"/>
      <c r="P57" s="73"/>
      <c r="Q57" s="73"/>
      <c r="R57" s="73"/>
      <c r="S57" s="73"/>
      <c r="T57" s="73"/>
      <c r="U57" s="73"/>
      <c r="V57" s="73"/>
      <c r="W57" s="73"/>
      <c r="X57" s="72"/>
      <c r="Y57" s="72"/>
      <c r="Z57" s="72"/>
    </row>
    <row r="58" spans="1:26" ht="18.5">
      <c r="A58" s="86">
        <v>5</v>
      </c>
      <c r="B58" s="1492" t="s">
        <v>264</v>
      </c>
      <c r="C58" s="1468"/>
      <c r="D58" s="1468"/>
      <c r="E58" s="1468"/>
      <c r="F58" s="1468"/>
      <c r="G58" s="1468"/>
      <c r="H58" s="1468"/>
      <c r="I58" s="1468"/>
      <c r="J58" s="1468"/>
      <c r="K58" s="1464"/>
      <c r="L58" s="73">
        <v>1</v>
      </c>
      <c r="M58" s="73"/>
      <c r="N58" s="73"/>
      <c r="O58" s="73"/>
      <c r="P58" s="73"/>
      <c r="Q58" s="73"/>
      <c r="R58" s="73"/>
      <c r="S58" s="73"/>
      <c r="T58" s="73"/>
      <c r="U58" s="73"/>
      <c r="V58" s="73"/>
      <c r="W58" s="73"/>
      <c r="X58" s="72"/>
      <c r="Y58" s="72"/>
      <c r="Z58" s="72"/>
    </row>
    <row r="59" spans="1:26" ht="18.5">
      <c r="A59" s="86">
        <v>6</v>
      </c>
      <c r="B59" s="1492" t="s">
        <v>265</v>
      </c>
      <c r="C59" s="1468"/>
      <c r="D59" s="1468"/>
      <c r="E59" s="1468"/>
      <c r="F59" s="1468"/>
      <c r="G59" s="1468"/>
      <c r="H59" s="1468"/>
      <c r="I59" s="1468"/>
      <c r="J59" s="1468"/>
      <c r="K59" s="1464"/>
      <c r="L59" s="73">
        <v>1</v>
      </c>
      <c r="M59" s="73"/>
      <c r="N59" s="73"/>
      <c r="O59" s="73"/>
      <c r="P59" s="73"/>
      <c r="Q59" s="73"/>
      <c r="R59" s="73"/>
      <c r="S59" s="73"/>
      <c r="T59" s="73"/>
      <c r="U59" s="73"/>
      <c r="V59" s="73"/>
      <c r="W59" s="73"/>
      <c r="X59" s="72"/>
      <c r="Y59" s="72"/>
      <c r="Z59" s="72"/>
    </row>
    <row r="60" spans="1:26" ht="18.5">
      <c r="A60" s="86">
        <v>7</v>
      </c>
      <c r="B60" s="1492" t="s">
        <v>266</v>
      </c>
      <c r="C60" s="1468"/>
      <c r="D60" s="1468"/>
      <c r="E60" s="1468"/>
      <c r="F60" s="1468"/>
      <c r="G60" s="1468"/>
      <c r="H60" s="1468"/>
      <c r="I60" s="1468"/>
      <c r="J60" s="1468"/>
      <c r="K60" s="1464"/>
      <c r="L60" s="73"/>
      <c r="M60" s="73">
        <v>1</v>
      </c>
      <c r="N60" s="73"/>
      <c r="O60" s="73"/>
      <c r="P60" s="73"/>
      <c r="Q60" s="73"/>
      <c r="R60" s="73"/>
      <c r="S60" s="73"/>
      <c r="T60" s="73"/>
      <c r="U60" s="73"/>
      <c r="V60" s="73"/>
      <c r="W60" s="73"/>
      <c r="X60" s="72"/>
      <c r="Y60" s="72"/>
      <c r="Z60" s="72"/>
    </row>
    <row r="61" spans="1:26" ht="18.5">
      <c r="A61" s="86">
        <v>8</v>
      </c>
      <c r="B61" s="1492" t="s">
        <v>267</v>
      </c>
      <c r="C61" s="1468"/>
      <c r="D61" s="1468"/>
      <c r="E61" s="1468"/>
      <c r="F61" s="1468"/>
      <c r="G61" s="1468"/>
      <c r="H61" s="1468"/>
      <c r="I61" s="1468"/>
      <c r="J61" s="1468"/>
      <c r="K61" s="1464"/>
      <c r="L61" s="73"/>
      <c r="M61" s="73">
        <v>1</v>
      </c>
      <c r="N61" s="73"/>
      <c r="O61" s="73"/>
      <c r="P61" s="73"/>
      <c r="Q61" s="73"/>
      <c r="R61" s="73"/>
      <c r="S61" s="73"/>
      <c r="T61" s="73"/>
      <c r="U61" s="73"/>
      <c r="V61" s="73"/>
      <c r="W61" s="73"/>
      <c r="X61" s="72"/>
      <c r="Y61" s="72"/>
      <c r="Z61" s="72"/>
    </row>
    <row r="62" spans="1:26" ht="18.5">
      <c r="A62" s="86">
        <v>9</v>
      </c>
      <c r="B62" s="1492" t="s">
        <v>268</v>
      </c>
      <c r="C62" s="1468"/>
      <c r="D62" s="1468"/>
      <c r="E62" s="1468"/>
      <c r="F62" s="1468"/>
      <c r="G62" s="1468"/>
      <c r="H62" s="1468"/>
      <c r="I62" s="1468"/>
      <c r="J62" s="1468"/>
      <c r="K62" s="1464"/>
      <c r="L62" s="73">
        <v>1</v>
      </c>
      <c r="M62" s="73"/>
      <c r="N62" s="73"/>
      <c r="O62" s="73"/>
      <c r="P62" s="73"/>
      <c r="Q62" s="73"/>
      <c r="R62" s="73"/>
      <c r="S62" s="73"/>
      <c r="T62" s="73"/>
      <c r="U62" s="73"/>
      <c r="V62" s="73"/>
      <c r="W62" s="73"/>
      <c r="X62" s="72"/>
      <c r="Y62" s="72"/>
      <c r="Z62" s="72"/>
    </row>
    <row r="63" spans="1:26" ht="18.5">
      <c r="A63" s="86">
        <v>10</v>
      </c>
      <c r="B63" s="1492" t="s">
        <v>269</v>
      </c>
      <c r="C63" s="1468"/>
      <c r="D63" s="1468"/>
      <c r="E63" s="1468"/>
      <c r="F63" s="1468"/>
      <c r="G63" s="1468"/>
      <c r="H63" s="1468"/>
      <c r="I63" s="1468"/>
      <c r="J63" s="1468"/>
      <c r="K63" s="1464"/>
      <c r="L63" s="73">
        <v>1</v>
      </c>
      <c r="M63" s="73"/>
      <c r="N63" s="73"/>
      <c r="O63" s="73"/>
      <c r="P63" s="73"/>
      <c r="Q63" s="73"/>
      <c r="R63" s="73"/>
      <c r="S63" s="73"/>
      <c r="T63" s="73"/>
      <c r="U63" s="73"/>
      <c r="V63" s="73"/>
      <c r="W63" s="73"/>
      <c r="X63" s="72"/>
      <c r="Y63" s="72"/>
      <c r="Z63" s="72"/>
    </row>
    <row r="64" spans="1:26" ht="18.5">
      <c r="A64" s="86">
        <v>11</v>
      </c>
      <c r="B64" s="1492" t="s">
        <v>270</v>
      </c>
      <c r="C64" s="1468"/>
      <c r="D64" s="1468"/>
      <c r="E64" s="1468"/>
      <c r="F64" s="1468"/>
      <c r="G64" s="1468"/>
      <c r="H64" s="1468"/>
      <c r="I64" s="1468"/>
      <c r="J64" s="1468"/>
      <c r="K64" s="1464"/>
      <c r="L64" s="73">
        <v>1</v>
      </c>
      <c r="M64" s="73"/>
      <c r="N64" s="73"/>
      <c r="O64" s="73"/>
      <c r="P64" s="73"/>
      <c r="Q64" s="73"/>
      <c r="R64" s="73"/>
      <c r="S64" s="73"/>
      <c r="T64" s="73"/>
      <c r="U64" s="73"/>
      <c r="V64" s="73"/>
      <c r="W64" s="73"/>
      <c r="X64" s="72"/>
      <c r="Y64" s="72"/>
      <c r="Z64" s="72"/>
    </row>
    <row r="65" spans="1:26" ht="18.5">
      <c r="A65" s="86">
        <v>12</v>
      </c>
      <c r="B65" s="1492" t="s">
        <v>271</v>
      </c>
      <c r="C65" s="1468"/>
      <c r="D65" s="1468"/>
      <c r="E65" s="1468"/>
      <c r="F65" s="1468"/>
      <c r="G65" s="1468"/>
      <c r="H65" s="1468"/>
      <c r="I65" s="1468"/>
      <c r="J65" s="1468"/>
      <c r="K65" s="1464"/>
      <c r="L65" s="73">
        <v>1</v>
      </c>
      <c r="M65" s="73"/>
      <c r="N65" s="73"/>
      <c r="O65" s="73"/>
      <c r="P65" s="73"/>
      <c r="Q65" s="73"/>
      <c r="R65" s="73"/>
      <c r="S65" s="73"/>
      <c r="T65" s="73"/>
      <c r="U65" s="73"/>
      <c r="V65" s="73"/>
      <c r="W65" s="73"/>
      <c r="X65" s="72"/>
      <c r="Y65" s="72"/>
      <c r="Z65" s="72"/>
    </row>
    <row r="66" spans="1:26" ht="18.5">
      <c r="A66" s="86">
        <v>13</v>
      </c>
      <c r="B66" s="1492" t="s">
        <v>272</v>
      </c>
      <c r="C66" s="1468"/>
      <c r="D66" s="1468"/>
      <c r="E66" s="1468"/>
      <c r="F66" s="1468"/>
      <c r="G66" s="1468"/>
      <c r="H66" s="1468"/>
      <c r="I66" s="1468"/>
      <c r="J66" s="1468"/>
      <c r="K66" s="1464"/>
      <c r="L66" s="73">
        <v>1</v>
      </c>
      <c r="M66" s="73"/>
      <c r="N66" s="73"/>
      <c r="O66" s="73"/>
      <c r="P66" s="73"/>
      <c r="Q66" s="73"/>
      <c r="R66" s="73"/>
      <c r="S66" s="73"/>
      <c r="T66" s="73"/>
      <c r="U66" s="73"/>
      <c r="V66" s="73"/>
      <c r="W66" s="73"/>
      <c r="X66" s="72"/>
      <c r="Y66" s="72"/>
      <c r="Z66" s="72"/>
    </row>
    <row r="67" spans="1:26" ht="18.5">
      <c r="A67" s="86">
        <v>14</v>
      </c>
      <c r="B67" s="1489" t="s">
        <v>273</v>
      </c>
      <c r="C67" s="1468"/>
      <c r="D67" s="1468"/>
      <c r="E67" s="1468"/>
      <c r="F67" s="1468"/>
      <c r="G67" s="1468"/>
      <c r="H67" s="1468"/>
      <c r="I67" s="1468"/>
      <c r="J67" s="1468"/>
      <c r="K67" s="1464"/>
      <c r="L67" s="73">
        <v>1</v>
      </c>
      <c r="M67" s="73"/>
      <c r="N67" s="73"/>
      <c r="O67" s="73"/>
      <c r="P67" s="73"/>
      <c r="Q67" s="73"/>
      <c r="R67" s="73"/>
      <c r="S67" s="73"/>
      <c r="T67" s="73"/>
      <c r="U67" s="73"/>
      <c r="V67" s="73"/>
      <c r="W67" s="73"/>
      <c r="X67" s="72"/>
      <c r="Y67" s="72"/>
      <c r="Z67" s="72"/>
    </row>
    <row r="68" spans="1:26" ht="18.5">
      <c r="A68" s="86">
        <v>15</v>
      </c>
      <c r="B68" s="1492" t="s">
        <v>274</v>
      </c>
      <c r="C68" s="1468"/>
      <c r="D68" s="1468"/>
      <c r="E68" s="1468"/>
      <c r="F68" s="1468"/>
      <c r="G68" s="1468"/>
      <c r="H68" s="1468"/>
      <c r="I68" s="1468"/>
      <c r="J68" s="1468"/>
      <c r="K68" s="1464"/>
      <c r="L68" s="73"/>
      <c r="M68" s="73">
        <v>1</v>
      </c>
      <c r="N68" s="73"/>
      <c r="O68" s="73"/>
      <c r="P68" s="73"/>
      <c r="Q68" s="73"/>
      <c r="R68" s="73"/>
      <c r="S68" s="73"/>
      <c r="T68" s="73"/>
      <c r="U68" s="73"/>
      <c r="V68" s="73"/>
      <c r="W68" s="73"/>
      <c r="X68" s="72"/>
      <c r="Y68" s="72"/>
      <c r="Z68" s="72"/>
    </row>
    <row r="69" spans="1:26" ht="18.5">
      <c r="A69" s="86">
        <v>16</v>
      </c>
      <c r="B69" s="1493" t="s">
        <v>275</v>
      </c>
      <c r="C69" s="1468"/>
      <c r="D69" s="1468"/>
      <c r="E69" s="1468"/>
      <c r="F69" s="1468"/>
      <c r="G69" s="1468"/>
      <c r="H69" s="1468"/>
      <c r="I69" s="1468"/>
      <c r="J69" s="1468"/>
      <c r="K69" s="1464"/>
      <c r="L69" s="73"/>
      <c r="M69" s="73">
        <v>1</v>
      </c>
      <c r="N69" s="73"/>
      <c r="O69" s="73"/>
      <c r="P69" s="73"/>
      <c r="Q69" s="73"/>
      <c r="R69" s="73"/>
      <c r="S69" s="73"/>
      <c r="T69" s="73"/>
      <c r="U69" s="73"/>
      <c r="V69" s="73"/>
      <c r="W69" s="73"/>
      <c r="X69" s="72"/>
      <c r="Y69" s="72"/>
      <c r="Z69" s="72"/>
    </row>
    <row r="70" spans="1:26" ht="18.5">
      <c r="A70" s="86">
        <v>17</v>
      </c>
      <c r="B70" s="1492" t="s">
        <v>276</v>
      </c>
      <c r="C70" s="1468"/>
      <c r="D70" s="1468"/>
      <c r="E70" s="1468"/>
      <c r="F70" s="1468"/>
      <c r="G70" s="1468"/>
      <c r="H70" s="1468"/>
      <c r="I70" s="1468"/>
      <c r="J70" s="1468"/>
      <c r="K70" s="1464"/>
      <c r="L70" s="73"/>
      <c r="M70" s="73">
        <v>1</v>
      </c>
      <c r="N70" s="73"/>
      <c r="O70" s="73"/>
      <c r="P70" s="73"/>
      <c r="Q70" s="73"/>
      <c r="R70" s="73"/>
      <c r="S70" s="73"/>
      <c r="T70" s="73"/>
      <c r="U70" s="73"/>
      <c r="V70" s="73"/>
      <c r="W70" s="73"/>
      <c r="X70" s="72"/>
      <c r="Y70" s="72"/>
      <c r="Z70" s="72"/>
    </row>
    <row r="71" spans="1:26" ht="18.5">
      <c r="A71" s="86">
        <v>18</v>
      </c>
      <c r="B71" s="1492" t="s">
        <v>277</v>
      </c>
      <c r="C71" s="1468"/>
      <c r="D71" s="1468"/>
      <c r="E71" s="1468"/>
      <c r="F71" s="1468"/>
      <c r="G71" s="1468"/>
      <c r="H71" s="1468"/>
      <c r="I71" s="1468"/>
      <c r="J71" s="1468"/>
      <c r="K71" s="1464"/>
      <c r="L71" s="73"/>
      <c r="M71" s="73">
        <v>1</v>
      </c>
      <c r="N71" s="73"/>
      <c r="O71" s="73"/>
      <c r="P71" s="73"/>
      <c r="Q71" s="73"/>
      <c r="R71" s="73"/>
      <c r="S71" s="73"/>
      <c r="T71" s="73"/>
      <c r="U71" s="73"/>
      <c r="V71" s="73"/>
      <c r="W71" s="73"/>
      <c r="X71" s="72"/>
      <c r="Y71" s="72"/>
      <c r="Z71" s="72"/>
    </row>
    <row r="72" spans="1:26" ht="18.5">
      <c r="A72" s="86">
        <v>19</v>
      </c>
      <c r="B72" s="1489" t="s">
        <v>278</v>
      </c>
      <c r="C72" s="1468"/>
      <c r="D72" s="1468"/>
      <c r="E72" s="1468"/>
      <c r="F72" s="1468"/>
      <c r="G72" s="1468"/>
      <c r="H72" s="1468"/>
      <c r="I72" s="1468"/>
      <c r="J72" s="1468"/>
      <c r="K72" s="1464"/>
      <c r="L72" s="73"/>
      <c r="M72" s="73">
        <v>1</v>
      </c>
      <c r="N72" s="73"/>
      <c r="O72" s="73"/>
      <c r="P72" s="73"/>
      <c r="Q72" s="73"/>
      <c r="R72" s="73"/>
      <c r="S72" s="73"/>
      <c r="T72" s="73"/>
      <c r="U72" s="73"/>
      <c r="V72" s="73"/>
      <c r="W72" s="73"/>
      <c r="X72" s="72"/>
      <c r="Y72" s="72"/>
      <c r="Z72" s="72"/>
    </row>
    <row r="73" spans="1:26" ht="18.5">
      <c r="A73" s="1490" t="s">
        <v>279</v>
      </c>
      <c r="B73" s="1415"/>
      <c r="C73" s="1415"/>
      <c r="D73" s="1415"/>
      <c r="E73" s="1415"/>
      <c r="F73" s="1415"/>
      <c r="G73" s="1415"/>
      <c r="H73" s="1415"/>
      <c r="I73" s="1415"/>
      <c r="J73" s="1415"/>
      <c r="K73" s="1418"/>
      <c r="L73" s="86">
        <f t="shared" ref="L73:W73" si="0">SUM(L54:L72)</f>
        <v>8</v>
      </c>
      <c r="M73" s="86">
        <f t="shared" si="0"/>
        <v>11</v>
      </c>
      <c r="N73" s="86">
        <f t="shared" si="0"/>
        <v>0</v>
      </c>
      <c r="O73" s="86">
        <f t="shared" si="0"/>
        <v>0</v>
      </c>
      <c r="P73" s="86">
        <f t="shared" si="0"/>
        <v>0</v>
      </c>
      <c r="Q73" s="86">
        <f t="shared" si="0"/>
        <v>0</v>
      </c>
      <c r="R73" s="86">
        <f t="shared" si="0"/>
        <v>0</v>
      </c>
      <c r="S73" s="86">
        <f t="shared" si="0"/>
        <v>0</v>
      </c>
      <c r="T73" s="86">
        <f t="shared" si="0"/>
        <v>0</v>
      </c>
      <c r="U73" s="86">
        <f t="shared" si="0"/>
        <v>0</v>
      </c>
      <c r="V73" s="86">
        <f t="shared" si="0"/>
        <v>0</v>
      </c>
      <c r="W73" s="86">
        <f t="shared" si="0"/>
        <v>0</v>
      </c>
      <c r="X73" s="71"/>
      <c r="Y73" s="71"/>
      <c r="Z73" s="71"/>
    </row>
    <row r="74" spans="1:26" ht="14.5">
      <c r="A74" s="71"/>
      <c r="B74" s="71"/>
      <c r="C74" s="71"/>
      <c r="D74" s="71"/>
      <c r="E74" s="71"/>
      <c r="F74" s="71"/>
      <c r="G74" s="71"/>
      <c r="H74" s="71"/>
      <c r="I74" s="71"/>
      <c r="J74" s="71"/>
      <c r="K74" s="71"/>
      <c r="L74" s="71"/>
      <c r="M74" s="71"/>
      <c r="N74" s="71"/>
      <c r="O74" s="71"/>
      <c r="P74" s="71"/>
      <c r="Q74" s="71"/>
      <c r="R74" s="71"/>
      <c r="S74" s="71"/>
      <c r="T74" s="71"/>
      <c r="U74" s="71"/>
      <c r="V74" s="71"/>
      <c r="W74" s="71"/>
      <c r="X74" s="71"/>
      <c r="Y74" s="71"/>
      <c r="Z74" s="71"/>
    </row>
    <row r="75" spans="1:26" ht="14.5">
      <c r="A75" s="71"/>
      <c r="B75" s="71"/>
      <c r="C75" s="71"/>
      <c r="D75" s="71"/>
      <c r="E75" s="71"/>
      <c r="F75" s="71"/>
      <c r="G75" s="71"/>
      <c r="H75" s="71"/>
      <c r="I75" s="71"/>
      <c r="J75" s="71"/>
      <c r="K75" s="71"/>
      <c r="L75" s="71"/>
      <c r="M75" s="71"/>
      <c r="N75" s="71"/>
      <c r="O75" s="71"/>
      <c r="P75" s="71"/>
      <c r="Q75" s="71"/>
      <c r="R75" s="71"/>
      <c r="S75" s="71"/>
      <c r="T75" s="71"/>
      <c r="U75" s="71"/>
      <c r="V75" s="71"/>
      <c r="W75" s="71"/>
      <c r="X75" s="71"/>
      <c r="Y75" s="71"/>
      <c r="Z75" s="71"/>
    </row>
    <row r="76" spans="1:26" ht="18.5">
      <c r="A76" s="1477"/>
      <c r="B76" s="1436"/>
      <c r="C76" s="1491" t="s">
        <v>280</v>
      </c>
      <c r="D76" s="1436"/>
      <c r="E76" s="1491" t="s">
        <v>281</v>
      </c>
      <c r="F76" s="1436"/>
      <c r="G76" s="71"/>
      <c r="H76" s="71"/>
      <c r="I76" s="71"/>
      <c r="J76" s="71"/>
      <c r="K76" s="71"/>
      <c r="L76" s="71"/>
      <c r="M76" s="71"/>
      <c r="N76" s="71"/>
      <c r="O76" s="71"/>
      <c r="P76" s="71"/>
      <c r="Q76" s="71"/>
      <c r="R76" s="71"/>
      <c r="S76" s="71"/>
      <c r="T76" s="71"/>
      <c r="U76" s="71"/>
      <c r="V76" s="71"/>
      <c r="W76" s="71"/>
      <c r="X76" s="71"/>
      <c r="Y76" s="71"/>
      <c r="Z76" s="71"/>
    </row>
    <row r="77" spans="1:26" ht="14.5">
      <c r="A77" s="1484" t="s">
        <v>282</v>
      </c>
      <c r="B77" s="1464"/>
      <c r="C77" s="1484">
        <f>L73</f>
        <v>8</v>
      </c>
      <c r="D77" s="1464"/>
      <c r="E77" s="1477">
        <v>4</v>
      </c>
      <c r="F77" s="1436"/>
      <c r="G77" s="71"/>
      <c r="H77" s="71"/>
      <c r="I77" s="1487" t="s">
        <v>225</v>
      </c>
      <c r="J77" s="1479"/>
      <c r="K77" s="1488" t="s">
        <v>283</v>
      </c>
      <c r="L77" s="917"/>
      <c r="M77" s="917"/>
      <c r="N77" s="917"/>
      <c r="O77" s="1412"/>
      <c r="P77" s="71"/>
      <c r="Q77" s="71"/>
      <c r="R77" s="71"/>
      <c r="S77" s="71"/>
      <c r="T77" s="71"/>
      <c r="U77" s="71"/>
      <c r="V77" s="71"/>
      <c r="W77" s="71"/>
      <c r="X77" s="71"/>
      <c r="Y77" s="71"/>
      <c r="Z77" s="71"/>
    </row>
    <row r="78" spans="1:26" ht="14.5">
      <c r="A78" s="1484" t="s">
        <v>252</v>
      </c>
      <c r="B78" s="1464"/>
      <c r="C78" s="1484">
        <f>N73</f>
        <v>0</v>
      </c>
      <c r="D78" s="1464"/>
      <c r="E78" s="1477"/>
      <c r="F78" s="1436"/>
      <c r="G78" s="71"/>
      <c r="H78" s="71"/>
      <c r="I78" s="1480"/>
      <c r="J78" s="1481"/>
      <c r="K78" s="1431"/>
      <c r="L78" s="920"/>
      <c r="M78" s="920"/>
      <c r="N78" s="920"/>
      <c r="O78" s="1436"/>
      <c r="P78" s="71"/>
      <c r="Q78" s="71"/>
      <c r="R78" s="71"/>
      <c r="S78" s="71"/>
      <c r="T78" s="71"/>
      <c r="U78" s="71"/>
      <c r="V78" s="71"/>
      <c r="W78" s="71"/>
      <c r="X78" s="71"/>
      <c r="Y78" s="71"/>
      <c r="Z78" s="71"/>
    </row>
    <row r="79" spans="1:26" ht="14.5">
      <c r="A79" s="1484" t="s">
        <v>284</v>
      </c>
      <c r="B79" s="1464"/>
      <c r="C79" s="1484">
        <f>P73</f>
        <v>0</v>
      </c>
      <c r="D79" s="1464"/>
      <c r="E79" s="1477"/>
      <c r="F79" s="1436"/>
      <c r="G79" s="71"/>
      <c r="H79" s="71"/>
      <c r="I79" s="1485" t="s">
        <v>221</v>
      </c>
      <c r="J79" s="1479"/>
      <c r="K79" s="1486" t="s">
        <v>285</v>
      </c>
      <c r="L79" s="1415"/>
      <c r="M79" s="1415"/>
      <c r="N79" s="1415"/>
      <c r="O79" s="1418"/>
      <c r="P79" s="71"/>
      <c r="Q79" s="71"/>
      <c r="R79" s="71"/>
      <c r="S79" s="71"/>
      <c r="T79" s="71"/>
      <c r="U79" s="71"/>
      <c r="V79" s="71"/>
      <c r="W79" s="71"/>
      <c r="X79" s="71"/>
      <c r="Y79" s="71"/>
      <c r="Z79" s="71"/>
    </row>
    <row r="80" spans="1:26" ht="14.5">
      <c r="A80" s="1484" t="s">
        <v>254</v>
      </c>
      <c r="B80" s="1464"/>
      <c r="C80" s="1484">
        <f>S73</f>
        <v>0</v>
      </c>
      <c r="D80" s="1464"/>
      <c r="E80" s="1477"/>
      <c r="F80" s="1436"/>
      <c r="G80" s="71"/>
      <c r="H80" s="71"/>
      <c r="I80" s="1480"/>
      <c r="J80" s="1481"/>
      <c r="K80" s="920"/>
      <c r="L80" s="920"/>
      <c r="M80" s="920"/>
      <c r="N80" s="920"/>
      <c r="O80" s="1436"/>
      <c r="P80" s="71"/>
      <c r="Q80" s="71"/>
      <c r="R80" s="71"/>
      <c r="S80" s="71"/>
      <c r="T80" s="71"/>
      <c r="U80" s="71"/>
      <c r="V80" s="71"/>
      <c r="W80" s="71"/>
      <c r="X80" s="71"/>
      <c r="Y80" s="71"/>
      <c r="Z80" s="71"/>
    </row>
    <row r="81" spans="1:26" ht="14.5">
      <c r="A81" s="1484" t="s">
        <v>255</v>
      </c>
      <c r="B81" s="1464"/>
      <c r="C81" s="1484">
        <f>U73</f>
        <v>0</v>
      </c>
      <c r="D81" s="1464"/>
      <c r="E81" s="1477"/>
      <c r="F81" s="1436"/>
      <c r="G81" s="71"/>
      <c r="H81" s="71"/>
      <c r="I81" s="1478" t="s">
        <v>217</v>
      </c>
      <c r="J81" s="1479"/>
      <c r="K81" s="1482" t="s">
        <v>286</v>
      </c>
      <c r="L81" s="1415"/>
      <c r="M81" s="1415"/>
      <c r="N81" s="1415"/>
      <c r="O81" s="1418"/>
      <c r="P81" s="71"/>
      <c r="Q81" s="71"/>
      <c r="R81" s="71"/>
      <c r="S81" s="71"/>
      <c r="T81" s="71"/>
      <c r="U81" s="71"/>
      <c r="V81" s="71"/>
      <c r="W81" s="71"/>
      <c r="X81" s="71"/>
      <c r="Y81" s="71"/>
      <c r="Z81" s="71"/>
    </row>
    <row r="82" spans="1:26" ht="14.5">
      <c r="A82" s="1484" t="s">
        <v>256</v>
      </c>
      <c r="B82" s="1464"/>
      <c r="C82" s="1484">
        <f>W73</f>
        <v>0</v>
      </c>
      <c r="D82" s="1464"/>
      <c r="E82" s="1477"/>
      <c r="F82" s="1436"/>
      <c r="G82" s="71"/>
      <c r="H82" s="71"/>
      <c r="I82" s="1480"/>
      <c r="J82" s="1481"/>
      <c r="K82" s="1431"/>
      <c r="L82" s="920"/>
      <c r="M82" s="920"/>
      <c r="N82" s="920"/>
      <c r="O82" s="1436"/>
      <c r="P82" s="71"/>
      <c r="Q82" s="71"/>
      <c r="R82" s="71"/>
      <c r="S82" s="71"/>
      <c r="T82" s="71"/>
      <c r="U82" s="71"/>
      <c r="V82" s="71"/>
      <c r="W82" s="71"/>
      <c r="X82" s="71"/>
      <c r="Y82" s="71"/>
      <c r="Z82" s="71"/>
    </row>
    <row r="83" spans="1:26" ht="14.5">
      <c r="A83" s="71"/>
      <c r="B83" s="71"/>
      <c r="C83" s="71"/>
      <c r="D83" s="71"/>
      <c r="E83" s="71"/>
      <c r="F83" s="71"/>
      <c r="G83" s="71"/>
      <c r="H83" s="71"/>
      <c r="I83" s="71"/>
      <c r="J83" s="71"/>
      <c r="K83" s="71"/>
      <c r="L83" s="71"/>
      <c r="M83" s="71"/>
      <c r="N83" s="71"/>
      <c r="O83" s="71"/>
      <c r="P83" s="71"/>
      <c r="Q83" s="71"/>
      <c r="R83" s="71"/>
      <c r="S83" s="71"/>
      <c r="T83" s="71"/>
      <c r="U83" s="71"/>
      <c r="V83" s="71"/>
      <c r="W83" s="71"/>
      <c r="X83" s="71"/>
      <c r="Y83" s="71"/>
      <c r="Z83" s="71"/>
    </row>
    <row r="84" spans="1:26" ht="14.5">
      <c r="A84" s="71"/>
      <c r="B84" s="71"/>
      <c r="C84" s="71"/>
      <c r="D84" s="71"/>
      <c r="E84" s="71"/>
      <c r="F84" s="71"/>
      <c r="G84" s="71"/>
      <c r="H84" s="71"/>
      <c r="I84" s="71"/>
      <c r="J84" s="71"/>
      <c r="K84" s="71"/>
      <c r="L84" s="71"/>
      <c r="M84" s="71"/>
      <c r="N84" s="71"/>
      <c r="O84" s="71"/>
      <c r="P84" s="71"/>
      <c r="Q84" s="71"/>
      <c r="R84" s="71"/>
      <c r="S84" s="71"/>
      <c r="T84" s="71"/>
      <c r="U84" s="71"/>
      <c r="V84" s="71"/>
      <c r="W84" s="71"/>
      <c r="X84" s="71"/>
      <c r="Y84" s="71"/>
      <c r="Z84" s="71"/>
    </row>
    <row r="85" spans="1:26" ht="14.5">
      <c r="A85" s="71"/>
      <c r="B85" s="71"/>
      <c r="C85" s="71"/>
      <c r="D85" s="71"/>
      <c r="E85" s="71"/>
      <c r="F85" s="71"/>
      <c r="G85" s="71"/>
      <c r="H85" s="71"/>
      <c r="I85" s="71"/>
      <c r="J85" s="71"/>
      <c r="K85" s="71"/>
      <c r="L85" s="71"/>
      <c r="M85" s="71"/>
      <c r="N85" s="71"/>
      <c r="O85" s="71"/>
      <c r="P85" s="71"/>
      <c r="Q85" s="71"/>
      <c r="R85" s="71"/>
      <c r="S85" s="71"/>
      <c r="T85" s="71"/>
      <c r="U85" s="71"/>
      <c r="V85" s="71"/>
      <c r="W85" s="71"/>
      <c r="X85" s="71"/>
      <c r="Y85" s="71"/>
      <c r="Z85" s="71"/>
    </row>
    <row r="86" spans="1:26" ht="14.5">
      <c r="A86" s="71"/>
      <c r="B86" s="71"/>
      <c r="C86" s="71"/>
      <c r="D86" s="71"/>
      <c r="E86" s="71"/>
      <c r="F86" s="71"/>
      <c r="G86" s="71"/>
      <c r="H86" s="71"/>
      <c r="I86" s="71"/>
      <c r="J86" s="71"/>
      <c r="K86" s="71"/>
      <c r="L86" s="71"/>
      <c r="M86" s="71"/>
      <c r="N86" s="71"/>
      <c r="O86" s="71"/>
      <c r="P86" s="71"/>
      <c r="Q86" s="71"/>
      <c r="R86" s="71"/>
      <c r="S86" s="71"/>
      <c r="T86" s="71"/>
      <c r="U86" s="71"/>
      <c r="V86" s="71"/>
      <c r="W86" s="71"/>
      <c r="X86" s="71"/>
      <c r="Y86" s="71"/>
      <c r="Z86" s="71"/>
    </row>
    <row r="87" spans="1:26" ht="14.5">
      <c r="A87" s="71"/>
      <c r="B87" s="71"/>
      <c r="C87" s="71"/>
      <c r="D87" s="71"/>
      <c r="E87" s="71"/>
      <c r="F87" s="71"/>
      <c r="G87" s="71"/>
      <c r="H87" s="71"/>
      <c r="I87" s="71"/>
      <c r="J87" s="71"/>
      <c r="K87" s="71"/>
      <c r="L87" s="71"/>
      <c r="M87" s="71"/>
      <c r="N87" s="71"/>
      <c r="O87" s="71"/>
      <c r="P87" s="71"/>
      <c r="Q87" s="71"/>
      <c r="R87" s="71"/>
      <c r="S87" s="71"/>
      <c r="T87" s="71"/>
      <c r="U87" s="71"/>
      <c r="V87" s="71"/>
      <c r="W87" s="71"/>
      <c r="X87" s="71"/>
      <c r="Y87" s="71"/>
      <c r="Z87" s="71"/>
    </row>
    <row r="88" spans="1:26" ht="14.5">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row>
    <row r="89" spans="1:26" ht="14.5">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row>
    <row r="90" spans="1:26" ht="14.5">
      <c r="A90" s="71"/>
      <c r="B90" s="71"/>
      <c r="C90" s="71"/>
      <c r="D90" s="71"/>
      <c r="E90" s="71"/>
      <c r="F90" s="71"/>
      <c r="G90" s="71"/>
      <c r="H90" s="71"/>
      <c r="I90" s="71"/>
      <c r="J90" s="71"/>
      <c r="K90" s="71"/>
      <c r="L90" s="71"/>
      <c r="M90" s="71"/>
      <c r="N90" s="71"/>
      <c r="O90" s="71"/>
      <c r="P90" s="71"/>
      <c r="Q90" s="71"/>
      <c r="R90" s="71"/>
      <c r="S90" s="71"/>
      <c r="T90" s="71"/>
      <c r="U90" s="71"/>
      <c r="V90" s="71"/>
      <c r="W90" s="71"/>
      <c r="X90" s="71"/>
      <c r="Y90" s="71"/>
      <c r="Z90" s="71"/>
    </row>
    <row r="91" spans="1:26" ht="14.5">
      <c r="A91" s="71"/>
      <c r="B91" s="71"/>
      <c r="C91" s="71"/>
      <c r="D91" s="71"/>
      <c r="E91" s="71"/>
      <c r="F91" s="71"/>
      <c r="G91" s="71"/>
      <c r="H91" s="71"/>
      <c r="I91" s="71"/>
      <c r="J91" s="71"/>
      <c r="K91" s="71"/>
      <c r="L91" s="71"/>
      <c r="M91" s="71"/>
      <c r="N91" s="71"/>
      <c r="O91" s="71"/>
      <c r="P91" s="71"/>
      <c r="Q91" s="71"/>
      <c r="R91" s="71"/>
      <c r="S91" s="71"/>
      <c r="T91" s="71"/>
      <c r="U91" s="71"/>
      <c r="V91" s="71"/>
      <c r="W91" s="71"/>
      <c r="X91" s="71"/>
      <c r="Y91" s="71"/>
      <c r="Z91" s="71"/>
    </row>
    <row r="92" spans="1:26" ht="14.5">
      <c r="A92" s="71"/>
      <c r="B92" s="71"/>
      <c r="C92" s="71"/>
      <c r="D92" s="71"/>
      <c r="E92" s="71"/>
      <c r="F92" s="71"/>
      <c r="G92" s="71"/>
      <c r="H92" s="71"/>
      <c r="I92" s="71"/>
      <c r="J92" s="71"/>
      <c r="K92" s="71"/>
      <c r="L92" s="71"/>
      <c r="M92" s="71"/>
      <c r="N92" s="71"/>
      <c r="O92" s="71"/>
      <c r="P92" s="71"/>
      <c r="Q92" s="71"/>
      <c r="R92" s="71"/>
      <c r="S92" s="71"/>
      <c r="T92" s="71"/>
      <c r="U92" s="71"/>
      <c r="V92" s="71"/>
      <c r="W92" s="71"/>
      <c r="X92" s="71"/>
      <c r="Y92" s="71"/>
      <c r="Z92" s="71"/>
    </row>
    <row r="93" spans="1:26" ht="14.5">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row>
    <row r="94" spans="1:26" ht="14.5">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row>
    <row r="95" spans="1:26" ht="14.5">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row>
    <row r="96" spans="1:26" ht="14.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row>
    <row r="97" spans="1:26" ht="14.5">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row>
    <row r="98" spans="1:26" ht="14.5">
      <c r="A98" s="71"/>
      <c r="B98" s="71"/>
      <c r="C98" s="71"/>
      <c r="D98" s="71"/>
      <c r="E98" s="71"/>
      <c r="F98" s="71"/>
      <c r="G98" s="71"/>
      <c r="H98" s="71"/>
      <c r="I98" s="71"/>
      <c r="J98" s="71"/>
      <c r="K98" s="71"/>
      <c r="L98" s="71"/>
      <c r="M98" s="71"/>
      <c r="N98" s="71"/>
      <c r="O98" s="71"/>
      <c r="P98" s="71"/>
      <c r="Q98" s="71"/>
      <c r="R98" s="71"/>
      <c r="S98" s="71"/>
      <c r="T98" s="71"/>
      <c r="U98" s="71"/>
      <c r="V98" s="71"/>
      <c r="W98" s="71"/>
      <c r="X98" s="71"/>
      <c r="Y98" s="71"/>
      <c r="Z98" s="71"/>
    </row>
    <row r="99" spans="1:26" ht="14.5">
      <c r="A99" s="71"/>
      <c r="B99" s="71"/>
      <c r="C99" s="71"/>
      <c r="D99" s="71"/>
      <c r="E99" s="71"/>
      <c r="F99" s="71"/>
      <c r="G99" s="71"/>
      <c r="H99" s="71"/>
      <c r="I99" s="71"/>
      <c r="J99" s="71"/>
      <c r="K99" s="71"/>
      <c r="L99" s="71"/>
      <c r="M99" s="71"/>
      <c r="N99" s="71"/>
      <c r="O99" s="71"/>
      <c r="P99" s="71"/>
      <c r="Q99" s="71"/>
      <c r="R99" s="71"/>
      <c r="S99" s="71"/>
      <c r="T99" s="71"/>
      <c r="U99" s="71"/>
      <c r="V99" s="71"/>
      <c r="W99" s="71"/>
      <c r="X99" s="71"/>
      <c r="Y99" s="71"/>
      <c r="Z99" s="71"/>
    </row>
    <row r="100" spans="1:26" ht="14.5">
      <c r="A100" s="71"/>
      <c r="B100" s="71"/>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row>
    <row r="101" spans="1:26" ht="14.5">
      <c r="A101" s="71"/>
      <c r="B101" s="71"/>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row>
    <row r="102" spans="1:26" ht="14.5">
      <c r="A102" s="71"/>
      <c r="B102" s="71"/>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row>
    <row r="103" spans="1:26" ht="14.5">
      <c r="A103" s="71"/>
      <c r="B103" s="71"/>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row>
    <row r="104" spans="1:26" ht="14.5">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row>
    <row r="105" spans="1:26" ht="14.5">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row>
    <row r="106" spans="1:26" ht="14.5">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row>
    <row r="107" spans="1:26" ht="14.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row>
    <row r="108" spans="1:26" ht="14.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row>
    <row r="109" spans="1:26" ht="14.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row>
    <row r="110" spans="1:26" ht="14.5">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row>
    <row r="111" spans="1:26" ht="14.5">
      <c r="A111" s="71"/>
      <c r="B111" s="71"/>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row>
    <row r="112" spans="1:26" ht="14.5">
      <c r="A112" s="71"/>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row>
    <row r="113" spans="1:26" ht="14.5">
      <c r="A113" s="71"/>
      <c r="B113" s="71"/>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row>
    <row r="114" spans="1:26" ht="14.5">
      <c r="A114" s="71"/>
      <c r="B114" s="71"/>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row>
    <row r="115" spans="1:26" ht="14.5">
      <c r="A115" s="71"/>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row>
    <row r="116" spans="1:26" ht="14.5">
      <c r="A116" s="71"/>
      <c r="B116" s="71"/>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row>
    <row r="117" spans="1:26" ht="14.5">
      <c r="A117" s="71"/>
      <c r="B117" s="71"/>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row>
    <row r="118" spans="1:26" ht="14.5">
      <c r="A118" s="71"/>
      <c r="B118" s="71"/>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row>
    <row r="119" spans="1:26" ht="14.5">
      <c r="A119" s="71"/>
      <c r="B119" s="71"/>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row>
    <row r="120" spans="1:26" ht="14.5">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row>
    <row r="121" spans="1:26" ht="14.5">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row>
    <row r="122" spans="1:26" ht="14.5">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row>
    <row r="123" spans="1:26" ht="14.5">
      <c r="A123" s="71"/>
      <c r="B123" s="71"/>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row>
    <row r="124" spans="1:26" ht="14.5">
      <c r="A124" s="71"/>
      <c r="B124" s="71"/>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row>
    <row r="125" spans="1:26" ht="14.5">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row>
    <row r="126" spans="1:26" ht="14.5">
      <c r="A126" s="71"/>
      <c r="B126" s="71"/>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row>
    <row r="127" spans="1:26" ht="14.5">
      <c r="A127" s="71"/>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row>
    <row r="128" spans="1:26" ht="14.5">
      <c r="A128" s="71"/>
      <c r="B128" s="71"/>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row>
    <row r="129" spans="1:26" ht="14.5">
      <c r="A129" s="71"/>
      <c r="B129" s="71"/>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row>
    <row r="130" spans="1:26" ht="14.5">
      <c r="A130" s="71"/>
      <c r="B130" s="71"/>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row>
    <row r="131" spans="1:26" ht="14.5">
      <c r="A131" s="71"/>
      <c r="B131" s="71"/>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row>
    <row r="132" spans="1:26" ht="14.5">
      <c r="A132" s="71"/>
      <c r="B132" s="71"/>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row>
    <row r="133" spans="1:26" ht="14.5">
      <c r="A133" s="71"/>
      <c r="B133" s="71"/>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row>
    <row r="134" spans="1:26" ht="14.5">
      <c r="A134" s="71"/>
      <c r="B134" s="71"/>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row>
    <row r="135" spans="1:26" ht="14.5">
      <c r="A135" s="71"/>
      <c r="B135" s="71"/>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row>
    <row r="136" spans="1:26" ht="14.5">
      <c r="A136" s="71"/>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row>
    <row r="137" spans="1:26" ht="14.5">
      <c r="A137" s="71"/>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row>
    <row r="138" spans="1:26" ht="14.5">
      <c r="A138" s="71"/>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row>
    <row r="139" spans="1:26" ht="14.5">
      <c r="A139" s="71"/>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row>
    <row r="140" spans="1:26" ht="14.5">
      <c r="A140" s="71"/>
      <c r="B140" s="71"/>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row>
    <row r="141" spans="1:26" ht="14.5">
      <c r="A141" s="71"/>
      <c r="B141" s="71"/>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row>
    <row r="142" spans="1:26" ht="14.5">
      <c r="A142" s="71"/>
      <c r="B142" s="71"/>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row>
    <row r="143" spans="1:26" ht="14.5">
      <c r="A143" s="71"/>
      <c r="B143" s="71"/>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row>
    <row r="144" spans="1:26" ht="14.5">
      <c r="A144" s="71"/>
      <c r="B144" s="71"/>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row>
    <row r="145" spans="1:26" ht="14.5">
      <c r="A145" s="71"/>
      <c r="B145" s="71"/>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row>
    <row r="146" spans="1:26" ht="14.5">
      <c r="A146" s="71"/>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row>
    <row r="147" spans="1:26" ht="14.5">
      <c r="A147" s="71"/>
      <c r="B147" s="71"/>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row>
    <row r="148" spans="1:26" ht="14.5">
      <c r="A148" s="71"/>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row>
    <row r="149" spans="1:26" ht="14.5">
      <c r="A149" s="71"/>
      <c r="B149" s="71"/>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row>
    <row r="150" spans="1:26" ht="14.5">
      <c r="A150" s="71"/>
      <c r="B150" s="71"/>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row>
    <row r="151" spans="1:26" ht="14.5">
      <c r="A151" s="71"/>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row>
    <row r="152" spans="1:26" ht="14.5">
      <c r="A152" s="71"/>
      <c r="B152" s="71"/>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row>
    <row r="153" spans="1:26" ht="14.5">
      <c r="A153" s="71"/>
      <c r="B153" s="71"/>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row>
    <row r="154" spans="1:26" ht="14.5">
      <c r="A154" s="71"/>
      <c r="B154" s="71"/>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row>
    <row r="155" spans="1:26" ht="14.5">
      <c r="A155" s="71"/>
      <c r="B155" s="71"/>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row>
    <row r="156" spans="1:26" ht="14.5">
      <c r="A156" s="71"/>
      <c r="B156" s="71"/>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row>
    <row r="157" spans="1:26" ht="14.5">
      <c r="A157" s="71"/>
      <c r="B157" s="71"/>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row>
    <row r="158" spans="1:26" ht="14.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row>
    <row r="159" spans="1:26" ht="14.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row>
    <row r="160" spans="1:26" ht="14.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row>
    <row r="161" spans="1:26" ht="14.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row>
    <row r="162" spans="1:26" ht="14.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row>
    <row r="163" spans="1:26" ht="14.5">
      <c r="A163" s="71"/>
      <c r="B163" s="71"/>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row>
    <row r="164" spans="1:26" ht="14.5">
      <c r="A164" s="71"/>
      <c r="B164" s="71"/>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row>
    <row r="165" spans="1:26" ht="14.5">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row>
    <row r="166" spans="1:26" ht="14.5">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row>
    <row r="167" spans="1:26" ht="14.5">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row>
    <row r="168" spans="1:26" ht="14.5">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row>
    <row r="169" spans="1:26" ht="14.5">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row>
    <row r="170" spans="1:26" ht="14.5">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row>
    <row r="171" spans="1:26" ht="14.5">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row>
    <row r="172" spans="1:26" ht="14.5">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row>
    <row r="173" spans="1:26" ht="14.5">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row>
    <row r="174" spans="1:26" ht="14.5">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row>
    <row r="175" spans="1:26" ht="14.5">
      <c r="A175" s="71"/>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row>
    <row r="176" spans="1:26" ht="14.5">
      <c r="A176" s="71"/>
      <c r="B176" s="71"/>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row>
    <row r="177" spans="1:26" ht="14.5">
      <c r="A177" s="71"/>
      <c r="B177" s="71"/>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row>
    <row r="178" spans="1:26" ht="14.5">
      <c r="A178" s="71"/>
      <c r="B178" s="71"/>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row>
    <row r="179" spans="1:26" ht="14.5">
      <c r="A179" s="71"/>
      <c r="B179" s="71"/>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row>
    <row r="180" spans="1:26" ht="14.5">
      <c r="A180" s="71"/>
      <c r="B180" s="71"/>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row>
    <row r="181" spans="1:26" ht="14.5">
      <c r="A181" s="71"/>
      <c r="B181" s="71"/>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row>
    <row r="182" spans="1:26" ht="14.5">
      <c r="A182" s="71"/>
      <c r="B182" s="71"/>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row>
    <row r="183" spans="1:26" ht="14.5">
      <c r="A183" s="71"/>
      <c r="B183" s="71"/>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row>
    <row r="184" spans="1:26" ht="14.5">
      <c r="A184" s="71"/>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row>
    <row r="185" spans="1:26" ht="14.5">
      <c r="A185" s="71"/>
      <c r="B185" s="71"/>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row>
    <row r="186" spans="1:26" ht="14.5">
      <c r="A186" s="71"/>
      <c r="B186" s="71"/>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row>
    <row r="187" spans="1:26" ht="14.5">
      <c r="A187" s="71"/>
      <c r="B187" s="71"/>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row>
    <row r="188" spans="1:26" ht="14.5">
      <c r="A188" s="71"/>
      <c r="B188" s="71"/>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row>
    <row r="189" spans="1:26" ht="14.5">
      <c r="A189" s="71"/>
      <c r="B189" s="71"/>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row>
    <row r="190" spans="1:26" ht="14.5">
      <c r="A190" s="71"/>
      <c r="B190" s="71"/>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row>
    <row r="191" spans="1:26" ht="14.5">
      <c r="A191" s="71"/>
      <c r="B191" s="71"/>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row>
    <row r="192" spans="1:26" ht="14.5">
      <c r="A192" s="71"/>
      <c r="B192" s="71"/>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row>
    <row r="193" spans="1:26" ht="14.5">
      <c r="A193" s="71"/>
      <c r="B193" s="71"/>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row>
    <row r="194" spans="1:26" ht="14.5">
      <c r="A194" s="71"/>
      <c r="B194" s="71"/>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row>
    <row r="195" spans="1:26" ht="14.5">
      <c r="A195" s="71"/>
      <c r="B195" s="71"/>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row>
    <row r="196" spans="1:26" ht="14.5">
      <c r="A196" s="71"/>
      <c r="B196" s="71"/>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row>
    <row r="197" spans="1:26" ht="14.5">
      <c r="A197" s="71"/>
      <c r="B197" s="71"/>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row>
    <row r="198" spans="1:26" ht="14.5">
      <c r="A198" s="71"/>
      <c r="B198" s="71"/>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row>
    <row r="199" spans="1:26" ht="14.5">
      <c r="A199" s="71"/>
      <c r="B199" s="71"/>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row>
    <row r="200" spans="1:26" ht="14.5">
      <c r="A200" s="71"/>
      <c r="B200" s="71"/>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row>
    <row r="201" spans="1:26" ht="14.5">
      <c r="A201" s="71"/>
      <c r="B201" s="71"/>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row>
    <row r="202" spans="1:26" ht="14.5">
      <c r="A202" s="71"/>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row>
    <row r="203" spans="1:26" ht="14.5">
      <c r="A203" s="71"/>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row>
    <row r="204" spans="1:26" ht="14.5">
      <c r="A204" s="71"/>
      <c r="B204" s="71"/>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row>
    <row r="205" spans="1:26" ht="14.5">
      <c r="A205" s="71"/>
      <c r="B205" s="71"/>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row>
    <row r="206" spans="1:26" ht="14.5">
      <c r="A206" s="71"/>
      <c r="B206" s="71"/>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row>
    <row r="207" spans="1:26" ht="14.5">
      <c r="A207" s="71"/>
      <c r="B207" s="71"/>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row>
    <row r="208" spans="1:26" ht="14.5">
      <c r="A208" s="71"/>
      <c r="B208" s="71"/>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row>
    <row r="209" spans="1:26" ht="14.5">
      <c r="A209" s="71"/>
      <c r="B209" s="71"/>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row>
    <row r="210" spans="1:26" ht="14.5">
      <c r="A210" s="71"/>
      <c r="B210" s="71"/>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row>
    <row r="211" spans="1:26" ht="14.5">
      <c r="A211" s="71"/>
      <c r="B211" s="71"/>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row>
    <row r="212" spans="1:26" ht="14.5">
      <c r="A212" s="71"/>
      <c r="B212" s="71"/>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row>
    <row r="213" spans="1:26" ht="14.5">
      <c r="A213" s="71"/>
      <c r="B213" s="71"/>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row>
    <row r="214" spans="1:26" ht="14.5">
      <c r="A214" s="71"/>
      <c r="B214" s="71"/>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row>
    <row r="215" spans="1:26" ht="14.5">
      <c r="A215" s="71"/>
      <c r="B215" s="71"/>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row>
    <row r="216" spans="1:26" ht="14.5">
      <c r="A216" s="71"/>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row>
    <row r="217" spans="1:26" ht="14.5">
      <c r="A217" s="71"/>
      <c r="B217" s="71"/>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row>
    <row r="218" spans="1:26" ht="14.5">
      <c r="A218" s="71"/>
      <c r="B218" s="71"/>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row>
    <row r="219" spans="1:26" ht="14.5">
      <c r="A219" s="71"/>
      <c r="B219" s="71"/>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row>
    <row r="220" spans="1:26" ht="14.5">
      <c r="A220" s="71"/>
      <c r="B220" s="71"/>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row>
    <row r="221" spans="1:26" ht="14.5">
      <c r="A221" s="71"/>
      <c r="B221" s="71"/>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row>
    <row r="222" spans="1:26" ht="14.5">
      <c r="A222" s="71"/>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row>
    <row r="223" spans="1:26" ht="14.5">
      <c r="A223" s="71"/>
      <c r="B223" s="71"/>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row>
    <row r="224" spans="1:26" ht="14.5">
      <c r="A224" s="71"/>
      <c r="B224" s="71"/>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row>
    <row r="225" spans="1:26" ht="14.5">
      <c r="A225" s="71"/>
      <c r="B225" s="71"/>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row>
    <row r="226" spans="1:26" ht="14.5">
      <c r="A226" s="71"/>
      <c r="B226" s="71"/>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row>
    <row r="227" spans="1:26" ht="14.5">
      <c r="A227" s="71"/>
      <c r="B227" s="71"/>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row>
    <row r="228" spans="1:26" ht="14.5">
      <c r="A228" s="71"/>
      <c r="B228" s="71"/>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row>
    <row r="229" spans="1:26" ht="14.5">
      <c r="A229" s="71"/>
      <c r="B229" s="71"/>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row>
    <row r="230" spans="1:26" ht="14.5">
      <c r="A230" s="71"/>
      <c r="B230" s="71"/>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row>
    <row r="231" spans="1:26" ht="14.5">
      <c r="A231" s="71"/>
      <c r="B231" s="71"/>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row>
    <row r="232" spans="1:26" ht="14.5">
      <c r="A232" s="71"/>
      <c r="B232" s="71"/>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row>
    <row r="233" spans="1:26" ht="14.5">
      <c r="A233" s="71"/>
      <c r="B233" s="71"/>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row>
    <row r="234" spans="1:26" ht="14.5">
      <c r="A234" s="71"/>
      <c r="B234" s="71"/>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row>
    <row r="235" spans="1:26" ht="14.5">
      <c r="A235" s="71"/>
      <c r="B235" s="71"/>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row>
    <row r="236" spans="1:26" ht="14.5">
      <c r="A236" s="71"/>
      <c r="B236" s="71"/>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row>
    <row r="237" spans="1:26" ht="14.5">
      <c r="A237" s="71"/>
      <c r="B237" s="71"/>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row>
    <row r="238" spans="1:26" ht="14.5">
      <c r="A238" s="71"/>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row>
    <row r="239" spans="1:26" ht="14.5">
      <c r="A239" s="71"/>
      <c r="B239" s="71"/>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row>
    <row r="240" spans="1:26" ht="14.5">
      <c r="A240" s="71"/>
      <c r="B240" s="71"/>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row>
    <row r="241" spans="1:26" ht="14.5">
      <c r="A241" s="71"/>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row>
    <row r="242" spans="1:26" ht="14.5">
      <c r="A242" s="71"/>
      <c r="B242" s="71"/>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row>
    <row r="243" spans="1:26" ht="14.5">
      <c r="A243" s="71"/>
      <c r="B243" s="71"/>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row>
    <row r="244" spans="1:26" ht="14.5">
      <c r="A244" s="71"/>
      <c r="B244" s="71"/>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row>
    <row r="245" spans="1:26" ht="14.5">
      <c r="A245" s="71"/>
      <c r="B245" s="71"/>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row>
    <row r="246" spans="1:26" ht="14.5">
      <c r="A246" s="71"/>
      <c r="B246" s="71"/>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row>
    <row r="247" spans="1:26" ht="14.5">
      <c r="A247" s="71"/>
      <c r="B247" s="71"/>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row>
    <row r="248" spans="1:26" ht="14.5">
      <c r="A248" s="71"/>
      <c r="B248" s="71"/>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row>
    <row r="249" spans="1:26" ht="14.5">
      <c r="A249" s="71"/>
      <c r="B249" s="71"/>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row>
    <row r="250" spans="1:26" ht="14.5">
      <c r="A250" s="71"/>
      <c r="B250" s="71"/>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row>
    <row r="251" spans="1:26" ht="14.5">
      <c r="A251" s="71"/>
      <c r="B251" s="71"/>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row>
    <row r="252" spans="1:26" ht="14.5">
      <c r="A252" s="71"/>
      <c r="B252" s="71"/>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row>
    <row r="253" spans="1:26" ht="14.5">
      <c r="A253" s="71"/>
      <c r="B253" s="71"/>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row>
    <row r="254" spans="1:26" ht="14.5">
      <c r="A254" s="71"/>
      <c r="B254" s="71"/>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row>
    <row r="255" spans="1:26" ht="14.5">
      <c r="A255" s="71"/>
      <c r="B255" s="71"/>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row>
    <row r="256" spans="1:26" ht="14.5">
      <c r="A256" s="71"/>
      <c r="B256" s="71"/>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row>
    <row r="257" spans="1:26" ht="14.5">
      <c r="A257" s="71"/>
      <c r="B257" s="71"/>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row>
    <row r="258" spans="1:26" ht="14.5">
      <c r="A258" s="71"/>
      <c r="B258" s="71"/>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row>
    <row r="259" spans="1:26" ht="14.5">
      <c r="A259" s="71"/>
      <c r="B259" s="71"/>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row>
    <row r="260" spans="1:26" ht="14.5">
      <c r="A260" s="71"/>
      <c r="B260" s="71"/>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row>
    <row r="261" spans="1:26" ht="14.5">
      <c r="A261" s="71"/>
      <c r="B261" s="71"/>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row>
    <row r="262" spans="1:26" ht="14.5">
      <c r="A262" s="71"/>
      <c r="B262" s="71"/>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row>
    <row r="263" spans="1:26" ht="14.5">
      <c r="A263" s="71"/>
      <c r="B263" s="71"/>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row>
    <row r="264" spans="1:26" ht="14.5">
      <c r="A264" s="71"/>
      <c r="B264" s="71"/>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row>
    <row r="265" spans="1:26" ht="14.5">
      <c r="A265" s="71"/>
      <c r="B265" s="71"/>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row>
    <row r="266" spans="1:26" ht="14.5">
      <c r="A266" s="71"/>
      <c r="B266" s="71"/>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row>
    <row r="267" spans="1:26" ht="14.5">
      <c r="A267" s="71"/>
      <c r="B267" s="71"/>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row>
    <row r="268" spans="1:26" ht="14.5">
      <c r="A268" s="71"/>
      <c r="B268" s="71"/>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row>
    <row r="269" spans="1:26" ht="14.5">
      <c r="A269" s="71"/>
      <c r="B269" s="71"/>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row>
    <row r="270" spans="1:26" ht="14.5">
      <c r="A270" s="71"/>
      <c r="B270" s="71"/>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row>
    <row r="271" spans="1:26" ht="14.5">
      <c r="A271" s="71"/>
      <c r="B271" s="71"/>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row>
    <row r="272" spans="1:26" ht="14.5">
      <c r="A272" s="71"/>
      <c r="B272" s="71"/>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row>
    <row r="273" spans="1:26" ht="14.5">
      <c r="A273" s="71"/>
      <c r="B273" s="71"/>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row>
    <row r="274" spans="1:26" ht="14.5">
      <c r="A274" s="71"/>
      <c r="B274" s="71"/>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row>
    <row r="275" spans="1:26" ht="14.5">
      <c r="A275" s="71"/>
      <c r="B275" s="71"/>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row>
    <row r="276" spans="1:26" ht="14.5">
      <c r="A276" s="71"/>
      <c r="B276" s="71"/>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row>
    <row r="277" spans="1:26" ht="14.5">
      <c r="A277" s="71"/>
      <c r="B277" s="71"/>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row>
    <row r="278" spans="1:26" ht="14.5">
      <c r="A278" s="71"/>
      <c r="B278" s="71"/>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row>
    <row r="279" spans="1:26" ht="14.5">
      <c r="A279" s="71"/>
      <c r="B279" s="71"/>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row>
    <row r="280" spans="1:26" ht="14.5">
      <c r="A280" s="71"/>
      <c r="B280" s="71"/>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row>
    <row r="281" spans="1:26" ht="14.5">
      <c r="A281" s="71"/>
      <c r="B281" s="71"/>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row>
    <row r="282" spans="1:26" ht="14.5">
      <c r="A282" s="71"/>
      <c r="B282" s="71"/>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row>
    <row r="283" spans="1:26" ht="14.5">
      <c r="A283" s="71"/>
      <c r="B283" s="71"/>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row>
    <row r="284" spans="1:26" ht="14.5">
      <c r="A284" s="71"/>
      <c r="B284" s="71"/>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row>
    <row r="285" spans="1:26" ht="14.5">
      <c r="A285" s="71"/>
      <c r="B285" s="71"/>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row>
    <row r="286" spans="1:26" ht="14.5">
      <c r="A286" s="71"/>
      <c r="B286" s="71"/>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row>
    <row r="287" spans="1:26" ht="14.5">
      <c r="A287" s="71"/>
      <c r="B287" s="71"/>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row>
    <row r="288" spans="1:26" ht="14.5">
      <c r="A288" s="71"/>
      <c r="B288" s="71"/>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row>
    <row r="289" spans="1:26" ht="14.5">
      <c r="A289" s="71"/>
      <c r="B289" s="71"/>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row>
    <row r="290" spans="1:26" ht="14.5">
      <c r="A290" s="71"/>
      <c r="B290" s="71"/>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row>
    <row r="291" spans="1:26" ht="14.5">
      <c r="A291" s="71"/>
      <c r="B291" s="71"/>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row>
    <row r="292" spans="1:26" ht="14.5">
      <c r="A292" s="71"/>
      <c r="B292" s="71"/>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row>
    <row r="293" spans="1:26" ht="14.5">
      <c r="A293" s="71"/>
      <c r="B293" s="71"/>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row>
    <row r="294" spans="1:26" ht="14.5">
      <c r="A294" s="71"/>
      <c r="B294" s="71"/>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row>
    <row r="295" spans="1:26" ht="14.5">
      <c r="A295" s="71"/>
      <c r="B295" s="71"/>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row>
    <row r="296" spans="1:26" ht="14.5">
      <c r="A296" s="71"/>
      <c r="B296" s="71"/>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row>
    <row r="297" spans="1:26" ht="14.5">
      <c r="A297" s="71"/>
      <c r="B297" s="71"/>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row>
    <row r="298" spans="1:26" ht="14.5">
      <c r="A298" s="71"/>
      <c r="B298" s="71"/>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row>
    <row r="299" spans="1:26" ht="14.5">
      <c r="A299" s="71"/>
      <c r="B299" s="71"/>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row>
    <row r="300" spans="1:26" ht="14.5">
      <c r="A300" s="71"/>
      <c r="B300" s="71"/>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row>
    <row r="301" spans="1:26" ht="14.5">
      <c r="A301" s="71"/>
      <c r="B301" s="71"/>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row>
    <row r="302" spans="1:26" ht="14.5">
      <c r="A302" s="71"/>
      <c r="B302" s="71"/>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row>
    <row r="303" spans="1:26" ht="14.5">
      <c r="A303" s="71"/>
      <c r="B303" s="71"/>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row>
    <row r="304" spans="1:26" ht="14.5">
      <c r="A304" s="71"/>
      <c r="B304" s="71"/>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row>
    <row r="305" spans="1:26" ht="14.5">
      <c r="A305" s="71"/>
      <c r="B305" s="71"/>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row>
    <row r="306" spans="1:26" ht="14.5">
      <c r="A306" s="71"/>
      <c r="B306" s="71"/>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row>
    <row r="307" spans="1:26" ht="14.5">
      <c r="A307" s="71"/>
      <c r="B307" s="71"/>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row>
    <row r="308" spans="1:26" ht="14.5">
      <c r="A308" s="71"/>
      <c r="B308" s="71"/>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row>
    <row r="309" spans="1:26" ht="14.5">
      <c r="A309" s="71"/>
      <c r="B309" s="71"/>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row>
    <row r="310" spans="1:26" ht="14.5">
      <c r="A310" s="71"/>
      <c r="B310" s="71"/>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row>
    <row r="311" spans="1:26" ht="14.5">
      <c r="A311" s="71"/>
      <c r="B311" s="71"/>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row>
    <row r="312" spans="1:26" ht="14.5">
      <c r="A312" s="71"/>
      <c r="B312" s="71"/>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row>
    <row r="313" spans="1:26" ht="14.5">
      <c r="A313" s="71"/>
      <c r="B313" s="71"/>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row>
    <row r="314" spans="1:26" ht="14.5">
      <c r="A314" s="71"/>
      <c r="B314" s="71"/>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row>
    <row r="315" spans="1:26" ht="14.5">
      <c r="A315" s="71"/>
      <c r="B315" s="71"/>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row>
    <row r="316" spans="1:26" ht="14.5">
      <c r="A316" s="71"/>
      <c r="B316" s="71"/>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row>
    <row r="317" spans="1:26" ht="14.5">
      <c r="A317" s="71"/>
      <c r="B317" s="71"/>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row>
    <row r="318" spans="1:26" ht="14.5">
      <c r="A318" s="71"/>
      <c r="B318" s="71"/>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row>
    <row r="319" spans="1:26" ht="14.5">
      <c r="A319" s="71"/>
      <c r="B319" s="71"/>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row>
    <row r="320" spans="1:26" ht="14.5">
      <c r="A320" s="71"/>
      <c r="B320" s="71"/>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row>
    <row r="321" spans="1:26" ht="14.5">
      <c r="A321" s="71"/>
      <c r="B321" s="71"/>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row>
    <row r="322" spans="1:26" ht="14.5">
      <c r="A322" s="71"/>
      <c r="B322" s="71"/>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row>
    <row r="323" spans="1:26" ht="14.5">
      <c r="A323" s="71"/>
      <c r="B323" s="71"/>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row>
    <row r="324" spans="1:26" ht="14.5">
      <c r="A324" s="71"/>
      <c r="B324" s="71"/>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row>
    <row r="325" spans="1:26" ht="14.5">
      <c r="A325" s="71"/>
      <c r="B325" s="71"/>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row>
    <row r="326" spans="1:26" ht="14.5">
      <c r="A326" s="71"/>
      <c r="B326" s="71"/>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row>
    <row r="327" spans="1:26" ht="14.5">
      <c r="A327" s="71"/>
      <c r="B327" s="71"/>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row>
    <row r="328" spans="1:26" ht="14.5">
      <c r="A328" s="71"/>
      <c r="B328" s="71"/>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row>
    <row r="329" spans="1:26" ht="14.5">
      <c r="A329" s="71"/>
      <c r="B329" s="71"/>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row>
    <row r="330" spans="1:26" ht="14.5">
      <c r="A330" s="71"/>
      <c r="B330" s="71"/>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row>
    <row r="331" spans="1:26" ht="14.5">
      <c r="A331" s="71"/>
      <c r="B331" s="71"/>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row>
    <row r="332" spans="1:26" ht="14.5">
      <c r="A332" s="71"/>
      <c r="B332" s="71"/>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row>
    <row r="333" spans="1:26" ht="14.5">
      <c r="A333" s="71"/>
      <c r="B333" s="71"/>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row>
    <row r="334" spans="1:26" ht="14.5">
      <c r="A334" s="71"/>
      <c r="B334" s="71"/>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row>
    <row r="335" spans="1:26" ht="14.5">
      <c r="A335" s="71"/>
      <c r="B335" s="71"/>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row>
    <row r="336" spans="1:26" ht="14.5">
      <c r="A336" s="71"/>
      <c r="B336" s="71"/>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row>
    <row r="337" spans="1:26" ht="14.5">
      <c r="A337" s="71"/>
      <c r="B337" s="71"/>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row>
    <row r="338" spans="1:26" ht="14.5">
      <c r="A338" s="71"/>
      <c r="B338" s="71"/>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row>
    <row r="339" spans="1:26" ht="14.5">
      <c r="A339" s="71"/>
      <c r="B339" s="71"/>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row>
    <row r="340" spans="1:26" ht="14.5">
      <c r="A340" s="71"/>
      <c r="B340" s="71"/>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row>
    <row r="341" spans="1:26" ht="14.5">
      <c r="A341" s="71"/>
      <c r="B341" s="71"/>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row>
    <row r="342" spans="1:26" ht="14.5">
      <c r="A342" s="71"/>
      <c r="B342" s="71"/>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row>
    <row r="343" spans="1:26" ht="14.5">
      <c r="A343" s="71"/>
      <c r="B343" s="71"/>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row>
    <row r="344" spans="1:26" ht="14.5">
      <c r="A344" s="71"/>
      <c r="B344" s="71"/>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row>
    <row r="345" spans="1:26" ht="14.5">
      <c r="A345" s="71"/>
      <c r="B345" s="71"/>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row>
    <row r="346" spans="1:26" ht="14.5">
      <c r="A346" s="71"/>
      <c r="B346" s="71"/>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row>
    <row r="347" spans="1:26" ht="14.5">
      <c r="A347" s="71"/>
      <c r="B347" s="71"/>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row>
    <row r="348" spans="1:26" ht="14.5">
      <c r="A348" s="71"/>
      <c r="B348" s="71"/>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row>
    <row r="349" spans="1:26" ht="14.5">
      <c r="A349" s="71"/>
      <c r="B349" s="71"/>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row>
    <row r="350" spans="1:26" ht="14.5">
      <c r="A350" s="71"/>
      <c r="B350" s="71"/>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row>
    <row r="351" spans="1:26" ht="14.5">
      <c r="A351" s="71"/>
      <c r="B351" s="71"/>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row>
    <row r="352" spans="1:26" ht="14.5">
      <c r="A352" s="71"/>
      <c r="B352" s="71"/>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row>
    <row r="353" spans="1:26" ht="14.5">
      <c r="A353" s="71"/>
      <c r="B353" s="71"/>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row>
    <row r="354" spans="1:26" ht="14.5">
      <c r="A354" s="71"/>
      <c r="B354" s="71"/>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row>
    <row r="355" spans="1:26" ht="14.5">
      <c r="A355" s="71"/>
      <c r="B355" s="71"/>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row>
    <row r="356" spans="1:26" ht="14.5">
      <c r="A356" s="71"/>
      <c r="B356" s="71"/>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row>
    <row r="357" spans="1:26" ht="14.5">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4.5">
      <c r="A358" s="71"/>
      <c r="B358" s="71"/>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row>
    <row r="359" spans="1:26" ht="14.5">
      <c r="A359" s="71"/>
      <c r="B359" s="71"/>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row>
    <row r="360" spans="1:26" ht="14.5">
      <c r="A360" s="71"/>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row>
    <row r="361" spans="1:26" ht="14.5">
      <c r="A361" s="71"/>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row>
    <row r="362" spans="1:26" ht="14.5">
      <c r="A362" s="71"/>
      <c r="B362" s="71"/>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row>
    <row r="363" spans="1:26" ht="14.5">
      <c r="A363" s="71"/>
      <c r="B363" s="71"/>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row>
    <row r="364" spans="1:26" ht="14.5">
      <c r="A364" s="71"/>
      <c r="B364" s="71"/>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row>
    <row r="365" spans="1:26" ht="14.5">
      <c r="A365" s="71"/>
      <c r="B365" s="71"/>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row>
    <row r="366" spans="1:26" ht="14.5">
      <c r="A366" s="71"/>
      <c r="B366" s="71"/>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row>
    <row r="367" spans="1:26" ht="14.5">
      <c r="A367" s="71"/>
      <c r="B367" s="71"/>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row>
    <row r="368" spans="1:26" ht="14.5">
      <c r="A368" s="71"/>
      <c r="B368" s="71"/>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row>
    <row r="369" spans="1:26" ht="14.5">
      <c r="A369" s="71"/>
      <c r="B369" s="71"/>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row>
    <row r="370" spans="1:26" ht="14.5">
      <c r="A370" s="71"/>
      <c r="B370" s="71"/>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row>
    <row r="371" spans="1:26" ht="14.5">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4.5">
      <c r="A372" s="71"/>
      <c r="B372" s="71"/>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row>
    <row r="373" spans="1:26" ht="14.5">
      <c r="A373" s="71"/>
      <c r="B373" s="71"/>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row>
    <row r="374" spans="1:26" ht="14.5">
      <c r="A374" s="71"/>
      <c r="B374" s="71"/>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row>
    <row r="375" spans="1:26" ht="14.5">
      <c r="A375" s="71"/>
      <c r="B375" s="71"/>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row>
    <row r="376" spans="1:26" ht="14.5">
      <c r="A376" s="71"/>
      <c r="B376" s="71"/>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row>
    <row r="377" spans="1:26" ht="14.5">
      <c r="A377" s="71"/>
      <c r="B377" s="71"/>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row>
    <row r="378" spans="1:26" ht="14.5">
      <c r="A378" s="71"/>
      <c r="B378" s="71"/>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row>
    <row r="379" spans="1:26" ht="14.5">
      <c r="A379" s="71"/>
      <c r="B379" s="71"/>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row>
    <row r="380" spans="1:26" ht="14.5">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row>
    <row r="381" spans="1:26" ht="14.5">
      <c r="A381" s="71"/>
      <c r="B381" s="71"/>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row>
    <row r="382" spans="1:26" ht="14.5">
      <c r="A382" s="71"/>
      <c r="B382" s="71"/>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row>
    <row r="383" spans="1:26" ht="14.5">
      <c r="A383" s="71"/>
      <c r="B383" s="71"/>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row>
    <row r="384" spans="1:26" ht="14.5">
      <c r="A384" s="71"/>
      <c r="B384" s="71"/>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row>
    <row r="385" spans="1:26" ht="14.5">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row>
    <row r="386" spans="1:26" ht="14.5">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row>
    <row r="387" spans="1:26" ht="14.5">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row>
    <row r="388" spans="1:26" ht="14.5">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row>
    <row r="389" spans="1:26" ht="14.5">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row>
    <row r="390" spans="1:26" ht="14.5">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row>
    <row r="391" spans="1:26" ht="14.5">
      <c r="A391" s="71"/>
      <c r="B391" s="71"/>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row>
    <row r="392" spans="1:26" ht="14.5">
      <c r="A392" s="71"/>
      <c r="B392" s="71"/>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row>
    <row r="393" spans="1:26" ht="14.5">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row>
    <row r="394" spans="1:26" ht="14.5">
      <c r="A394" s="71"/>
      <c r="B394" s="71"/>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row>
    <row r="395" spans="1:26" ht="14.5">
      <c r="A395" s="71"/>
      <c r="B395" s="71"/>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row>
    <row r="396" spans="1:26" ht="14.5">
      <c r="A396" s="71"/>
      <c r="B396" s="71"/>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row>
    <row r="397" spans="1:26" ht="14.5">
      <c r="A397" s="71"/>
      <c r="B397" s="71"/>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row>
    <row r="398" spans="1:26" ht="14.5">
      <c r="A398" s="71"/>
      <c r="B398" s="71"/>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row>
    <row r="399" spans="1:26" ht="14.5">
      <c r="A399" s="71"/>
      <c r="B399" s="71"/>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row>
    <row r="400" spans="1:26" ht="14.5">
      <c r="A400" s="71"/>
      <c r="B400" s="71"/>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row>
    <row r="401" spans="1:26" ht="14.5">
      <c r="A401" s="71"/>
      <c r="B401" s="71"/>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row>
    <row r="402" spans="1:26" ht="14.5">
      <c r="A402" s="71"/>
      <c r="B402" s="71"/>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row>
    <row r="403" spans="1:26" ht="14.5">
      <c r="A403" s="71"/>
      <c r="B403" s="71"/>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row>
    <row r="404" spans="1:26" ht="14.5">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row>
    <row r="405" spans="1:26" ht="14.5">
      <c r="A405" s="71"/>
      <c r="B405" s="71"/>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row>
    <row r="406" spans="1:26" ht="14.5">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row>
    <row r="407" spans="1:26" ht="14.5">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row>
    <row r="408" spans="1:26" ht="14.5">
      <c r="A408" s="71"/>
      <c r="B408" s="71"/>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row>
    <row r="409" spans="1:26" ht="14.5">
      <c r="A409" s="71"/>
      <c r="B409" s="71"/>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row>
    <row r="410" spans="1:26" ht="14.5">
      <c r="A410" s="71"/>
      <c r="B410" s="71"/>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row>
    <row r="411" spans="1:26" ht="14.5">
      <c r="A411" s="71"/>
      <c r="B411" s="71"/>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row>
    <row r="412" spans="1:26" ht="14.5">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row>
    <row r="413" spans="1:26" ht="14.5">
      <c r="A413" s="71"/>
      <c r="B413" s="71"/>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row>
    <row r="414" spans="1:26" ht="14.5">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row>
    <row r="415" spans="1:26" ht="14.5">
      <c r="A415" s="71"/>
      <c r="B415" s="71"/>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row>
    <row r="416" spans="1:26" ht="14.5">
      <c r="A416" s="71"/>
      <c r="B416" s="71"/>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row>
    <row r="417" spans="1:26" ht="14.5">
      <c r="A417" s="71"/>
      <c r="B417" s="71"/>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row>
    <row r="418" spans="1:26" ht="14.5">
      <c r="A418" s="71"/>
      <c r="B418" s="71"/>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row>
    <row r="419" spans="1:26" ht="14.5">
      <c r="A419" s="71"/>
      <c r="B419" s="71"/>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row>
    <row r="420" spans="1:26" ht="14.5">
      <c r="A420" s="71"/>
      <c r="B420" s="71"/>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row>
    <row r="421" spans="1:26" ht="14.5">
      <c r="A421" s="71"/>
      <c r="B421" s="71"/>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row>
    <row r="422" spans="1:26" ht="14.5">
      <c r="A422" s="71"/>
      <c r="B422" s="71"/>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row>
    <row r="423" spans="1:26" ht="14.5">
      <c r="A423" s="71"/>
      <c r="B423" s="71"/>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row>
    <row r="424" spans="1:26" ht="14.5">
      <c r="A424" s="71"/>
      <c r="B424" s="71"/>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row>
    <row r="425" spans="1:26" ht="14.5">
      <c r="A425" s="71"/>
      <c r="B425" s="71"/>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row>
    <row r="426" spans="1:26" ht="14.5">
      <c r="A426" s="71"/>
      <c r="B426" s="71"/>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row>
    <row r="427" spans="1:26" ht="14.5">
      <c r="A427" s="71"/>
      <c r="B427" s="71"/>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row>
    <row r="428" spans="1:26" ht="14.5">
      <c r="A428" s="71"/>
      <c r="B428" s="71"/>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row>
    <row r="429" spans="1:26" ht="14.5">
      <c r="A429" s="71"/>
      <c r="B429" s="71"/>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row>
    <row r="430" spans="1:26" ht="14.5">
      <c r="A430" s="71"/>
      <c r="B430" s="71"/>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row>
    <row r="431" spans="1:26" ht="14.5">
      <c r="A431" s="71"/>
      <c r="B431" s="71"/>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row>
    <row r="432" spans="1:26" ht="14.5">
      <c r="A432" s="71"/>
      <c r="B432" s="71"/>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row>
    <row r="433" spans="1:26" ht="14.5">
      <c r="A433" s="71"/>
      <c r="B433" s="71"/>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row>
    <row r="434" spans="1:26" ht="14.5">
      <c r="A434" s="71"/>
      <c r="B434" s="71"/>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row>
    <row r="435" spans="1:26" ht="14.5">
      <c r="A435" s="71"/>
      <c r="B435" s="71"/>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row>
    <row r="436" spans="1:26" ht="14.5">
      <c r="A436" s="71"/>
      <c r="B436" s="71"/>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row>
    <row r="437" spans="1:26" ht="14.5">
      <c r="A437" s="71"/>
      <c r="B437" s="71"/>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row>
    <row r="438" spans="1:26" ht="14.5">
      <c r="A438" s="71"/>
      <c r="B438" s="71"/>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row>
    <row r="439" spans="1:26" ht="14.5">
      <c r="A439" s="71"/>
      <c r="B439" s="71"/>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row>
    <row r="440" spans="1:26" ht="14.5">
      <c r="A440" s="71"/>
      <c r="B440" s="71"/>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row>
    <row r="441" spans="1:26" ht="14.5">
      <c r="A441" s="71"/>
      <c r="B441" s="71"/>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row>
    <row r="442" spans="1:26" ht="14.5">
      <c r="A442" s="71"/>
      <c r="B442" s="71"/>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row>
    <row r="443" spans="1:26" ht="14.5">
      <c r="A443" s="71"/>
      <c r="B443" s="71"/>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row>
    <row r="444" spans="1:26" ht="14.5">
      <c r="A444" s="71"/>
      <c r="B444" s="71"/>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row>
    <row r="445" spans="1:26" ht="14.5">
      <c r="A445" s="71"/>
      <c r="B445" s="71"/>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row>
    <row r="446" spans="1:26" ht="14.5">
      <c r="A446" s="71"/>
      <c r="B446" s="71"/>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row>
    <row r="447" spans="1:26" ht="14.5">
      <c r="A447" s="71"/>
      <c r="B447" s="71"/>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row>
    <row r="448" spans="1:26" ht="14.5">
      <c r="A448" s="71"/>
      <c r="B448" s="71"/>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row>
    <row r="449" spans="1:26" ht="14.5">
      <c r="A449" s="71"/>
      <c r="B449" s="71"/>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row>
    <row r="450" spans="1:26" ht="14.5">
      <c r="A450" s="71"/>
      <c r="B450" s="71"/>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row>
    <row r="451" spans="1:26" ht="14.5">
      <c r="A451" s="71"/>
      <c r="B451" s="71"/>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row>
    <row r="452" spans="1:26" ht="14.5">
      <c r="A452" s="71"/>
      <c r="B452" s="71"/>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row>
    <row r="453" spans="1:26" ht="14.5">
      <c r="A453" s="71"/>
      <c r="B453" s="71"/>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row>
    <row r="454" spans="1:26" ht="14.5">
      <c r="A454" s="71"/>
      <c r="B454" s="71"/>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row>
    <row r="455" spans="1:26" ht="14.5">
      <c r="A455" s="71"/>
      <c r="B455" s="71"/>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row>
    <row r="456" spans="1:26" ht="14.5">
      <c r="A456" s="71"/>
      <c r="B456" s="71"/>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row>
    <row r="457" spans="1:26" ht="14.5">
      <c r="A457" s="71"/>
      <c r="B457" s="71"/>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row>
    <row r="458" spans="1:26" ht="14.5">
      <c r="A458" s="71"/>
      <c r="B458" s="71"/>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row>
    <row r="459" spans="1:26" ht="14.5">
      <c r="A459" s="71"/>
      <c r="B459" s="71"/>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row>
    <row r="460" spans="1:26" ht="14.5">
      <c r="A460" s="71"/>
      <c r="B460" s="71"/>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row>
    <row r="461" spans="1:26" ht="14.5">
      <c r="A461" s="71"/>
      <c r="B461" s="71"/>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row>
    <row r="462" spans="1:26" ht="14.5">
      <c r="A462" s="71"/>
      <c r="B462" s="71"/>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row>
    <row r="463" spans="1:26" ht="14.5">
      <c r="A463" s="71"/>
      <c r="B463" s="71"/>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row>
    <row r="464" spans="1:26" ht="14.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row>
    <row r="465" spans="1:26" ht="14.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row>
    <row r="466" spans="1:26" ht="14.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row>
    <row r="467" spans="1:26" ht="14.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row>
    <row r="468" spans="1:26" ht="14.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row>
    <row r="469" spans="1:26" ht="14.5">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row>
    <row r="470" spans="1:26" ht="14.5">
      <c r="A470" s="71"/>
      <c r="B470" s="71"/>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row>
    <row r="471" spans="1:26" ht="14.5">
      <c r="A471" s="71"/>
      <c r="B471" s="71"/>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row>
    <row r="472" spans="1:26" ht="14.5">
      <c r="A472" s="71"/>
      <c r="B472" s="71"/>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row>
    <row r="473" spans="1:26" ht="14.5">
      <c r="A473" s="71"/>
      <c r="B473" s="71"/>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row>
    <row r="474" spans="1:26" ht="14.5">
      <c r="A474" s="71"/>
      <c r="B474" s="71"/>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row>
    <row r="475" spans="1:26" ht="14.5">
      <c r="A475" s="71"/>
      <c r="B475" s="71"/>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row>
    <row r="476" spans="1:26" ht="14.5">
      <c r="A476" s="71"/>
      <c r="B476" s="71"/>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row>
    <row r="477" spans="1:26" ht="14.5">
      <c r="A477" s="71"/>
      <c r="B477" s="71"/>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row>
    <row r="478" spans="1:26" ht="14.5">
      <c r="A478" s="71"/>
      <c r="B478" s="71"/>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row>
    <row r="479" spans="1:26" ht="14.5">
      <c r="A479" s="71"/>
      <c r="B479" s="71"/>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row>
    <row r="480" spans="1:26" ht="14.5">
      <c r="A480" s="71"/>
      <c r="B480" s="71"/>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row>
    <row r="481" spans="1:26" ht="14.5">
      <c r="A481" s="71"/>
      <c r="B481" s="71"/>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row>
    <row r="482" spans="1:26" ht="14.5">
      <c r="A482" s="71"/>
      <c r="B482" s="71"/>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row>
    <row r="483" spans="1:26" ht="14.5">
      <c r="A483" s="71"/>
      <c r="B483" s="71"/>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row>
    <row r="484" spans="1:26" ht="14.5">
      <c r="A484" s="71"/>
      <c r="B484" s="71"/>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row>
    <row r="485" spans="1:26" ht="14.5">
      <c r="A485" s="71"/>
      <c r="B485" s="71"/>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row>
    <row r="486" spans="1:26" ht="14.5">
      <c r="A486" s="71"/>
      <c r="B486" s="71"/>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row>
    <row r="487" spans="1:26" ht="14.5">
      <c r="A487" s="71"/>
      <c r="B487" s="71"/>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row>
    <row r="488" spans="1:26" ht="14.5">
      <c r="A488" s="71"/>
      <c r="B488" s="71"/>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row>
    <row r="489" spans="1:26" ht="14.5">
      <c r="A489" s="71"/>
      <c r="B489" s="71"/>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row>
    <row r="490" spans="1:26" ht="14.5">
      <c r="A490" s="71"/>
      <c r="B490" s="71"/>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row>
    <row r="491" spans="1:26" ht="14.5">
      <c r="A491" s="71"/>
      <c r="B491" s="71"/>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row>
    <row r="492" spans="1:26" ht="14.5">
      <c r="A492" s="71"/>
      <c r="B492" s="71"/>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row>
    <row r="493" spans="1:26" ht="14.5">
      <c r="A493" s="71"/>
      <c r="B493" s="71"/>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row>
    <row r="494" spans="1:26" ht="14.5">
      <c r="A494" s="71"/>
      <c r="B494" s="71"/>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row>
    <row r="495" spans="1:26" ht="14.5">
      <c r="A495" s="71"/>
      <c r="B495" s="71"/>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row>
    <row r="496" spans="1:26" ht="14.5">
      <c r="A496" s="71"/>
      <c r="B496" s="71"/>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row>
    <row r="497" spans="1:26" ht="14.5">
      <c r="A497" s="71"/>
      <c r="B497" s="71"/>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row>
    <row r="498" spans="1:26" ht="14.5">
      <c r="A498" s="71"/>
      <c r="B498" s="71"/>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row>
    <row r="499" spans="1:26" ht="14.5">
      <c r="A499" s="71"/>
      <c r="B499" s="71"/>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row>
    <row r="500" spans="1:26" ht="14.5">
      <c r="A500" s="71"/>
      <c r="B500" s="71"/>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row>
    <row r="501" spans="1:26" ht="14.5">
      <c r="A501" s="71"/>
      <c r="B501" s="71"/>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row>
    <row r="502" spans="1:26" ht="14.5">
      <c r="A502" s="71"/>
      <c r="B502" s="71"/>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row>
    <row r="503" spans="1:26" ht="14.5">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row>
    <row r="504" spans="1:26" ht="14.5">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row>
    <row r="505" spans="1:26" ht="14.5">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row>
    <row r="506" spans="1:26" ht="14.5">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row>
    <row r="507" spans="1:26" ht="14.5">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row>
    <row r="508" spans="1:26" ht="14.5">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row>
    <row r="509" spans="1:26" ht="14.5">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row>
    <row r="510" spans="1:26" ht="14.5">
      <c r="A510" s="71"/>
      <c r="B510" s="71"/>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row>
    <row r="511" spans="1:26" ht="14.5">
      <c r="A511" s="71"/>
      <c r="B511" s="71"/>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row>
    <row r="512" spans="1:26" ht="14.5">
      <c r="A512" s="71"/>
      <c r="B512" s="71"/>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row>
    <row r="513" spans="1:26" ht="14.5">
      <c r="A513" s="71"/>
      <c r="B513" s="71"/>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row>
    <row r="514" spans="1:26" ht="14.5">
      <c r="A514" s="71"/>
      <c r="B514" s="71"/>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row>
    <row r="515" spans="1:26" ht="14.5">
      <c r="A515" s="71"/>
      <c r="B515" s="71"/>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row>
    <row r="516" spans="1:26" ht="14.5">
      <c r="A516" s="71"/>
      <c r="B516" s="71"/>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row>
    <row r="517" spans="1:26" ht="14.5">
      <c r="A517" s="71"/>
      <c r="B517" s="71"/>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row>
    <row r="518" spans="1:26" ht="14.5">
      <c r="A518" s="71"/>
      <c r="B518" s="71"/>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row>
    <row r="519" spans="1:26" ht="14.5">
      <c r="A519" s="71"/>
      <c r="B519" s="71"/>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row>
    <row r="520" spans="1:26" ht="14.5">
      <c r="A520" s="71"/>
      <c r="B520" s="71"/>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row>
    <row r="521" spans="1:26" ht="14.5">
      <c r="A521" s="71"/>
      <c r="B521" s="71"/>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row>
    <row r="522" spans="1:26" ht="14.5">
      <c r="A522" s="71"/>
      <c r="B522" s="71"/>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row>
    <row r="523" spans="1:26" ht="14.5">
      <c r="A523" s="71"/>
      <c r="B523" s="71"/>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row>
    <row r="524" spans="1:26" ht="14.5">
      <c r="A524" s="71"/>
      <c r="B524" s="71"/>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row>
    <row r="525" spans="1:26" ht="14.5">
      <c r="A525" s="71"/>
      <c r="B525" s="71"/>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row>
    <row r="526" spans="1:26" ht="14.5">
      <c r="A526" s="71"/>
      <c r="B526" s="71"/>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row>
    <row r="527" spans="1:26" ht="14.5">
      <c r="A527" s="71"/>
      <c r="B527" s="71"/>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row>
    <row r="528" spans="1:26" ht="14.5">
      <c r="A528" s="71"/>
      <c r="B528" s="71"/>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row>
    <row r="529" spans="1:26" ht="14.5">
      <c r="A529" s="71"/>
      <c r="B529" s="71"/>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row>
    <row r="530" spans="1:26" ht="14.5">
      <c r="A530" s="71"/>
      <c r="B530" s="71"/>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row>
    <row r="531" spans="1:26" ht="14.5">
      <c r="A531" s="71"/>
      <c r="B531" s="71"/>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row>
    <row r="532" spans="1:26" ht="14.5">
      <c r="A532" s="71"/>
      <c r="B532" s="71"/>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row>
    <row r="533" spans="1:26" ht="14.5">
      <c r="A533" s="71"/>
      <c r="B533" s="71"/>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row>
    <row r="534" spans="1:26" ht="14.5">
      <c r="A534" s="71"/>
      <c r="B534" s="71"/>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row>
    <row r="535" spans="1:26" ht="14.5">
      <c r="A535" s="71"/>
      <c r="B535" s="71"/>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row>
    <row r="536" spans="1:26" ht="14.5">
      <c r="A536" s="71"/>
      <c r="B536" s="71"/>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row>
    <row r="537" spans="1:26" ht="14.5">
      <c r="A537" s="71"/>
      <c r="B537" s="71"/>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row>
    <row r="538" spans="1:26" ht="14.5">
      <c r="A538" s="71"/>
      <c r="B538" s="71"/>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row>
    <row r="539" spans="1:26" ht="14.5">
      <c r="A539" s="71"/>
      <c r="B539" s="71"/>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row>
    <row r="540" spans="1:26" ht="14.5">
      <c r="A540" s="71"/>
      <c r="B540" s="71"/>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row>
    <row r="541" spans="1:26" ht="14.5">
      <c r="A541" s="71"/>
      <c r="B541" s="71"/>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row>
    <row r="542" spans="1:26" ht="14.5">
      <c r="A542" s="71"/>
      <c r="B542" s="71"/>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row>
    <row r="543" spans="1:26" ht="14.5">
      <c r="A543" s="71"/>
      <c r="B543" s="71"/>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row>
    <row r="544" spans="1:26" ht="14.5">
      <c r="A544" s="71"/>
      <c r="B544" s="71"/>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row>
    <row r="545" spans="1:26" ht="14.5">
      <c r="A545" s="71"/>
      <c r="B545" s="71"/>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row>
    <row r="546" spans="1:26" ht="14.5">
      <c r="A546" s="71"/>
      <c r="B546" s="71"/>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row>
    <row r="547" spans="1:26" ht="14.5">
      <c r="A547" s="71"/>
      <c r="B547" s="71"/>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row>
    <row r="548" spans="1:26" ht="14.5">
      <c r="A548" s="71"/>
      <c r="B548" s="71"/>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row>
    <row r="549" spans="1:26" ht="14.5">
      <c r="A549" s="71"/>
      <c r="B549" s="71"/>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row>
    <row r="550" spans="1:26" ht="14.5">
      <c r="A550" s="71"/>
      <c r="B550" s="71"/>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row>
    <row r="551" spans="1:26" ht="14.5">
      <c r="A551" s="71"/>
      <c r="B551" s="71"/>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row>
    <row r="552" spans="1:26" ht="14.5">
      <c r="A552" s="71"/>
      <c r="B552" s="71"/>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row>
    <row r="553" spans="1:26" ht="14.5">
      <c r="A553" s="71"/>
      <c r="B553" s="71"/>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row>
    <row r="554" spans="1:26" ht="14.5">
      <c r="A554" s="71"/>
      <c r="B554" s="71"/>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row>
    <row r="555" spans="1:26" ht="14.5">
      <c r="A555" s="71"/>
      <c r="B555" s="71"/>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row>
    <row r="556" spans="1:26" ht="14.5">
      <c r="A556" s="71"/>
      <c r="B556" s="71"/>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row>
    <row r="557" spans="1:26" ht="14.5">
      <c r="A557" s="71"/>
      <c r="B557" s="71"/>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row>
    <row r="558" spans="1:26" ht="14.5">
      <c r="A558" s="71"/>
      <c r="B558" s="71"/>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row>
    <row r="559" spans="1:26" ht="14.5">
      <c r="A559" s="71"/>
      <c r="B559" s="71"/>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row>
    <row r="560" spans="1:26" ht="14.5">
      <c r="A560" s="71"/>
      <c r="B560" s="71"/>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row>
    <row r="561" spans="1:26" ht="14.5">
      <c r="A561" s="71"/>
      <c r="B561" s="71"/>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row>
    <row r="562" spans="1:26" ht="14.5">
      <c r="A562" s="71"/>
      <c r="B562" s="71"/>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row>
    <row r="563" spans="1:26" ht="14.5">
      <c r="A563" s="71"/>
      <c r="B563" s="71"/>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row>
    <row r="564" spans="1:26" ht="14.5">
      <c r="A564" s="71"/>
      <c r="B564" s="71"/>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row>
    <row r="565" spans="1:26" ht="14.5">
      <c r="A565" s="71"/>
      <c r="B565" s="71"/>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row>
    <row r="566" spans="1:26" ht="14.5">
      <c r="A566" s="71"/>
      <c r="B566" s="71"/>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row>
    <row r="567" spans="1:26" ht="14.5">
      <c r="A567" s="71"/>
      <c r="B567" s="71"/>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row>
    <row r="568" spans="1:26" ht="14.5">
      <c r="A568" s="71"/>
      <c r="B568" s="71"/>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row>
    <row r="569" spans="1:26" ht="14.5">
      <c r="A569" s="71"/>
      <c r="B569" s="71"/>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row>
    <row r="570" spans="1:26" ht="14.5">
      <c r="A570" s="71"/>
      <c r="B570" s="71"/>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row>
    <row r="571" spans="1:26" ht="14.5">
      <c r="A571" s="71"/>
      <c r="B571" s="71"/>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row>
    <row r="572" spans="1:26" ht="14.5">
      <c r="A572" s="71"/>
      <c r="B572" s="71"/>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row>
    <row r="573" spans="1:26" ht="14.5">
      <c r="A573" s="71"/>
      <c r="B573" s="71"/>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row>
    <row r="574" spans="1:26" ht="14.5">
      <c r="A574" s="71"/>
      <c r="B574" s="71"/>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row>
    <row r="575" spans="1:26" ht="14.5">
      <c r="A575" s="71"/>
      <c r="B575" s="71"/>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row>
    <row r="576" spans="1:26" ht="14.5">
      <c r="A576" s="71"/>
      <c r="B576" s="71"/>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row>
    <row r="577" spans="1:26" ht="14.5">
      <c r="A577" s="71"/>
      <c r="B577" s="71"/>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row>
    <row r="578" spans="1:26" ht="14.5">
      <c r="A578" s="71"/>
      <c r="B578" s="71"/>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row>
    <row r="579" spans="1:26" ht="14.5">
      <c r="A579" s="71"/>
      <c r="B579" s="71"/>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row>
    <row r="580" spans="1:26" ht="14.5">
      <c r="A580" s="71"/>
      <c r="B580" s="71"/>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row>
    <row r="581" spans="1:26" ht="14.5">
      <c r="A581" s="71"/>
      <c r="B581" s="71"/>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row>
    <row r="582" spans="1:26" ht="14.5">
      <c r="A582" s="71"/>
      <c r="B582" s="71"/>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row>
    <row r="583" spans="1:26" ht="14.5">
      <c r="A583" s="71"/>
      <c r="B583" s="71"/>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row>
    <row r="584" spans="1:26" ht="14.5">
      <c r="A584" s="71"/>
      <c r="B584" s="71"/>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row>
    <row r="585" spans="1:26" ht="14.5">
      <c r="A585" s="71"/>
      <c r="B585" s="71"/>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row>
    <row r="586" spans="1:26" ht="14.5">
      <c r="A586" s="71"/>
      <c r="B586" s="71"/>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row>
    <row r="587" spans="1:26" ht="14.5">
      <c r="A587" s="71"/>
      <c r="B587" s="71"/>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row>
    <row r="588" spans="1:26" ht="14.5">
      <c r="A588" s="71"/>
      <c r="B588" s="71"/>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row>
    <row r="589" spans="1:26" ht="14.5">
      <c r="A589" s="71"/>
      <c r="B589" s="71"/>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row>
    <row r="590" spans="1:26" ht="14.5">
      <c r="A590" s="71"/>
      <c r="B590" s="71"/>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row>
    <row r="591" spans="1:26" ht="14.5">
      <c r="A591" s="71"/>
      <c r="B591" s="71"/>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row>
    <row r="592" spans="1:26" ht="14.5">
      <c r="A592" s="71"/>
      <c r="B592" s="71"/>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row>
    <row r="593" spans="1:26" ht="14.5">
      <c r="A593" s="71"/>
      <c r="B593" s="71"/>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row>
    <row r="594" spans="1:26" ht="14.5">
      <c r="A594" s="71"/>
      <c r="B594" s="71"/>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row>
    <row r="595" spans="1:26" ht="14.5">
      <c r="A595" s="71"/>
      <c r="B595" s="71"/>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row>
    <row r="596" spans="1:26" ht="14.5">
      <c r="A596" s="71"/>
      <c r="B596" s="71"/>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row>
    <row r="597" spans="1:26" ht="14.5">
      <c r="A597" s="71"/>
      <c r="B597" s="71"/>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row>
    <row r="598" spans="1:26" ht="14.5">
      <c r="A598" s="71"/>
      <c r="B598" s="71"/>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row>
    <row r="599" spans="1:26" ht="14.5">
      <c r="A599" s="71"/>
      <c r="B599" s="71"/>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row>
    <row r="600" spans="1:26" ht="14.5">
      <c r="A600" s="71"/>
      <c r="B600" s="71"/>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row>
    <row r="601" spans="1:26" ht="14.5">
      <c r="A601" s="71"/>
      <c r="B601" s="71"/>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row>
    <row r="602" spans="1:26" ht="14.5">
      <c r="A602" s="71"/>
      <c r="B602" s="71"/>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row>
    <row r="603" spans="1:26" ht="14.5">
      <c r="A603" s="71"/>
      <c r="B603" s="71"/>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row>
    <row r="604" spans="1:26" ht="14.5">
      <c r="A604" s="71"/>
      <c r="B604" s="71"/>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row>
    <row r="605" spans="1:26" ht="14.5">
      <c r="A605" s="71"/>
      <c r="B605" s="71"/>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row>
    <row r="606" spans="1:26" ht="14.5">
      <c r="A606" s="71"/>
      <c r="B606" s="71"/>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row>
    <row r="607" spans="1:26" ht="14.5">
      <c r="A607" s="71"/>
      <c r="B607" s="71"/>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row>
    <row r="608" spans="1:26" ht="14.5">
      <c r="A608" s="71"/>
      <c r="B608" s="71"/>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row>
    <row r="609" spans="1:26" ht="14.5">
      <c r="A609" s="71"/>
      <c r="B609" s="71"/>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row>
    <row r="610" spans="1:26" ht="14.5">
      <c r="A610" s="71"/>
      <c r="B610" s="71"/>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row>
    <row r="611" spans="1:26" ht="14.5">
      <c r="A611" s="71"/>
      <c r="B611" s="71"/>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row>
    <row r="612" spans="1:26" ht="14.5">
      <c r="A612" s="71"/>
      <c r="B612" s="71"/>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row>
    <row r="613" spans="1:26" ht="14.5">
      <c r="A613" s="71"/>
      <c r="B613" s="71"/>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row>
    <row r="614" spans="1:26" ht="14.5">
      <c r="A614" s="71"/>
      <c r="B614" s="71"/>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row>
    <row r="615" spans="1:26" ht="14.5">
      <c r="A615" s="71"/>
      <c r="B615" s="71"/>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row>
    <row r="616" spans="1:26" ht="14.5">
      <c r="A616" s="71"/>
      <c r="B616" s="71"/>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row>
    <row r="617" spans="1:26" ht="14.5">
      <c r="A617" s="71"/>
      <c r="B617" s="71"/>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row>
    <row r="618" spans="1:26" ht="14.5">
      <c r="A618" s="71"/>
      <c r="B618" s="71"/>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row>
    <row r="619" spans="1:26" ht="14.5">
      <c r="A619" s="71"/>
      <c r="B619" s="71"/>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row>
    <row r="620" spans="1:26" ht="14.5">
      <c r="A620" s="71"/>
      <c r="B620" s="71"/>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row>
    <row r="621" spans="1:26" ht="14.5">
      <c r="A621" s="71"/>
      <c r="B621" s="71"/>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row>
    <row r="622" spans="1:26" ht="14.5">
      <c r="A622" s="71"/>
      <c r="B622" s="71"/>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row>
    <row r="623" spans="1:26" ht="14.5">
      <c r="A623" s="71"/>
      <c r="B623" s="71"/>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row>
    <row r="624" spans="1:26" ht="14.5">
      <c r="A624" s="71"/>
      <c r="B624" s="71"/>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row>
    <row r="625" spans="1:26" ht="14.5">
      <c r="A625" s="71"/>
      <c r="B625" s="71"/>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row>
    <row r="626" spans="1:26" ht="14.5">
      <c r="A626" s="71"/>
      <c r="B626" s="71"/>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row>
    <row r="627" spans="1:26" ht="14.5">
      <c r="A627" s="71"/>
      <c r="B627" s="71"/>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row>
    <row r="628" spans="1:26" ht="14.5">
      <c r="A628" s="71"/>
      <c r="B628" s="71"/>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row>
    <row r="629" spans="1:26" ht="14.5">
      <c r="A629" s="71"/>
      <c r="B629" s="71"/>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row>
    <row r="630" spans="1:26" ht="14.5">
      <c r="A630" s="71"/>
      <c r="B630" s="71"/>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row>
    <row r="631" spans="1:26" ht="14.5">
      <c r="A631" s="71"/>
      <c r="B631" s="71"/>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row>
    <row r="632" spans="1:26" ht="14.5">
      <c r="A632" s="71"/>
      <c r="B632" s="71"/>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row>
    <row r="633" spans="1:26" ht="14.5">
      <c r="A633" s="71"/>
      <c r="B633" s="71"/>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row>
    <row r="634" spans="1:26" ht="14.5">
      <c r="A634" s="71"/>
      <c r="B634" s="71"/>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row>
    <row r="635" spans="1:26" ht="14.5">
      <c r="A635" s="71"/>
      <c r="B635" s="71"/>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row>
    <row r="636" spans="1:26" ht="14.5">
      <c r="A636" s="71"/>
      <c r="B636" s="71"/>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row>
    <row r="637" spans="1:26" ht="14.5">
      <c r="A637" s="71"/>
      <c r="B637" s="71"/>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row>
    <row r="638" spans="1:26" ht="14.5">
      <c r="A638" s="71"/>
      <c r="B638" s="71"/>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row>
    <row r="639" spans="1:26" ht="14.5">
      <c r="A639" s="71"/>
      <c r="B639" s="71"/>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row>
    <row r="640" spans="1:26" ht="14.5">
      <c r="A640" s="71"/>
      <c r="B640" s="71"/>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row>
    <row r="641" spans="1:26" ht="14.5">
      <c r="A641" s="71"/>
      <c r="B641" s="71"/>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row>
    <row r="642" spans="1:26" ht="14.5">
      <c r="A642" s="71"/>
      <c r="B642" s="71"/>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row>
    <row r="643" spans="1:26" ht="14.5">
      <c r="A643" s="71"/>
      <c r="B643" s="71"/>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row>
    <row r="644" spans="1:26" ht="14.5">
      <c r="A644" s="71"/>
      <c r="B644" s="71"/>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row>
    <row r="645" spans="1:26" ht="14.5">
      <c r="A645" s="71"/>
      <c r="B645" s="71"/>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row>
    <row r="646" spans="1:26" ht="14.5">
      <c r="A646" s="71"/>
      <c r="B646" s="71"/>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row>
    <row r="647" spans="1:26" ht="14.5">
      <c r="A647" s="71"/>
      <c r="B647" s="71"/>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row>
    <row r="648" spans="1:26" ht="14.5">
      <c r="A648" s="71"/>
      <c r="B648" s="71"/>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row>
    <row r="649" spans="1:26" ht="14.5">
      <c r="A649" s="71"/>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row>
    <row r="650" spans="1:26" ht="14.5">
      <c r="A650" s="71"/>
      <c r="B650" s="71"/>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row>
    <row r="651" spans="1:26" ht="14.5">
      <c r="A651" s="71"/>
      <c r="B651" s="71"/>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row>
    <row r="652" spans="1:26" ht="14.5">
      <c r="A652" s="71"/>
      <c r="B652" s="71"/>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row>
    <row r="653" spans="1:26" ht="14.5">
      <c r="A653" s="71"/>
      <c r="B653" s="71"/>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row>
    <row r="654" spans="1:26" ht="14.5">
      <c r="A654" s="71"/>
      <c r="B654" s="71"/>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row>
    <row r="655" spans="1:26" ht="14.5">
      <c r="A655" s="71"/>
      <c r="B655" s="71"/>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row>
    <row r="656" spans="1:26" ht="14.5">
      <c r="A656" s="71"/>
      <c r="B656" s="71"/>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row>
    <row r="657" spans="1:26" ht="14.5">
      <c r="A657" s="71"/>
      <c r="B657" s="71"/>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row>
    <row r="658" spans="1:26" ht="14.5">
      <c r="A658" s="71"/>
      <c r="B658" s="71"/>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row>
    <row r="659" spans="1:26" ht="14.5">
      <c r="A659" s="71"/>
      <c r="B659" s="71"/>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row>
    <row r="660" spans="1:26" ht="14.5">
      <c r="A660" s="71"/>
      <c r="B660" s="71"/>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row>
    <row r="661" spans="1:26" ht="14.5">
      <c r="A661" s="71"/>
      <c r="B661" s="71"/>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row>
    <row r="662" spans="1:26" ht="14.5">
      <c r="A662" s="71"/>
      <c r="B662" s="71"/>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row>
    <row r="663" spans="1:26" ht="14.5">
      <c r="A663" s="71"/>
      <c r="B663" s="71"/>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row>
    <row r="664" spans="1:26" ht="14.5">
      <c r="A664" s="71"/>
      <c r="B664" s="71"/>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row>
    <row r="665" spans="1:26" ht="14.5">
      <c r="A665" s="71"/>
      <c r="B665" s="71"/>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row>
    <row r="666" spans="1:26" ht="14.5">
      <c r="A666" s="71"/>
      <c r="B666" s="71"/>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row>
    <row r="667" spans="1:26" ht="14.5">
      <c r="A667" s="71"/>
      <c r="B667" s="71"/>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row>
    <row r="668" spans="1:26" ht="14.5">
      <c r="A668" s="71"/>
      <c r="B668" s="71"/>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row>
    <row r="669" spans="1:26" ht="14.5">
      <c r="A669" s="71"/>
      <c r="B669" s="71"/>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row>
    <row r="670" spans="1:26" ht="14.5">
      <c r="A670" s="71"/>
      <c r="B670" s="71"/>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row>
    <row r="671" spans="1:26" ht="14.5">
      <c r="A671" s="71"/>
      <c r="B671" s="71"/>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row>
    <row r="672" spans="1:26" ht="14.5">
      <c r="A672" s="71"/>
      <c r="B672" s="71"/>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row>
    <row r="673" spans="1:26" ht="14.5">
      <c r="A673" s="71"/>
      <c r="B673" s="71"/>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row>
    <row r="674" spans="1:26" ht="14.5">
      <c r="A674" s="71"/>
      <c r="B674" s="71"/>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row>
    <row r="675" spans="1:26" ht="14.5">
      <c r="A675" s="71"/>
      <c r="B675" s="71"/>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row>
    <row r="676" spans="1:26" ht="14.5">
      <c r="A676" s="71"/>
      <c r="B676" s="71"/>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row>
    <row r="677" spans="1:26" ht="14.5">
      <c r="A677" s="71"/>
      <c r="B677" s="71"/>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row>
    <row r="678" spans="1:26" ht="14.5">
      <c r="A678" s="71"/>
      <c r="B678" s="71"/>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row>
    <row r="679" spans="1:26" ht="14.5">
      <c r="A679" s="71"/>
      <c r="B679" s="71"/>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row>
    <row r="680" spans="1:26" ht="14.5">
      <c r="A680" s="71"/>
      <c r="B680" s="71"/>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row>
    <row r="681" spans="1:26" ht="14.5">
      <c r="A681" s="71"/>
      <c r="B681" s="71"/>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row>
    <row r="682" spans="1:26" ht="14.5">
      <c r="A682" s="71"/>
      <c r="B682" s="71"/>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row>
    <row r="683" spans="1:26" ht="14.5">
      <c r="A683" s="71"/>
      <c r="B683" s="71"/>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row>
    <row r="684" spans="1:26" ht="14.5">
      <c r="A684" s="71"/>
      <c r="B684" s="71"/>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row>
    <row r="685" spans="1:26" ht="14.5">
      <c r="A685" s="71"/>
      <c r="B685" s="71"/>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row>
    <row r="686" spans="1:26" ht="14.5">
      <c r="A686" s="71"/>
      <c r="B686" s="71"/>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row>
    <row r="687" spans="1:26" ht="14.5">
      <c r="A687" s="71"/>
      <c r="B687" s="71"/>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row>
    <row r="688" spans="1:26" ht="14.5">
      <c r="A688" s="71"/>
      <c r="B688" s="71"/>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row>
    <row r="689" spans="1:26" ht="14.5">
      <c r="A689" s="71"/>
      <c r="B689" s="71"/>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row>
    <row r="690" spans="1:26" ht="14.5">
      <c r="A690" s="71"/>
      <c r="B690" s="71"/>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row>
    <row r="691" spans="1:26" ht="14.5">
      <c r="A691" s="71"/>
      <c r="B691" s="71"/>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row>
    <row r="692" spans="1:26" ht="14.5">
      <c r="A692" s="71"/>
      <c r="B692" s="71"/>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row>
    <row r="693" spans="1:26" ht="14.5">
      <c r="A693" s="71"/>
      <c r="B693" s="71"/>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row>
    <row r="694" spans="1:26" ht="14.5">
      <c r="A694" s="71"/>
      <c r="B694" s="71"/>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row>
    <row r="695" spans="1:26" ht="14.5">
      <c r="A695" s="71"/>
      <c r="B695" s="71"/>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row>
    <row r="696" spans="1:26" ht="14.5">
      <c r="A696" s="71"/>
      <c r="B696" s="71"/>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row>
    <row r="697" spans="1:26" ht="14.5">
      <c r="A697" s="71"/>
      <c r="B697" s="71"/>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row>
    <row r="698" spans="1:26" ht="14.5">
      <c r="A698" s="71"/>
      <c r="B698" s="71"/>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row>
    <row r="699" spans="1:26" ht="14.5">
      <c r="A699" s="71"/>
      <c r="B699" s="71"/>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row>
    <row r="700" spans="1:26" ht="14.5">
      <c r="A700" s="71"/>
      <c r="B700" s="71"/>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row>
    <row r="701" spans="1:26" ht="14.5">
      <c r="A701" s="71"/>
      <c r="B701" s="71"/>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row>
    <row r="702" spans="1:26" ht="14.5">
      <c r="A702" s="71"/>
      <c r="B702" s="71"/>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row>
    <row r="703" spans="1:26" ht="14.5">
      <c r="A703" s="71"/>
      <c r="B703" s="71"/>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row>
    <row r="704" spans="1:26" ht="14.5">
      <c r="A704" s="71"/>
      <c r="B704" s="71"/>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row>
    <row r="705" spans="1:26" ht="14.5">
      <c r="A705" s="71"/>
      <c r="B705" s="71"/>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row>
    <row r="706" spans="1:26" ht="14.5">
      <c r="A706" s="71"/>
      <c r="B706" s="71"/>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row>
    <row r="707" spans="1:26" ht="14.5">
      <c r="A707" s="71"/>
      <c r="B707" s="71"/>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row>
    <row r="708" spans="1:26" ht="14.5">
      <c r="A708" s="71"/>
      <c r="B708" s="71"/>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row>
    <row r="709" spans="1:26" ht="14.5">
      <c r="A709" s="71"/>
      <c r="B709" s="71"/>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row>
    <row r="710" spans="1:26" ht="14.5">
      <c r="A710" s="71"/>
      <c r="B710" s="71"/>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row>
    <row r="711" spans="1:26" ht="14.5">
      <c r="A711" s="71"/>
      <c r="B711" s="71"/>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row>
    <row r="712" spans="1:26" ht="14.5">
      <c r="A712" s="71"/>
      <c r="B712" s="71"/>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row>
    <row r="713" spans="1:26" ht="14.5">
      <c r="A713" s="71"/>
      <c r="B713" s="71"/>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row>
    <row r="714" spans="1:26" ht="14.5">
      <c r="A714" s="71"/>
      <c r="B714" s="71"/>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row>
    <row r="715" spans="1:26" ht="14.5">
      <c r="A715" s="71"/>
      <c r="B715" s="71"/>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row>
    <row r="716" spans="1:26" ht="14.5">
      <c r="A716" s="71"/>
      <c r="B716" s="71"/>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row>
    <row r="717" spans="1:26" ht="14.5">
      <c r="A717" s="71"/>
      <c r="B717" s="71"/>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row>
    <row r="718" spans="1:26" ht="14.5">
      <c r="A718" s="71"/>
      <c r="B718" s="71"/>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row>
    <row r="719" spans="1:26" ht="14.5">
      <c r="A719" s="71"/>
      <c r="B719" s="71"/>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row>
    <row r="720" spans="1:26" ht="14.5">
      <c r="A720" s="71"/>
      <c r="B720" s="71"/>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row>
    <row r="721" spans="1:26" ht="14.5">
      <c r="A721" s="71"/>
      <c r="B721" s="71"/>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row>
    <row r="722" spans="1:26" ht="14.5">
      <c r="A722" s="71"/>
      <c r="B722" s="71"/>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row>
    <row r="723" spans="1:26" ht="14.5">
      <c r="A723" s="71"/>
      <c r="B723" s="71"/>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row>
    <row r="724" spans="1:26" ht="14.5">
      <c r="A724" s="71"/>
      <c r="B724" s="71"/>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row>
    <row r="725" spans="1:26" ht="14.5">
      <c r="A725" s="71"/>
      <c r="B725" s="71"/>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row>
    <row r="726" spans="1:26" ht="14.5">
      <c r="A726" s="71"/>
      <c r="B726" s="71"/>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row>
    <row r="727" spans="1:26" ht="14.5">
      <c r="A727" s="71"/>
      <c r="B727" s="71"/>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row>
    <row r="728" spans="1:26" ht="14.5">
      <c r="A728" s="71"/>
      <c r="B728" s="71"/>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row>
    <row r="729" spans="1:26" ht="14.5">
      <c r="A729" s="71"/>
      <c r="B729" s="71"/>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row>
    <row r="730" spans="1:26" ht="14.5">
      <c r="A730" s="71"/>
      <c r="B730" s="71"/>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row>
    <row r="731" spans="1:26" ht="14.5">
      <c r="A731" s="71"/>
      <c r="B731" s="71"/>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row>
    <row r="732" spans="1:26" ht="14.5">
      <c r="A732" s="71"/>
      <c r="B732" s="71"/>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row>
    <row r="733" spans="1:26" ht="14.5">
      <c r="A733" s="71"/>
      <c r="B733" s="71"/>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row>
    <row r="734" spans="1:26" ht="14.5">
      <c r="A734" s="71"/>
      <c r="B734" s="71"/>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row>
    <row r="735" spans="1:26" ht="14.5">
      <c r="A735" s="71"/>
      <c r="B735" s="71"/>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row>
    <row r="736" spans="1:26" ht="14.5">
      <c r="A736" s="71"/>
      <c r="B736" s="71"/>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row>
    <row r="737" spans="1:26" ht="14.5">
      <c r="A737" s="71"/>
      <c r="B737" s="71"/>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row>
    <row r="738" spans="1:26" ht="14.5">
      <c r="A738" s="71"/>
      <c r="B738" s="71"/>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row>
    <row r="739" spans="1:26" ht="14.5">
      <c r="A739" s="71"/>
      <c r="B739" s="71"/>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row>
    <row r="740" spans="1:26" ht="14.5">
      <c r="A740" s="71"/>
      <c r="B740" s="71"/>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row>
    <row r="741" spans="1:26" ht="14.5">
      <c r="A741" s="71"/>
      <c r="B741" s="71"/>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row>
    <row r="742" spans="1:26" ht="14.5">
      <c r="A742" s="71"/>
      <c r="B742" s="71"/>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row>
    <row r="743" spans="1:26" ht="14.5">
      <c r="A743" s="71"/>
      <c r="B743" s="71"/>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row>
    <row r="744" spans="1:26" ht="14.5">
      <c r="A744" s="71"/>
      <c r="B744" s="71"/>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row>
    <row r="745" spans="1:26" ht="14.5">
      <c r="A745" s="71"/>
      <c r="B745" s="71"/>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row>
    <row r="746" spans="1:26" ht="14.5">
      <c r="A746" s="71"/>
      <c r="B746" s="71"/>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row>
    <row r="747" spans="1:26" ht="14.5">
      <c r="A747" s="71"/>
      <c r="B747" s="71"/>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row>
    <row r="748" spans="1:26" ht="14.5">
      <c r="A748" s="71"/>
      <c r="B748" s="71"/>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row>
    <row r="749" spans="1:26" ht="14.5">
      <c r="A749" s="71"/>
      <c r="B749" s="71"/>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row>
    <row r="750" spans="1:26" ht="14.5">
      <c r="A750" s="71"/>
      <c r="B750" s="71"/>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row>
    <row r="751" spans="1:26" ht="14.5">
      <c r="A751" s="71"/>
      <c r="B751" s="71"/>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row>
    <row r="752" spans="1:26" ht="14.5">
      <c r="A752" s="71"/>
      <c r="B752" s="71"/>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row>
    <row r="753" spans="1:26" ht="14.5">
      <c r="A753" s="71"/>
      <c r="B753" s="71"/>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row>
    <row r="754" spans="1:26" ht="14.5">
      <c r="A754" s="71"/>
      <c r="B754" s="71"/>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row>
    <row r="755" spans="1:26" ht="14.5">
      <c r="A755" s="71"/>
      <c r="B755" s="71"/>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row>
    <row r="756" spans="1:26" ht="14.5">
      <c r="A756" s="71"/>
      <c r="B756" s="71"/>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row>
    <row r="757" spans="1:26" ht="14.5">
      <c r="A757" s="71"/>
      <c r="B757" s="71"/>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row>
    <row r="758" spans="1:26" ht="14.5">
      <c r="A758" s="71"/>
      <c r="B758" s="71"/>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row>
    <row r="759" spans="1:26" ht="14.5">
      <c r="A759" s="71"/>
      <c r="B759" s="71"/>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row>
    <row r="760" spans="1:26" ht="14.5">
      <c r="A760" s="71"/>
      <c r="B760" s="71"/>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row>
    <row r="761" spans="1:26" ht="14.5">
      <c r="A761" s="71"/>
      <c r="B761" s="71"/>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row>
    <row r="762" spans="1:26" ht="14.5">
      <c r="A762" s="71"/>
      <c r="B762" s="71"/>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row>
    <row r="763" spans="1:26" ht="14.5">
      <c r="A763" s="71"/>
      <c r="B763" s="71"/>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row>
    <row r="764" spans="1:26" ht="14.5">
      <c r="A764" s="71"/>
      <c r="B764" s="71"/>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row>
    <row r="765" spans="1:26" ht="14.5">
      <c r="A765" s="71"/>
      <c r="B765" s="71"/>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row>
    <row r="766" spans="1:26" ht="14.5">
      <c r="A766" s="71"/>
      <c r="B766" s="71"/>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row>
    <row r="767" spans="1:26" ht="14.5">
      <c r="A767" s="71"/>
      <c r="B767" s="71"/>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row>
    <row r="768" spans="1:26" ht="14.5">
      <c r="A768" s="71"/>
      <c r="B768" s="71"/>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row>
    <row r="769" spans="1:26" ht="14.5">
      <c r="A769" s="71"/>
      <c r="B769" s="71"/>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row>
    <row r="770" spans="1:26" ht="14.5">
      <c r="A770" s="71"/>
      <c r="B770" s="71"/>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row>
    <row r="771" spans="1:26" ht="14.5">
      <c r="A771" s="71"/>
      <c r="B771" s="71"/>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row>
    <row r="772" spans="1:26" ht="14.5">
      <c r="A772" s="71"/>
      <c r="B772" s="71"/>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row>
    <row r="773" spans="1:26" ht="14.5">
      <c r="A773" s="71"/>
      <c r="B773" s="71"/>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row>
    <row r="774" spans="1:26" ht="14.5">
      <c r="A774" s="71"/>
      <c r="B774" s="71"/>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row>
    <row r="775" spans="1:26" ht="14.5">
      <c r="A775" s="71"/>
      <c r="B775" s="71"/>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row>
    <row r="776" spans="1:26" ht="14.5">
      <c r="A776" s="71"/>
      <c r="B776" s="71"/>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row>
    <row r="777" spans="1:26" ht="14.5">
      <c r="A777" s="71"/>
      <c r="B777" s="71"/>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row>
    <row r="778" spans="1:26" ht="14.5">
      <c r="A778" s="71"/>
      <c r="B778" s="71"/>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row>
    <row r="779" spans="1:26" ht="14.5">
      <c r="A779" s="71"/>
      <c r="B779" s="71"/>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row>
    <row r="780" spans="1:26" ht="14.5">
      <c r="A780" s="71"/>
      <c r="B780" s="71"/>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row>
    <row r="781" spans="1:26" ht="14.5">
      <c r="A781" s="71"/>
      <c r="B781" s="71"/>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row>
    <row r="782" spans="1:26" ht="14.5">
      <c r="A782" s="71"/>
      <c r="B782" s="71"/>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row>
    <row r="783" spans="1:26" ht="14.5">
      <c r="A783" s="71"/>
      <c r="B783" s="71"/>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row>
    <row r="784" spans="1:26" ht="14.5">
      <c r="A784" s="71"/>
      <c r="B784" s="71"/>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row>
    <row r="785" spans="1:26" ht="14.5">
      <c r="A785" s="71"/>
      <c r="B785" s="71"/>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row>
    <row r="786" spans="1:26" ht="14.5">
      <c r="A786" s="71"/>
      <c r="B786" s="71"/>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row>
    <row r="787" spans="1:26" ht="14.5">
      <c r="A787" s="71"/>
      <c r="B787" s="71"/>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row>
    <row r="788" spans="1:26" ht="14.5">
      <c r="A788" s="71"/>
      <c r="B788" s="71"/>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row>
    <row r="789" spans="1:26" ht="14.5">
      <c r="A789" s="71"/>
      <c r="B789" s="71"/>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row>
    <row r="790" spans="1:26" ht="14.5">
      <c r="A790" s="71"/>
      <c r="B790" s="71"/>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row>
    <row r="791" spans="1:26" ht="14.5">
      <c r="A791" s="71"/>
      <c r="B791" s="71"/>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row>
    <row r="792" spans="1:26" ht="14.5">
      <c r="A792" s="71"/>
      <c r="B792" s="71"/>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row>
    <row r="793" spans="1:26" ht="14.5">
      <c r="A793" s="71"/>
      <c r="B793" s="71"/>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row>
    <row r="794" spans="1:26" ht="14.5">
      <c r="A794" s="71"/>
      <c r="B794" s="71"/>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row>
    <row r="795" spans="1:26" ht="14.5">
      <c r="A795" s="71"/>
      <c r="B795" s="71"/>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row>
    <row r="796" spans="1:26" ht="14.5">
      <c r="A796" s="71"/>
      <c r="B796" s="71"/>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row>
    <row r="797" spans="1:26" ht="14.5">
      <c r="A797" s="71"/>
      <c r="B797" s="71"/>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row>
    <row r="798" spans="1:26" ht="14.5">
      <c r="A798" s="71"/>
      <c r="B798" s="71"/>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row>
    <row r="799" spans="1:26" ht="14.5">
      <c r="A799" s="71"/>
      <c r="B799" s="71"/>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row>
    <row r="800" spans="1:26" ht="14.5">
      <c r="A800" s="71"/>
      <c r="B800" s="71"/>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row>
    <row r="801" spans="1:26" ht="14.5">
      <c r="A801" s="71"/>
      <c r="B801" s="71"/>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row>
    <row r="802" spans="1:26" ht="14.5">
      <c r="A802" s="71"/>
      <c r="B802" s="71"/>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row>
    <row r="803" spans="1:26" ht="14.5">
      <c r="A803" s="71"/>
      <c r="B803" s="71"/>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row>
    <row r="804" spans="1:26" ht="14.5">
      <c r="A804" s="71"/>
      <c r="B804" s="71"/>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row>
    <row r="805" spans="1:26" ht="14.5">
      <c r="A805" s="71"/>
      <c r="B805" s="71"/>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row>
    <row r="806" spans="1:26" ht="14.5">
      <c r="A806" s="71"/>
      <c r="B806" s="71"/>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row>
    <row r="807" spans="1:26" ht="14.5">
      <c r="A807" s="71"/>
      <c r="B807" s="71"/>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row>
    <row r="808" spans="1:26" ht="14.5">
      <c r="A808" s="71"/>
      <c r="B808" s="71"/>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row>
    <row r="809" spans="1:26" ht="14.5">
      <c r="A809" s="71"/>
      <c r="B809" s="71"/>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row>
    <row r="810" spans="1:26" ht="14.5">
      <c r="A810" s="71"/>
      <c r="B810" s="71"/>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row>
    <row r="811" spans="1:26" ht="14.5">
      <c r="A811" s="71"/>
      <c r="B811" s="71"/>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row>
    <row r="812" spans="1:26" ht="14.5">
      <c r="A812" s="71"/>
      <c r="B812" s="71"/>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row>
    <row r="813" spans="1:26" ht="14.5">
      <c r="A813" s="71"/>
      <c r="B813" s="71"/>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row>
    <row r="814" spans="1:26" ht="14.5">
      <c r="A814" s="71"/>
      <c r="B814" s="71"/>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row>
    <row r="815" spans="1:26" ht="14.5">
      <c r="A815" s="71"/>
      <c r="B815" s="71"/>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row>
    <row r="816" spans="1:26" ht="14.5">
      <c r="A816" s="71"/>
      <c r="B816" s="71"/>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row>
    <row r="817" spans="1:26" ht="14.5">
      <c r="A817" s="71"/>
      <c r="B817" s="71"/>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row>
    <row r="818" spans="1:26" ht="14.5">
      <c r="A818" s="71"/>
      <c r="B818" s="71"/>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row>
    <row r="819" spans="1:26" ht="14.5">
      <c r="A819" s="71"/>
      <c r="B819" s="71"/>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row>
    <row r="820" spans="1:26" ht="14.5">
      <c r="A820" s="71"/>
      <c r="B820" s="71"/>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row>
    <row r="821" spans="1:26" ht="14.5">
      <c r="A821" s="71"/>
      <c r="B821" s="71"/>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row>
    <row r="822" spans="1:26" ht="14.5">
      <c r="A822" s="71"/>
      <c r="B822" s="71"/>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row>
    <row r="823" spans="1:26" ht="14.5">
      <c r="A823" s="71"/>
      <c r="B823" s="71"/>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row>
    <row r="824" spans="1:26" ht="14.5">
      <c r="A824" s="71"/>
      <c r="B824" s="71"/>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row>
    <row r="825" spans="1:26" ht="14.5">
      <c r="A825" s="71"/>
      <c r="B825" s="71"/>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row>
    <row r="826" spans="1:26" ht="14.5">
      <c r="A826" s="71"/>
      <c r="B826" s="71"/>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row>
    <row r="827" spans="1:26" ht="14.5">
      <c r="A827" s="71"/>
      <c r="B827" s="71"/>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row>
    <row r="828" spans="1:26" ht="14.5">
      <c r="A828" s="71"/>
      <c r="B828" s="71"/>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row>
    <row r="829" spans="1:26" ht="14.5">
      <c r="A829" s="71"/>
      <c r="B829" s="71"/>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row>
    <row r="830" spans="1:26" ht="14.5">
      <c r="A830" s="71"/>
      <c r="B830" s="71"/>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row>
    <row r="831" spans="1:26" ht="14.5">
      <c r="A831" s="71"/>
      <c r="B831" s="71"/>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row>
    <row r="832" spans="1:26" ht="14.5">
      <c r="A832" s="71"/>
      <c r="B832" s="71"/>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row>
    <row r="833" spans="1:26" ht="14.5">
      <c r="A833" s="71"/>
      <c r="B833" s="71"/>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row>
    <row r="834" spans="1:26" ht="14.5">
      <c r="A834" s="71"/>
      <c r="B834" s="71"/>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row>
    <row r="835" spans="1:26" ht="14.5">
      <c r="A835" s="71"/>
      <c r="B835" s="71"/>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row>
    <row r="836" spans="1:26" ht="14.5">
      <c r="A836" s="71"/>
      <c r="B836" s="71"/>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row>
    <row r="837" spans="1:26" ht="14.5">
      <c r="A837" s="71"/>
      <c r="B837" s="71"/>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row>
    <row r="838" spans="1:26" ht="14.5">
      <c r="A838" s="71"/>
      <c r="B838" s="71"/>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row>
    <row r="839" spans="1:26" ht="14.5">
      <c r="A839" s="71"/>
      <c r="B839" s="71"/>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row>
    <row r="840" spans="1:26" ht="14.5">
      <c r="A840" s="71"/>
      <c r="B840" s="71"/>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row>
    <row r="841" spans="1:26" ht="14.5">
      <c r="A841" s="71"/>
      <c r="B841" s="71"/>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row>
    <row r="842" spans="1:26" ht="14.5">
      <c r="A842" s="71"/>
      <c r="B842" s="71"/>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row>
    <row r="843" spans="1:26" ht="14.5">
      <c r="A843" s="71"/>
      <c r="B843" s="71"/>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row>
    <row r="844" spans="1:26" ht="14.5">
      <c r="A844" s="71"/>
      <c r="B844" s="71"/>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row>
    <row r="845" spans="1:26" ht="14.5">
      <c r="A845" s="71"/>
      <c r="B845" s="71"/>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row>
    <row r="846" spans="1:26" ht="14.5">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row>
    <row r="847" spans="1:26" ht="14.5">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row>
    <row r="848" spans="1:26" ht="14.5">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row>
    <row r="849" spans="1:26" ht="14.5">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row>
    <row r="850" spans="1:26" ht="14.5">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row>
    <row r="851" spans="1:26" ht="14.5">
      <c r="A851" s="71"/>
      <c r="B851" s="71"/>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row>
    <row r="852" spans="1:26" ht="14.5">
      <c r="A852" s="71"/>
      <c r="B852" s="71"/>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row>
    <row r="853" spans="1:26" ht="14.5">
      <c r="A853" s="71"/>
      <c r="B853" s="71"/>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row>
    <row r="854" spans="1:26" ht="14.5">
      <c r="A854" s="71"/>
      <c r="B854" s="71"/>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row>
    <row r="855" spans="1:26" ht="14.5">
      <c r="A855" s="71"/>
      <c r="B855" s="71"/>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row>
    <row r="856" spans="1:26" ht="14.5">
      <c r="A856" s="71"/>
      <c r="B856" s="71"/>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row>
    <row r="857" spans="1:26" ht="14.5">
      <c r="A857" s="71"/>
      <c r="B857" s="71"/>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row>
    <row r="858" spans="1:26" ht="14.5">
      <c r="A858" s="71"/>
      <c r="B858" s="71"/>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row>
    <row r="859" spans="1:26" ht="14.5">
      <c r="A859" s="71"/>
      <c r="B859" s="71"/>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row>
    <row r="860" spans="1:26" ht="14.5">
      <c r="A860" s="71"/>
      <c r="B860" s="71"/>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row>
    <row r="861" spans="1:26" ht="14.5">
      <c r="A861" s="71"/>
      <c r="B861" s="71"/>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row>
    <row r="862" spans="1:26" ht="14.5">
      <c r="A862" s="71"/>
      <c r="B862" s="71"/>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row>
    <row r="863" spans="1:26" ht="14.5">
      <c r="A863" s="71"/>
      <c r="B863" s="71"/>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row>
    <row r="864" spans="1:26" ht="14.5">
      <c r="A864" s="71"/>
      <c r="B864" s="71"/>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row>
    <row r="865" spans="1:26" ht="14.5">
      <c r="A865" s="71"/>
      <c r="B865" s="71"/>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row>
    <row r="866" spans="1:26" ht="14.5">
      <c r="A866" s="71"/>
      <c r="B866" s="71"/>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row>
    <row r="867" spans="1:26" ht="14.5">
      <c r="A867" s="71"/>
      <c r="B867" s="71"/>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row>
    <row r="868" spans="1:26" ht="14.5">
      <c r="A868" s="71"/>
      <c r="B868" s="71"/>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row>
    <row r="869" spans="1:26" ht="14.5">
      <c r="A869" s="71"/>
      <c r="B869" s="71"/>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row>
    <row r="870" spans="1:26" ht="14.5">
      <c r="A870" s="71"/>
      <c r="B870" s="71"/>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row>
    <row r="871" spans="1:26" ht="14.5">
      <c r="A871" s="71"/>
      <c r="B871" s="71"/>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row>
    <row r="872" spans="1:26" ht="14.5">
      <c r="A872" s="71"/>
      <c r="B872" s="71"/>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row>
    <row r="873" spans="1:26" ht="14.5">
      <c r="A873" s="71"/>
      <c r="B873" s="71"/>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row>
    <row r="874" spans="1:26" ht="14.5">
      <c r="A874" s="71"/>
      <c r="B874" s="71"/>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row>
    <row r="875" spans="1:26" ht="14.5">
      <c r="A875" s="71"/>
      <c r="B875" s="71"/>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row>
    <row r="876" spans="1:26" ht="14.5">
      <c r="A876" s="71"/>
      <c r="B876" s="71"/>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row>
    <row r="877" spans="1:26" ht="14.5">
      <c r="A877" s="71"/>
      <c r="B877" s="71"/>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row>
    <row r="878" spans="1:26" ht="14.5">
      <c r="A878" s="71"/>
      <c r="B878" s="71"/>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row>
    <row r="879" spans="1:26" ht="14.5">
      <c r="A879" s="71"/>
      <c r="B879" s="71"/>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row>
    <row r="880" spans="1:26" ht="14.5">
      <c r="A880" s="71"/>
      <c r="B880" s="71"/>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row>
    <row r="881" spans="1:26" ht="14.5">
      <c r="A881" s="71"/>
      <c r="B881" s="71"/>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row>
    <row r="882" spans="1:26" ht="14.5">
      <c r="A882" s="71"/>
      <c r="B882" s="71"/>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row>
    <row r="883" spans="1:26" ht="14.5">
      <c r="A883" s="71"/>
      <c r="B883" s="71"/>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row>
    <row r="884" spans="1:26" ht="14.5">
      <c r="A884" s="71"/>
      <c r="B884" s="71"/>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row>
    <row r="885" spans="1:26" ht="14.5">
      <c r="A885" s="71"/>
      <c r="B885" s="71"/>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row>
    <row r="886" spans="1:26" ht="14.5">
      <c r="A886" s="71"/>
      <c r="B886" s="71"/>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row>
    <row r="887" spans="1:26" ht="14.5">
      <c r="A887" s="71"/>
      <c r="B887" s="71"/>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row>
    <row r="888" spans="1:26" ht="14.5">
      <c r="A888" s="71"/>
      <c r="B888" s="71"/>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row>
    <row r="889" spans="1:26" ht="14.5">
      <c r="A889" s="71"/>
      <c r="B889" s="71"/>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row>
    <row r="890" spans="1:26" ht="14.5">
      <c r="A890" s="71"/>
      <c r="B890" s="71"/>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row>
    <row r="891" spans="1:26" ht="14.5">
      <c r="A891" s="71"/>
      <c r="B891" s="71"/>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row>
    <row r="892" spans="1:26" ht="14.5">
      <c r="A892" s="71"/>
      <c r="B892" s="71"/>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row>
    <row r="893" spans="1:26" ht="14.5">
      <c r="A893" s="71"/>
      <c r="B893" s="71"/>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row>
    <row r="894" spans="1:26" ht="14.5">
      <c r="A894" s="71"/>
      <c r="B894" s="71"/>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row>
    <row r="895" spans="1:26" ht="14.5">
      <c r="A895" s="71"/>
      <c r="B895" s="71"/>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row>
    <row r="896" spans="1:26" ht="14.5">
      <c r="A896" s="71"/>
      <c r="B896" s="71"/>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row>
    <row r="897" spans="1:26" ht="14.5">
      <c r="A897" s="71"/>
      <c r="B897" s="71"/>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row>
    <row r="898" spans="1:26" ht="14.5">
      <c r="A898" s="71"/>
      <c r="B898" s="71"/>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row>
    <row r="899" spans="1:26" ht="14.5">
      <c r="A899" s="71"/>
      <c r="B899" s="71"/>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row>
    <row r="900" spans="1:26" ht="14.5">
      <c r="A900" s="71"/>
      <c r="B900" s="71"/>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row>
    <row r="901" spans="1:26" ht="14.5">
      <c r="A901" s="71"/>
      <c r="B901" s="71"/>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row>
    <row r="902" spans="1:26" ht="14.5">
      <c r="A902" s="71"/>
      <c r="B902" s="71"/>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row>
    <row r="903" spans="1:26" ht="14.5">
      <c r="A903" s="71"/>
      <c r="B903" s="71"/>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row>
    <row r="904" spans="1:26" ht="14.5">
      <c r="A904" s="71"/>
      <c r="B904" s="71"/>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row>
    <row r="905" spans="1:26" ht="14.5">
      <c r="A905" s="71"/>
      <c r="B905" s="71"/>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row>
    <row r="906" spans="1:26" ht="14.5">
      <c r="A906" s="71"/>
      <c r="B906" s="71"/>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row>
    <row r="907" spans="1:26" ht="14.5">
      <c r="A907" s="71"/>
      <c r="B907" s="71"/>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row>
    <row r="908" spans="1:26" ht="14.5">
      <c r="A908" s="71"/>
      <c r="B908" s="71"/>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row>
    <row r="909" spans="1:26" ht="14.5">
      <c r="A909" s="71"/>
      <c r="B909" s="71"/>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row>
    <row r="910" spans="1:26" ht="14.5">
      <c r="A910" s="71"/>
      <c r="B910" s="71"/>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row>
    <row r="911" spans="1:26" ht="14.5">
      <c r="A911" s="71"/>
      <c r="B911" s="71"/>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row>
    <row r="912" spans="1:26" ht="14.5">
      <c r="A912" s="71"/>
      <c r="B912" s="71"/>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row>
    <row r="913" spans="1:26" ht="14.5">
      <c r="A913" s="71"/>
      <c r="B913" s="71"/>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row>
    <row r="914" spans="1:26" ht="14.5">
      <c r="A914" s="71"/>
      <c r="B914" s="71"/>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row>
    <row r="915" spans="1:26" ht="14.5">
      <c r="A915" s="71"/>
      <c r="B915" s="71"/>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row>
    <row r="916" spans="1:26" ht="14.5">
      <c r="A916" s="71"/>
      <c r="B916" s="71"/>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row>
    <row r="917" spans="1:26" ht="14.5">
      <c r="A917" s="71"/>
      <c r="B917" s="71"/>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row>
    <row r="918" spans="1:26" ht="14.5">
      <c r="A918" s="71"/>
      <c r="B918" s="71"/>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row>
    <row r="919" spans="1:26" ht="14.5">
      <c r="A919" s="71"/>
      <c r="B919" s="71"/>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row>
    <row r="920" spans="1:26" ht="14.5">
      <c r="A920" s="71"/>
      <c r="B920" s="71"/>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row>
    <row r="921" spans="1:26" ht="14.5">
      <c r="A921" s="71"/>
      <c r="B921" s="71"/>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row>
    <row r="922" spans="1:26" ht="14.5">
      <c r="A922" s="71"/>
      <c r="B922" s="71"/>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row>
    <row r="923" spans="1:26" ht="14.5">
      <c r="A923" s="71"/>
      <c r="B923" s="71"/>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row>
    <row r="924" spans="1:26" ht="14.5">
      <c r="A924" s="71"/>
      <c r="B924" s="71"/>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row>
    <row r="925" spans="1:26" ht="14.5">
      <c r="A925" s="71"/>
      <c r="B925" s="71"/>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row>
    <row r="926" spans="1:26" ht="14.5">
      <c r="A926" s="71"/>
      <c r="B926" s="71"/>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row>
    <row r="927" spans="1:26" ht="14.5">
      <c r="A927" s="71"/>
      <c r="B927" s="71"/>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row>
    <row r="928" spans="1:26" ht="14.5">
      <c r="A928" s="71"/>
      <c r="B928" s="71"/>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row>
    <row r="929" spans="1:26" ht="14.5">
      <c r="A929" s="71"/>
      <c r="B929" s="71"/>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row>
    <row r="930" spans="1:26" ht="14.5">
      <c r="A930" s="71"/>
      <c r="B930" s="71"/>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row>
    <row r="931" spans="1:26" ht="14.5">
      <c r="A931" s="71"/>
      <c r="B931" s="71"/>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row>
    <row r="932" spans="1:26" ht="14.5">
      <c r="A932" s="71"/>
      <c r="B932" s="71"/>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row>
    <row r="933" spans="1:26" ht="14.5">
      <c r="A933" s="71"/>
      <c r="B933" s="71"/>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row>
    <row r="934" spans="1:26" ht="14.5">
      <c r="A934" s="71"/>
      <c r="B934" s="71"/>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row>
    <row r="935" spans="1:26" ht="14.5">
      <c r="A935" s="71"/>
      <c r="B935" s="71"/>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row>
    <row r="936" spans="1:26" ht="14.5">
      <c r="A936" s="71"/>
      <c r="B936" s="71"/>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row>
    <row r="937" spans="1:26" ht="14.5">
      <c r="A937" s="71"/>
      <c r="B937" s="71"/>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row>
    <row r="938" spans="1:26" ht="14.5">
      <c r="A938" s="71"/>
      <c r="B938" s="71"/>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row>
    <row r="939" spans="1:26" ht="14.5">
      <c r="A939" s="71"/>
      <c r="B939" s="71"/>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row>
    <row r="940" spans="1:26" ht="14.5">
      <c r="A940" s="71"/>
      <c r="B940" s="71"/>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row>
    <row r="941" spans="1:26" ht="14.5">
      <c r="A941" s="71"/>
      <c r="B941" s="71"/>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row>
    <row r="942" spans="1:26" ht="14.5">
      <c r="A942" s="71"/>
      <c r="B942" s="71"/>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row>
    <row r="943" spans="1:26" ht="14.5">
      <c r="A943" s="71"/>
      <c r="B943" s="71"/>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row>
    <row r="944" spans="1:26" ht="14.5">
      <c r="A944" s="71"/>
      <c r="B944" s="71"/>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row>
    <row r="945" spans="1:26" ht="14.5">
      <c r="A945" s="71"/>
      <c r="B945" s="71"/>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row>
    <row r="946" spans="1:26" ht="14.5">
      <c r="A946" s="71"/>
      <c r="B946" s="71"/>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row>
    <row r="947" spans="1:26" ht="14.5">
      <c r="A947" s="71"/>
      <c r="B947" s="71"/>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row>
    <row r="948" spans="1:26" ht="14.5">
      <c r="A948" s="71"/>
      <c r="B948" s="71"/>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row>
    <row r="949" spans="1:26" ht="14.5">
      <c r="A949" s="71"/>
      <c r="B949" s="71"/>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row>
    <row r="950" spans="1:26" ht="14.5">
      <c r="A950" s="71"/>
      <c r="B950" s="71"/>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row>
    <row r="951" spans="1:26" ht="14.5">
      <c r="A951" s="71"/>
      <c r="B951" s="71"/>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row>
    <row r="952" spans="1:26" ht="14.5">
      <c r="A952" s="71"/>
      <c r="B952" s="71"/>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row>
    <row r="953" spans="1:26" ht="14.5">
      <c r="A953" s="71"/>
      <c r="B953" s="71"/>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row>
    <row r="954" spans="1:26" ht="14.5">
      <c r="A954" s="71"/>
      <c r="B954" s="71"/>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row>
    <row r="955" spans="1:26" ht="14.5">
      <c r="A955" s="71"/>
      <c r="B955" s="71"/>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row>
    <row r="956" spans="1:26" ht="14.5">
      <c r="A956" s="71"/>
      <c r="B956" s="71"/>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row>
    <row r="957" spans="1:26" ht="14.5">
      <c r="A957" s="71"/>
      <c r="B957" s="71"/>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row>
    <row r="958" spans="1:26" ht="14.5">
      <c r="A958" s="71"/>
      <c r="B958" s="71"/>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row>
    <row r="959" spans="1:26" ht="14.5">
      <c r="A959" s="71"/>
      <c r="B959" s="71"/>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row>
    <row r="960" spans="1:26" ht="14.5">
      <c r="A960" s="71"/>
      <c r="B960" s="71"/>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row>
    <row r="961" spans="1:26" ht="14.5">
      <c r="A961" s="71"/>
      <c r="B961" s="71"/>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row>
    <row r="962" spans="1:26" ht="14.5">
      <c r="A962" s="71"/>
      <c r="B962" s="71"/>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row>
    <row r="963" spans="1:26" ht="14.5">
      <c r="A963" s="71"/>
      <c r="B963" s="71"/>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row>
    <row r="964" spans="1:26" ht="14.5">
      <c r="A964" s="71"/>
      <c r="B964" s="71"/>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row>
    <row r="965" spans="1:26" ht="14.5">
      <c r="A965" s="71"/>
      <c r="B965" s="71"/>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row>
    <row r="966" spans="1:26" ht="14.5">
      <c r="A966" s="71"/>
      <c r="B966" s="71"/>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row>
    <row r="967" spans="1:26" ht="14.5">
      <c r="A967" s="71"/>
      <c r="B967" s="71"/>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row>
    <row r="968" spans="1:26" ht="14.5">
      <c r="A968" s="71"/>
      <c r="B968" s="71"/>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row>
    <row r="969" spans="1:26" ht="14.5">
      <c r="A969" s="71"/>
      <c r="B969" s="71"/>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row>
    <row r="970" spans="1:26" ht="14.5">
      <c r="A970" s="71"/>
      <c r="B970" s="71"/>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row>
    <row r="971" spans="1:26" ht="14.5">
      <c r="A971" s="71"/>
      <c r="B971" s="71"/>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row>
    <row r="972" spans="1:26" ht="14.5">
      <c r="A972" s="71"/>
      <c r="B972" s="71"/>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row>
    <row r="973" spans="1:26" ht="14.5">
      <c r="A973" s="71"/>
      <c r="B973" s="71"/>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row>
    <row r="974" spans="1:26" ht="14.5">
      <c r="A974" s="71"/>
      <c r="B974" s="71"/>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row>
    <row r="975" spans="1:26" ht="14.5">
      <c r="A975" s="71"/>
      <c r="B975" s="71"/>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row>
    <row r="976" spans="1:26" ht="14.5">
      <c r="A976" s="71"/>
      <c r="B976" s="71"/>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row>
    <row r="977" spans="1:26" ht="14.5">
      <c r="A977" s="71"/>
      <c r="B977" s="71"/>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row>
    <row r="978" spans="1:26" ht="14.5">
      <c r="A978" s="71"/>
      <c r="B978" s="71"/>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row>
    <row r="979" spans="1:26" ht="14.5">
      <c r="A979" s="71"/>
      <c r="B979" s="71"/>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row>
    <row r="980" spans="1:26" ht="14.5">
      <c r="A980" s="71"/>
      <c r="B980" s="71"/>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row>
    <row r="981" spans="1:26" ht="14.5">
      <c r="A981" s="71"/>
      <c r="B981" s="71"/>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row>
    <row r="982" spans="1:26" ht="14.5">
      <c r="A982" s="71"/>
      <c r="B982" s="71"/>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row>
    <row r="983" spans="1:26" ht="14.5">
      <c r="A983" s="71"/>
      <c r="B983" s="71"/>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row>
    <row r="984" spans="1:26" ht="14.5">
      <c r="A984" s="71"/>
      <c r="B984" s="71"/>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row>
    <row r="985" spans="1:26" ht="14.5">
      <c r="A985" s="71"/>
      <c r="B985" s="71"/>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row>
    <row r="986" spans="1:26" ht="14.5">
      <c r="A986" s="71"/>
      <c r="B986" s="71"/>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row>
    <row r="987" spans="1:26" ht="14.5">
      <c r="A987" s="71"/>
      <c r="B987" s="71"/>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row>
    <row r="988" spans="1:26" ht="14.5">
      <c r="A988" s="71"/>
      <c r="B988" s="71"/>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row>
    <row r="989" spans="1:26" ht="14.5">
      <c r="A989" s="71"/>
      <c r="B989" s="71"/>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row>
    <row r="990" spans="1:26" ht="14.5">
      <c r="A990" s="71"/>
      <c r="B990" s="71"/>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row>
    <row r="991" spans="1:26" ht="14.5">
      <c r="A991" s="71"/>
      <c r="B991" s="71"/>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row>
    <row r="992" spans="1:26" ht="14.5">
      <c r="A992" s="71"/>
      <c r="B992" s="71"/>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row>
    <row r="993" spans="1:26" ht="14.5">
      <c r="A993" s="71"/>
      <c r="B993" s="71"/>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row>
    <row r="994" spans="1:26" ht="14.5">
      <c r="A994" s="71"/>
      <c r="B994" s="71"/>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row>
    <row r="995" spans="1:26" ht="14.5">
      <c r="A995" s="71"/>
      <c r="B995" s="71"/>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row>
    <row r="996" spans="1:26" ht="14.5">
      <c r="A996" s="71"/>
      <c r="B996" s="71"/>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row>
    <row r="997" spans="1:26" ht="14.5">
      <c r="A997" s="71"/>
      <c r="B997" s="71"/>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row>
    <row r="998" spans="1:26" ht="14.5">
      <c r="A998" s="71"/>
      <c r="B998" s="71"/>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row>
    <row r="999" spans="1:26" ht="14.5">
      <c r="A999" s="71"/>
      <c r="B999" s="71"/>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row>
    <row r="1000" spans="1:26" ht="14.5">
      <c r="A1000" s="71"/>
      <c r="B1000" s="71"/>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row>
  </sheetData>
  <mergeCells count="95">
    <mergeCell ref="B61:K61"/>
    <mergeCell ref="P51:Q51"/>
    <mergeCell ref="B54:K54"/>
    <mergeCell ref="B55:K55"/>
    <mergeCell ref="B56:K56"/>
    <mergeCell ref="B57:K57"/>
    <mergeCell ref="B58:K58"/>
    <mergeCell ref="B59:K59"/>
    <mergeCell ref="B60:K60"/>
    <mergeCell ref="B62:K62"/>
    <mergeCell ref="B63:K63"/>
    <mergeCell ref="B64:K64"/>
    <mergeCell ref="B65:K65"/>
    <mergeCell ref="B66:K66"/>
    <mergeCell ref="B67:K67"/>
    <mergeCell ref="B68:K68"/>
    <mergeCell ref="B69:K69"/>
    <mergeCell ref="B70:K70"/>
    <mergeCell ref="B71:K71"/>
    <mergeCell ref="B72:K72"/>
    <mergeCell ref="A73:K73"/>
    <mergeCell ref="A76:B76"/>
    <mergeCell ref="C76:D76"/>
    <mergeCell ref="E76:F76"/>
    <mergeCell ref="A77:B77"/>
    <mergeCell ref="C77:D77"/>
    <mergeCell ref="E77:F77"/>
    <mergeCell ref="I77:J78"/>
    <mergeCell ref="K77:O78"/>
    <mergeCell ref="E78:F78"/>
    <mergeCell ref="A78:B78"/>
    <mergeCell ref="C78:D78"/>
    <mergeCell ref="A79:B79"/>
    <mergeCell ref="C79:D79"/>
    <mergeCell ref="E79:F79"/>
    <mergeCell ref="I79:J80"/>
    <mergeCell ref="K79:O80"/>
    <mergeCell ref="E80:F80"/>
    <mergeCell ref="A82:B82"/>
    <mergeCell ref="C82:D82"/>
    <mergeCell ref="A80:B80"/>
    <mergeCell ref="C80:D80"/>
    <mergeCell ref="A81:B81"/>
    <mergeCell ref="C81:D81"/>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D7:I7"/>
    <mergeCell ref="J7:O7"/>
    <mergeCell ref="B8:C8"/>
    <mergeCell ref="D8:I8"/>
    <mergeCell ref="J8:O8"/>
    <mergeCell ref="B9:C9"/>
    <mergeCell ref="D9:I9"/>
    <mergeCell ref="J9:O9"/>
    <mergeCell ref="A11:O11"/>
    <mergeCell ref="B13:C13"/>
    <mergeCell ref="D13:I13"/>
    <mergeCell ref="J13:O13"/>
    <mergeCell ref="B14:C14"/>
    <mergeCell ref="D14:I14"/>
    <mergeCell ref="J14:O14"/>
    <mergeCell ref="B15:C15"/>
    <mergeCell ref="N51:O51"/>
    <mergeCell ref="A18:P18"/>
    <mergeCell ref="A51:A53"/>
    <mergeCell ref="B51:K53"/>
    <mergeCell ref="L51:M51"/>
    <mergeCell ref="D15:I15"/>
    <mergeCell ref="J15:O15"/>
    <mergeCell ref="B16:C16"/>
    <mergeCell ref="D16:I16"/>
    <mergeCell ref="J16:O16"/>
    <mergeCell ref="R51:S51"/>
    <mergeCell ref="T51:U51"/>
    <mergeCell ref="V51:W51"/>
    <mergeCell ref="L52:M52"/>
    <mergeCell ref="N52:O52"/>
    <mergeCell ref="P52:Q52"/>
    <mergeCell ref="R52:S52"/>
    <mergeCell ref="T52:U52"/>
    <mergeCell ref="V52:W5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58203125" defaultRowHeight="15" customHeight="1"/>
  <cols>
    <col min="1" max="1" width="9.4140625" customWidth="1"/>
    <col min="2" max="2" width="21.08203125" customWidth="1"/>
    <col min="3" max="3" width="61.4140625" customWidth="1"/>
    <col min="4" max="4" width="26.08203125" customWidth="1"/>
    <col min="5" max="26" width="9.4140625" customWidth="1"/>
  </cols>
  <sheetData>
    <row r="1" spans="1:24" ht="26.25" customHeight="1">
      <c r="A1" s="1"/>
      <c r="B1" s="1494" t="s">
        <v>287</v>
      </c>
      <c r="C1" s="917"/>
      <c r="D1" s="917"/>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26.25" customHeight="1">
      <c r="A3" s="1"/>
      <c r="B3" s="87"/>
      <c r="C3" s="88" t="s">
        <v>288</v>
      </c>
      <c r="D3" s="88" t="s">
        <v>180</v>
      </c>
      <c r="E3" s="1"/>
      <c r="F3" s="1"/>
      <c r="G3" s="1"/>
      <c r="H3" s="1"/>
      <c r="I3" s="1"/>
      <c r="J3" s="1"/>
      <c r="K3" s="1"/>
      <c r="L3" s="1"/>
      <c r="M3" s="1"/>
      <c r="N3" s="1"/>
      <c r="O3" s="1"/>
      <c r="P3" s="1"/>
      <c r="Q3" s="1"/>
      <c r="R3" s="1"/>
      <c r="S3" s="1"/>
      <c r="T3" s="1"/>
      <c r="U3" s="1"/>
      <c r="V3" s="1"/>
      <c r="W3" s="1"/>
      <c r="X3" s="1"/>
    </row>
    <row r="4" spans="1:24" ht="50">
      <c r="A4" s="1"/>
      <c r="B4" s="89" t="s">
        <v>233</v>
      </c>
      <c r="C4" s="90" t="s">
        <v>289</v>
      </c>
      <c r="D4" s="91">
        <v>0.2</v>
      </c>
      <c r="E4" s="1"/>
      <c r="F4" s="1"/>
      <c r="G4" s="1"/>
      <c r="H4" s="1"/>
      <c r="I4" s="1"/>
      <c r="J4" s="1"/>
      <c r="K4" s="1"/>
      <c r="L4" s="1"/>
      <c r="M4" s="1"/>
      <c r="N4" s="1"/>
      <c r="O4" s="1"/>
      <c r="P4" s="1"/>
      <c r="Q4" s="1"/>
      <c r="R4" s="1"/>
      <c r="S4" s="1"/>
      <c r="T4" s="1"/>
      <c r="U4" s="1"/>
      <c r="V4" s="1"/>
      <c r="W4" s="1"/>
      <c r="X4" s="1"/>
    </row>
    <row r="5" spans="1:24" ht="50">
      <c r="A5" s="1"/>
      <c r="B5" s="92" t="s">
        <v>229</v>
      </c>
      <c r="C5" s="93" t="s">
        <v>290</v>
      </c>
      <c r="D5" s="94">
        <v>0.4</v>
      </c>
      <c r="E5" s="1"/>
      <c r="F5" s="1"/>
      <c r="G5" s="1"/>
      <c r="H5" s="1"/>
      <c r="I5" s="1"/>
      <c r="J5" s="1"/>
      <c r="K5" s="1"/>
      <c r="L5" s="1"/>
      <c r="M5" s="1"/>
      <c r="N5" s="1"/>
      <c r="O5" s="1"/>
      <c r="P5" s="1"/>
      <c r="Q5" s="1"/>
      <c r="R5" s="1"/>
      <c r="S5" s="1"/>
      <c r="T5" s="1"/>
      <c r="U5" s="1"/>
      <c r="V5" s="1"/>
      <c r="W5" s="1"/>
      <c r="X5" s="1"/>
    </row>
    <row r="6" spans="1:24" ht="50">
      <c r="A6" s="1"/>
      <c r="B6" s="95" t="s">
        <v>225</v>
      </c>
      <c r="C6" s="93" t="s">
        <v>291</v>
      </c>
      <c r="D6" s="94">
        <v>0.6</v>
      </c>
      <c r="E6" s="1"/>
      <c r="F6" s="1"/>
      <c r="G6" s="1"/>
      <c r="H6" s="1"/>
      <c r="I6" s="1"/>
      <c r="J6" s="1"/>
      <c r="K6" s="1"/>
      <c r="L6" s="1"/>
      <c r="M6" s="1"/>
      <c r="N6" s="1"/>
      <c r="O6" s="1"/>
      <c r="P6" s="1"/>
      <c r="Q6" s="1"/>
      <c r="R6" s="1"/>
      <c r="S6" s="1"/>
      <c r="T6" s="1"/>
      <c r="U6" s="1"/>
      <c r="V6" s="1"/>
      <c r="W6" s="1"/>
      <c r="X6" s="1"/>
    </row>
    <row r="7" spans="1:24" ht="75">
      <c r="A7" s="1"/>
      <c r="B7" s="96" t="s">
        <v>221</v>
      </c>
      <c r="C7" s="93" t="s">
        <v>292</v>
      </c>
      <c r="D7" s="94">
        <v>0.8</v>
      </c>
      <c r="E7" s="1"/>
      <c r="F7" s="1"/>
      <c r="G7" s="1"/>
      <c r="H7" s="1"/>
      <c r="I7" s="1"/>
      <c r="J7" s="1"/>
      <c r="K7" s="1"/>
      <c r="L7" s="1"/>
      <c r="M7" s="1"/>
      <c r="N7" s="1"/>
      <c r="O7" s="1"/>
      <c r="P7" s="1"/>
      <c r="Q7" s="1"/>
      <c r="R7" s="1"/>
      <c r="S7" s="1"/>
      <c r="T7" s="1"/>
      <c r="U7" s="1"/>
      <c r="V7" s="1"/>
      <c r="W7" s="1"/>
      <c r="X7" s="1"/>
    </row>
    <row r="8" spans="1:24" ht="50">
      <c r="A8" s="1"/>
      <c r="B8" s="97" t="s">
        <v>217</v>
      </c>
      <c r="C8" s="93" t="s">
        <v>293</v>
      </c>
      <c r="D8" s="94">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98"/>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99" t="s">
        <v>294</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58203125" defaultRowHeight="15" customHeight="1"/>
  <cols>
    <col min="1" max="1" width="9.4140625" customWidth="1"/>
    <col min="2" max="2" width="35.4140625" customWidth="1"/>
    <col min="3" max="3" width="53.9140625" customWidth="1"/>
    <col min="4" max="4" width="64.08203125" customWidth="1"/>
    <col min="5" max="5" width="126.58203125" customWidth="1"/>
    <col min="6" max="26" width="9.4140625" customWidth="1"/>
  </cols>
  <sheetData>
    <row r="1" spans="1:21" ht="45" customHeight="1">
      <c r="A1" s="1"/>
      <c r="B1" s="1495" t="s">
        <v>295</v>
      </c>
      <c r="C1" s="917"/>
      <c r="D1" s="917"/>
      <c r="E1" s="1"/>
      <c r="F1" s="1"/>
      <c r="G1" s="1"/>
      <c r="H1" s="1"/>
      <c r="I1" s="1"/>
      <c r="J1" s="1"/>
      <c r="K1" s="1"/>
      <c r="L1" s="1"/>
      <c r="M1" s="1"/>
      <c r="N1" s="1"/>
      <c r="O1" s="1"/>
      <c r="P1" s="1"/>
      <c r="Q1" s="1"/>
      <c r="R1" s="1"/>
      <c r="S1" s="1"/>
      <c r="T1" s="1"/>
      <c r="U1" s="1"/>
    </row>
    <row r="2" spans="1:21" ht="32.25" customHeight="1">
      <c r="A2" s="1"/>
      <c r="B2" s="1"/>
      <c r="C2" s="1"/>
      <c r="D2" s="1"/>
      <c r="E2" s="1"/>
      <c r="F2" s="1"/>
      <c r="G2" s="1"/>
      <c r="H2" s="1"/>
      <c r="I2" s="1"/>
      <c r="J2" s="1"/>
      <c r="K2" s="1"/>
      <c r="L2" s="1"/>
      <c r="M2" s="1"/>
      <c r="N2" s="1"/>
      <c r="O2" s="1"/>
      <c r="P2" s="1"/>
      <c r="Q2" s="1"/>
      <c r="R2" s="1"/>
      <c r="S2" s="1"/>
      <c r="T2" s="1"/>
      <c r="U2" s="1"/>
    </row>
    <row r="3" spans="1:21" ht="61">
      <c r="A3" s="1"/>
      <c r="B3" s="100"/>
      <c r="C3" s="101" t="s">
        <v>296</v>
      </c>
      <c r="D3" s="101" t="s">
        <v>297</v>
      </c>
      <c r="E3" s="1"/>
      <c r="F3" s="1"/>
      <c r="G3" s="1"/>
      <c r="H3" s="1"/>
      <c r="I3" s="1"/>
      <c r="J3" s="1"/>
      <c r="K3" s="1"/>
      <c r="L3" s="1"/>
      <c r="M3" s="1"/>
      <c r="N3" s="1"/>
      <c r="O3" s="1"/>
      <c r="P3" s="1"/>
      <c r="Q3" s="1"/>
      <c r="R3" s="1"/>
      <c r="S3" s="1"/>
      <c r="T3" s="1"/>
      <c r="U3" s="1"/>
    </row>
    <row r="4" spans="1:21" ht="65">
      <c r="A4" s="102" t="s">
        <v>298</v>
      </c>
      <c r="B4" s="103" t="s">
        <v>299</v>
      </c>
      <c r="C4" s="104" t="s">
        <v>300</v>
      </c>
      <c r="D4" s="105" t="s">
        <v>301</v>
      </c>
      <c r="E4" s="1"/>
      <c r="F4" s="1"/>
      <c r="G4" s="1"/>
      <c r="H4" s="1"/>
      <c r="I4" s="1"/>
      <c r="J4" s="1"/>
      <c r="K4" s="1"/>
      <c r="L4" s="1"/>
      <c r="M4" s="1"/>
      <c r="N4" s="1"/>
      <c r="O4" s="1"/>
      <c r="P4" s="1"/>
      <c r="Q4" s="1"/>
      <c r="R4" s="1"/>
      <c r="S4" s="1"/>
      <c r="T4" s="1"/>
      <c r="U4" s="1"/>
    </row>
    <row r="5" spans="1:21" ht="130">
      <c r="A5" s="102" t="s">
        <v>173</v>
      </c>
      <c r="B5" s="106" t="s">
        <v>302</v>
      </c>
      <c r="C5" s="107" t="s">
        <v>303</v>
      </c>
      <c r="D5" s="108" t="s">
        <v>171</v>
      </c>
      <c r="E5" s="1"/>
      <c r="F5" s="1"/>
      <c r="G5" s="1"/>
      <c r="H5" s="1"/>
      <c r="I5" s="1"/>
      <c r="J5" s="1"/>
      <c r="K5" s="1"/>
      <c r="L5" s="1"/>
      <c r="M5" s="1"/>
      <c r="N5" s="1"/>
      <c r="O5" s="1"/>
      <c r="P5" s="1"/>
      <c r="Q5" s="1"/>
      <c r="R5" s="1"/>
      <c r="S5" s="1"/>
      <c r="T5" s="1"/>
      <c r="U5" s="1"/>
    </row>
    <row r="6" spans="1:21" ht="130">
      <c r="A6" s="102" t="s">
        <v>152</v>
      </c>
      <c r="B6" s="109" t="s">
        <v>241</v>
      </c>
      <c r="C6" s="107" t="s">
        <v>304</v>
      </c>
      <c r="D6" s="108" t="s">
        <v>305</v>
      </c>
      <c r="E6" s="1"/>
      <c r="F6" s="1"/>
      <c r="G6" s="1"/>
      <c r="H6" s="1"/>
      <c r="I6" s="1"/>
      <c r="J6" s="1"/>
      <c r="K6" s="1"/>
      <c r="L6" s="1"/>
      <c r="M6" s="1"/>
      <c r="N6" s="1"/>
      <c r="O6" s="1"/>
      <c r="P6" s="1"/>
      <c r="Q6" s="1"/>
      <c r="R6" s="1"/>
      <c r="S6" s="1"/>
      <c r="T6" s="1"/>
      <c r="U6" s="1"/>
    </row>
    <row r="7" spans="1:21" ht="162.5">
      <c r="A7" s="102" t="s">
        <v>172</v>
      </c>
      <c r="B7" s="110" t="s">
        <v>244</v>
      </c>
      <c r="C7" s="107" t="s">
        <v>306</v>
      </c>
      <c r="D7" s="108" t="s">
        <v>307</v>
      </c>
      <c r="E7" s="1"/>
      <c r="F7" s="1"/>
      <c r="G7" s="1"/>
      <c r="H7" s="1"/>
      <c r="I7" s="1"/>
      <c r="J7" s="1"/>
      <c r="K7" s="1"/>
      <c r="L7" s="1"/>
      <c r="M7" s="1"/>
      <c r="N7" s="1"/>
      <c r="O7" s="1"/>
      <c r="P7" s="1"/>
      <c r="Q7" s="1"/>
      <c r="R7" s="1"/>
      <c r="S7" s="1"/>
      <c r="T7" s="1"/>
      <c r="U7" s="1"/>
    </row>
    <row r="8" spans="1:21" ht="97.5">
      <c r="A8" s="102" t="s">
        <v>174</v>
      </c>
      <c r="B8" s="111" t="s">
        <v>247</v>
      </c>
      <c r="C8" s="107" t="s">
        <v>308</v>
      </c>
      <c r="D8" s="108" t="s">
        <v>169</v>
      </c>
      <c r="E8" s="1"/>
      <c r="F8" s="1"/>
      <c r="G8" s="1"/>
      <c r="H8" s="1"/>
      <c r="I8" s="1"/>
      <c r="J8" s="1"/>
      <c r="K8" s="1"/>
      <c r="L8" s="1"/>
      <c r="M8" s="1"/>
      <c r="N8" s="1"/>
      <c r="O8" s="1"/>
      <c r="P8" s="1"/>
      <c r="Q8" s="1"/>
      <c r="R8" s="1"/>
      <c r="S8" s="1"/>
      <c r="T8" s="1"/>
      <c r="U8" s="1"/>
    </row>
    <row r="9" spans="1:21" ht="14.25" customHeight="1">
      <c r="A9" s="102"/>
      <c r="B9" s="102"/>
      <c r="C9" s="112"/>
      <c r="D9" s="112"/>
      <c r="E9" s="1"/>
      <c r="F9" s="1"/>
      <c r="G9" s="1"/>
      <c r="H9" s="1"/>
      <c r="I9" s="1"/>
      <c r="J9" s="1"/>
      <c r="K9" s="1"/>
      <c r="L9" s="1"/>
      <c r="M9" s="1"/>
      <c r="N9" s="1"/>
      <c r="O9" s="1"/>
      <c r="P9" s="1"/>
      <c r="Q9" s="1"/>
      <c r="R9" s="1"/>
      <c r="S9" s="1"/>
      <c r="T9" s="1"/>
      <c r="U9" s="1"/>
    </row>
    <row r="10" spans="1:21" ht="14.25" customHeight="1">
      <c r="A10" s="102"/>
      <c r="B10" s="113"/>
      <c r="C10" s="113"/>
      <c r="D10" s="113"/>
      <c r="E10" s="1"/>
      <c r="F10" s="1"/>
      <c r="G10" s="1"/>
      <c r="H10" s="1"/>
      <c r="I10" s="1"/>
      <c r="J10" s="1"/>
      <c r="K10" s="1"/>
      <c r="L10" s="1"/>
      <c r="M10" s="1"/>
      <c r="N10" s="1"/>
      <c r="O10" s="1"/>
      <c r="P10" s="1"/>
      <c r="Q10" s="1"/>
      <c r="R10" s="1"/>
      <c r="S10" s="1"/>
      <c r="T10" s="1"/>
      <c r="U10" s="1"/>
    </row>
    <row r="11" spans="1:21" ht="14.25" customHeight="1">
      <c r="A11" s="102"/>
      <c r="B11" s="102" t="s">
        <v>309</v>
      </c>
      <c r="C11" s="102" t="s">
        <v>176</v>
      </c>
      <c r="D11" s="102" t="s">
        <v>159</v>
      </c>
      <c r="E11" s="1"/>
      <c r="F11" s="1"/>
      <c r="G11" s="1"/>
      <c r="H11" s="1"/>
      <c r="I11" s="1"/>
      <c r="J11" s="1"/>
      <c r="K11" s="1"/>
      <c r="L11" s="1"/>
      <c r="M11" s="1"/>
      <c r="N11" s="1"/>
      <c r="O11" s="1"/>
      <c r="P11" s="1"/>
      <c r="Q11" s="1"/>
      <c r="R11" s="1"/>
      <c r="S11" s="1"/>
      <c r="T11" s="1"/>
      <c r="U11" s="1"/>
    </row>
    <row r="12" spans="1:21" ht="14.25" customHeight="1">
      <c r="A12" s="102"/>
      <c r="B12" s="102" t="s">
        <v>310</v>
      </c>
      <c r="C12" s="102" t="s">
        <v>165</v>
      </c>
      <c r="D12" s="102" t="s">
        <v>136</v>
      </c>
      <c r="E12" s="1"/>
      <c r="F12" s="1"/>
      <c r="G12" s="1"/>
      <c r="H12" s="1"/>
      <c r="I12" s="1"/>
      <c r="J12" s="1"/>
      <c r="K12" s="1"/>
      <c r="L12" s="1"/>
      <c r="M12" s="1"/>
      <c r="N12" s="1"/>
      <c r="O12" s="1"/>
      <c r="P12" s="1"/>
      <c r="Q12" s="1"/>
      <c r="R12" s="1"/>
      <c r="S12" s="1"/>
      <c r="T12" s="1"/>
      <c r="U12" s="1"/>
    </row>
    <row r="13" spans="1:21" ht="14.25" customHeight="1">
      <c r="A13" s="102"/>
      <c r="B13" s="102"/>
      <c r="C13" s="102" t="s">
        <v>164</v>
      </c>
      <c r="D13" s="102" t="s">
        <v>110</v>
      </c>
      <c r="E13" s="1"/>
      <c r="F13" s="1"/>
      <c r="G13" s="1"/>
      <c r="H13" s="1"/>
      <c r="I13" s="1"/>
      <c r="J13" s="1"/>
      <c r="K13" s="1"/>
      <c r="L13" s="1"/>
      <c r="M13" s="1"/>
      <c r="N13" s="1"/>
      <c r="O13" s="1"/>
      <c r="P13" s="1"/>
      <c r="Q13" s="1"/>
      <c r="R13" s="1"/>
      <c r="S13" s="1"/>
      <c r="T13" s="1"/>
      <c r="U13" s="1"/>
    </row>
    <row r="14" spans="1:21" ht="14.25" customHeight="1">
      <c r="A14" s="102"/>
      <c r="B14" s="102"/>
      <c r="C14" s="102" t="s">
        <v>132</v>
      </c>
      <c r="D14" s="102" t="s">
        <v>178</v>
      </c>
      <c r="E14" s="1"/>
      <c r="F14" s="1"/>
      <c r="G14" s="1"/>
      <c r="H14" s="1"/>
      <c r="I14" s="1"/>
      <c r="J14" s="1"/>
      <c r="K14" s="1"/>
      <c r="L14" s="1"/>
      <c r="M14" s="1"/>
      <c r="N14" s="1"/>
      <c r="O14" s="1"/>
      <c r="P14" s="1"/>
      <c r="Q14" s="1"/>
      <c r="R14" s="1"/>
      <c r="S14" s="1"/>
      <c r="T14" s="1"/>
      <c r="U14" s="1"/>
    </row>
    <row r="15" spans="1:21" ht="14.25" customHeight="1">
      <c r="A15" s="102"/>
      <c r="B15" s="102"/>
      <c r="C15" s="102" t="s">
        <v>311</v>
      </c>
      <c r="D15" s="102" t="s">
        <v>161</v>
      </c>
      <c r="E15" s="1"/>
      <c r="F15" s="1"/>
      <c r="G15" s="1"/>
      <c r="H15" s="1"/>
      <c r="I15" s="1"/>
      <c r="J15" s="1"/>
      <c r="K15" s="1"/>
      <c r="L15" s="1"/>
      <c r="M15" s="1"/>
      <c r="N15" s="1"/>
      <c r="O15" s="1"/>
      <c r="P15" s="1"/>
      <c r="Q15" s="1"/>
      <c r="R15" s="1"/>
      <c r="S15" s="1"/>
      <c r="T15" s="1"/>
      <c r="U15" s="1"/>
    </row>
    <row r="16" spans="1:21" ht="14.25" customHeight="1">
      <c r="A16" s="102"/>
      <c r="B16" s="102"/>
      <c r="C16" s="102"/>
      <c r="D16" s="102"/>
      <c r="E16" s="1"/>
      <c r="F16" s="1"/>
      <c r="G16" s="1"/>
      <c r="H16" s="1"/>
      <c r="I16" s="1"/>
      <c r="J16" s="1"/>
      <c r="K16" s="1"/>
      <c r="L16" s="1"/>
      <c r="M16" s="1"/>
      <c r="N16" s="1"/>
      <c r="O16" s="1"/>
    </row>
    <row r="17" spans="1:15" ht="14.25" customHeight="1">
      <c r="A17" s="102"/>
      <c r="B17" s="102"/>
      <c r="C17" s="102"/>
      <c r="D17" s="102"/>
      <c r="E17" s="1"/>
      <c r="F17" s="1"/>
      <c r="G17" s="1"/>
      <c r="H17" s="1"/>
      <c r="I17" s="1"/>
      <c r="J17" s="1"/>
      <c r="K17" s="1"/>
      <c r="L17" s="1"/>
      <c r="M17" s="1"/>
      <c r="N17" s="1"/>
      <c r="O17" s="1"/>
    </row>
    <row r="18" spans="1:15" ht="14.25" customHeight="1">
      <c r="A18" s="102"/>
      <c r="B18" s="1"/>
      <c r="C18" s="1"/>
      <c r="D18" s="1"/>
      <c r="E18" s="1"/>
      <c r="F18" s="1"/>
      <c r="G18" s="1"/>
      <c r="H18" s="1"/>
      <c r="I18" s="1"/>
      <c r="J18" s="1"/>
      <c r="K18" s="1"/>
      <c r="L18" s="1"/>
      <c r="M18" s="1"/>
      <c r="N18" s="1"/>
      <c r="O18" s="1"/>
    </row>
    <row r="19" spans="1:15" ht="14.25" customHeight="1">
      <c r="A19" s="102"/>
      <c r="B19" s="1"/>
      <c r="C19" s="1"/>
      <c r="D19" s="1"/>
      <c r="E19" s="1"/>
      <c r="F19" s="1"/>
      <c r="G19" s="1"/>
      <c r="H19" s="1"/>
      <c r="I19" s="1"/>
      <c r="J19" s="1"/>
      <c r="K19" s="1"/>
      <c r="L19" s="1"/>
      <c r="M19" s="1"/>
      <c r="N19" s="1"/>
      <c r="O19" s="1"/>
    </row>
    <row r="20" spans="1:15" ht="14.25" customHeight="1">
      <c r="A20" s="102"/>
      <c r="B20" s="1"/>
      <c r="C20" s="1"/>
      <c r="D20" s="1"/>
      <c r="E20" s="1"/>
      <c r="F20" s="1"/>
      <c r="G20" s="1"/>
      <c r="H20" s="1"/>
      <c r="I20" s="1"/>
      <c r="J20" s="1"/>
      <c r="K20" s="1"/>
      <c r="L20" s="1"/>
      <c r="M20" s="1"/>
      <c r="N20" s="1"/>
      <c r="O20" s="1"/>
    </row>
    <row r="21" spans="1:15" ht="14.25" customHeight="1">
      <c r="A21" s="102"/>
      <c r="B21" s="1"/>
      <c r="C21" s="1"/>
      <c r="D21" s="1"/>
      <c r="E21" s="1"/>
      <c r="F21" s="1"/>
      <c r="G21" s="1"/>
      <c r="H21" s="1"/>
      <c r="I21" s="1"/>
      <c r="J21" s="1"/>
      <c r="K21" s="1"/>
      <c r="L21" s="1"/>
      <c r="M21" s="1"/>
      <c r="N21" s="1"/>
      <c r="O21" s="1"/>
    </row>
    <row r="22" spans="1:15" ht="14.25" customHeight="1">
      <c r="A22" s="102"/>
      <c r="B22" s="102"/>
      <c r="C22" s="112"/>
      <c r="D22" s="112"/>
      <c r="E22" s="1"/>
      <c r="F22" s="1"/>
      <c r="G22" s="1"/>
      <c r="H22" s="1"/>
      <c r="I22" s="1"/>
      <c r="J22" s="1"/>
      <c r="K22" s="1"/>
      <c r="L22" s="1"/>
      <c r="M22" s="1"/>
      <c r="N22" s="1"/>
      <c r="O22" s="1"/>
    </row>
    <row r="23" spans="1:15" ht="14.25" customHeight="1">
      <c r="A23" s="102"/>
      <c r="B23" s="102"/>
      <c r="C23" s="112"/>
      <c r="D23" s="112"/>
      <c r="E23" s="1"/>
      <c r="F23" s="1"/>
      <c r="G23" s="1"/>
      <c r="H23" s="1"/>
      <c r="I23" s="1"/>
      <c r="J23" s="1"/>
      <c r="K23" s="1"/>
      <c r="L23" s="1"/>
      <c r="M23" s="1"/>
      <c r="N23" s="1"/>
      <c r="O23" s="1"/>
    </row>
    <row r="24" spans="1:15" ht="14.25" customHeight="1">
      <c r="A24" s="102"/>
      <c r="B24" s="102"/>
      <c r="C24" s="112"/>
      <c r="D24" s="112"/>
      <c r="E24" s="1"/>
      <c r="F24" s="1"/>
      <c r="G24" s="1"/>
      <c r="H24" s="1"/>
      <c r="I24" s="1"/>
      <c r="J24" s="1"/>
      <c r="K24" s="1"/>
      <c r="L24" s="1"/>
      <c r="M24" s="1"/>
      <c r="N24" s="1"/>
      <c r="O24" s="1"/>
    </row>
    <row r="25" spans="1:15" ht="14.25" customHeight="1">
      <c r="A25" s="102"/>
      <c r="B25" s="102"/>
      <c r="C25" s="112"/>
      <c r="D25" s="112"/>
      <c r="E25" s="1"/>
      <c r="F25" s="1"/>
      <c r="G25" s="1"/>
      <c r="H25" s="1"/>
      <c r="I25" s="1"/>
      <c r="J25" s="1"/>
      <c r="K25" s="1"/>
      <c r="L25" s="1"/>
      <c r="M25" s="1"/>
      <c r="N25" s="1"/>
      <c r="O25" s="1"/>
    </row>
    <row r="26" spans="1:15" ht="14.25" customHeight="1">
      <c r="A26" s="102"/>
      <c r="B26" s="102"/>
      <c r="C26" s="112"/>
      <c r="D26" s="112"/>
      <c r="E26" s="1"/>
      <c r="F26" s="1"/>
      <c r="G26" s="1"/>
      <c r="H26" s="1"/>
      <c r="I26" s="1"/>
      <c r="J26" s="1"/>
      <c r="K26" s="1"/>
      <c r="L26" s="1"/>
      <c r="M26" s="1"/>
      <c r="N26" s="1"/>
      <c r="O26" s="1"/>
    </row>
    <row r="27" spans="1:15" ht="14.25" customHeight="1">
      <c r="A27" s="102"/>
      <c r="B27" s="102"/>
      <c r="C27" s="112"/>
      <c r="D27" s="112"/>
      <c r="E27" s="1"/>
      <c r="F27" s="1"/>
      <c r="G27" s="1"/>
      <c r="H27" s="1"/>
      <c r="I27" s="1"/>
      <c r="J27" s="1"/>
      <c r="K27" s="1"/>
      <c r="L27" s="1"/>
      <c r="M27" s="1"/>
      <c r="N27" s="1"/>
      <c r="O27" s="1"/>
    </row>
    <row r="28" spans="1:15" ht="14.25" customHeight="1">
      <c r="A28" s="102"/>
      <c r="B28" s="102"/>
      <c r="C28" s="112"/>
      <c r="D28" s="112"/>
      <c r="E28" s="1"/>
      <c r="F28" s="1"/>
      <c r="G28" s="1"/>
      <c r="H28" s="1"/>
      <c r="I28" s="1"/>
      <c r="J28" s="1"/>
      <c r="K28" s="1"/>
      <c r="L28" s="1"/>
      <c r="M28" s="1"/>
      <c r="N28" s="1"/>
      <c r="O28" s="1"/>
    </row>
    <row r="29" spans="1:15" ht="14.25" customHeight="1">
      <c r="A29" s="102"/>
      <c r="B29" s="102"/>
      <c r="C29" s="112"/>
      <c r="D29" s="112"/>
      <c r="E29" s="1"/>
      <c r="F29" s="1"/>
      <c r="G29" s="1"/>
      <c r="H29" s="1"/>
      <c r="I29" s="1"/>
      <c r="J29" s="1"/>
      <c r="K29" s="1"/>
      <c r="L29" s="1"/>
      <c r="M29" s="1"/>
      <c r="N29" s="1"/>
      <c r="O29" s="1"/>
    </row>
    <row r="30" spans="1:15" ht="14.25" customHeight="1">
      <c r="A30" s="102"/>
      <c r="B30" s="102"/>
      <c r="C30" s="112"/>
      <c r="D30" s="112"/>
      <c r="E30" s="1"/>
      <c r="F30" s="1"/>
      <c r="G30" s="1"/>
      <c r="H30" s="1"/>
      <c r="I30" s="1"/>
      <c r="J30" s="1"/>
      <c r="K30" s="1"/>
      <c r="L30" s="1"/>
      <c r="M30" s="1"/>
      <c r="N30" s="1"/>
      <c r="O30" s="1"/>
    </row>
    <row r="31" spans="1:15" ht="14.25" customHeight="1">
      <c r="A31" s="102"/>
      <c r="B31" s="102"/>
      <c r="C31" s="112"/>
      <c r="D31" s="112"/>
      <c r="E31" s="1"/>
      <c r="F31" s="1"/>
      <c r="G31" s="1"/>
      <c r="H31" s="1"/>
      <c r="I31" s="1"/>
      <c r="J31" s="1"/>
      <c r="K31" s="1"/>
      <c r="L31" s="1"/>
      <c r="M31" s="1"/>
      <c r="N31" s="1"/>
      <c r="O31" s="1"/>
    </row>
    <row r="32" spans="1:15" ht="14.25" customHeight="1">
      <c r="A32" s="102"/>
      <c r="B32" s="102"/>
      <c r="C32" s="112"/>
      <c r="D32" s="112"/>
      <c r="E32" s="1"/>
      <c r="F32" s="1"/>
      <c r="G32" s="1"/>
      <c r="H32" s="1"/>
      <c r="I32" s="1"/>
      <c r="J32" s="1"/>
      <c r="K32" s="1"/>
      <c r="L32" s="1"/>
      <c r="M32" s="1"/>
      <c r="N32" s="1"/>
      <c r="O32" s="1"/>
    </row>
    <row r="33" spans="1:15" ht="14.25" customHeight="1">
      <c r="A33" s="102"/>
      <c r="B33" s="102"/>
      <c r="C33" s="112"/>
      <c r="D33" s="112"/>
      <c r="E33" s="1"/>
      <c r="F33" s="1"/>
      <c r="G33" s="1"/>
      <c r="H33" s="1"/>
      <c r="I33" s="1"/>
      <c r="J33" s="1"/>
      <c r="K33" s="1"/>
      <c r="L33" s="1"/>
      <c r="M33" s="1"/>
      <c r="N33" s="1"/>
      <c r="O33" s="1"/>
    </row>
    <row r="34" spans="1:15" ht="14.25" customHeight="1">
      <c r="A34" s="102"/>
      <c r="B34" s="102"/>
      <c r="C34" s="112"/>
      <c r="D34" s="112"/>
      <c r="E34" s="1"/>
      <c r="F34" s="1"/>
      <c r="G34" s="1"/>
      <c r="H34" s="1"/>
      <c r="I34" s="1"/>
      <c r="J34" s="1"/>
      <c r="K34" s="1"/>
      <c r="L34" s="1"/>
      <c r="M34" s="1"/>
      <c r="N34" s="1"/>
      <c r="O34" s="1"/>
    </row>
    <row r="35" spans="1:15" ht="14.25" customHeight="1">
      <c r="A35" s="102"/>
      <c r="B35" s="102"/>
      <c r="C35" s="112"/>
      <c r="D35" s="112"/>
      <c r="E35" s="1"/>
      <c r="F35" s="1"/>
      <c r="G35" s="1"/>
      <c r="H35" s="1"/>
      <c r="I35" s="1"/>
      <c r="J35" s="1"/>
      <c r="K35" s="1"/>
      <c r="L35" s="1"/>
      <c r="M35" s="1"/>
      <c r="N35" s="1"/>
      <c r="O35" s="1"/>
    </row>
    <row r="36" spans="1:15" ht="14.25" customHeight="1">
      <c r="A36" s="102"/>
      <c r="B36" s="102"/>
      <c r="C36" s="112"/>
      <c r="D36" s="112"/>
      <c r="E36" s="1"/>
      <c r="F36" s="1"/>
      <c r="G36" s="1"/>
      <c r="H36" s="1"/>
      <c r="I36" s="1"/>
      <c r="J36" s="1"/>
      <c r="K36" s="1"/>
      <c r="L36" s="1"/>
      <c r="M36" s="1"/>
      <c r="N36" s="1"/>
      <c r="O36" s="1"/>
    </row>
    <row r="37" spans="1:15" ht="14.25" customHeight="1">
      <c r="A37" s="102"/>
      <c r="B37" s="102"/>
      <c r="C37" s="112"/>
      <c r="D37" s="112"/>
      <c r="E37" s="1"/>
      <c r="F37" s="1"/>
      <c r="G37" s="1"/>
      <c r="H37" s="1"/>
      <c r="I37" s="1"/>
      <c r="J37" s="1"/>
      <c r="K37" s="1"/>
      <c r="L37" s="1"/>
      <c r="M37" s="1"/>
      <c r="N37" s="1"/>
      <c r="O37" s="1"/>
    </row>
    <row r="38" spans="1:15" ht="14.25" customHeight="1">
      <c r="A38" s="102"/>
      <c r="B38" s="102"/>
      <c r="C38" s="112"/>
      <c r="D38" s="112"/>
      <c r="E38" s="1"/>
      <c r="F38" s="1"/>
      <c r="G38" s="1"/>
      <c r="H38" s="1"/>
      <c r="I38" s="1"/>
      <c r="J38" s="1"/>
      <c r="K38" s="1"/>
      <c r="L38" s="1"/>
      <c r="M38" s="1"/>
      <c r="N38" s="1"/>
      <c r="O38" s="1"/>
    </row>
    <row r="39" spans="1:15" ht="14.25" customHeight="1">
      <c r="A39" s="102"/>
      <c r="B39" s="102"/>
      <c r="C39" s="112"/>
      <c r="D39" s="112"/>
      <c r="E39" s="1"/>
      <c r="F39" s="1"/>
      <c r="G39" s="1"/>
      <c r="H39" s="1"/>
      <c r="I39" s="1"/>
      <c r="J39" s="1"/>
      <c r="K39" s="1"/>
      <c r="L39" s="1"/>
      <c r="M39" s="1"/>
      <c r="N39" s="1"/>
      <c r="O39" s="1"/>
    </row>
    <row r="40" spans="1:15" ht="14.25" customHeight="1">
      <c r="A40" s="102"/>
      <c r="B40" s="102"/>
      <c r="C40" s="112"/>
      <c r="D40" s="112"/>
      <c r="E40" s="1"/>
      <c r="F40" s="1"/>
      <c r="G40" s="1"/>
      <c r="H40" s="1"/>
      <c r="I40" s="1"/>
      <c r="J40" s="1"/>
      <c r="K40" s="1"/>
      <c r="L40" s="1"/>
      <c r="M40" s="1"/>
      <c r="N40" s="1"/>
      <c r="O40" s="1"/>
    </row>
    <row r="41" spans="1:15" ht="14.25" customHeight="1">
      <c r="A41" s="102"/>
      <c r="B41" s="102"/>
      <c r="C41" s="112"/>
      <c r="D41" s="112"/>
      <c r="E41" s="1"/>
      <c r="F41" s="1"/>
      <c r="G41" s="1"/>
      <c r="H41" s="1"/>
      <c r="I41" s="1"/>
      <c r="J41" s="1"/>
      <c r="K41" s="1"/>
      <c r="L41" s="1"/>
      <c r="M41" s="1"/>
      <c r="N41" s="1"/>
      <c r="O41" s="1"/>
    </row>
    <row r="42" spans="1:15" ht="14.25" customHeight="1">
      <c r="A42" s="102"/>
      <c r="B42" s="102"/>
      <c r="C42" s="112"/>
      <c r="D42" s="112"/>
      <c r="E42" s="1"/>
      <c r="F42" s="1"/>
      <c r="G42" s="1"/>
      <c r="H42" s="1"/>
      <c r="I42" s="1"/>
      <c r="J42" s="1"/>
      <c r="K42" s="1"/>
      <c r="L42" s="1"/>
      <c r="M42" s="1"/>
      <c r="N42" s="1"/>
      <c r="O42" s="1"/>
    </row>
    <row r="43" spans="1:15" ht="14.25" customHeight="1">
      <c r="A43" s="102"/>
      <c r="B43" s="102"/>
      <c r="C43" s="112"/>
      <c r="D43" s="112"/>
      <c r="E43" s="1"/>
      <c r="F43" s="1"/>
      <c r="G43" s="1"/>
      <c r="H43" s="1"/>
      <c r="I43" s="1"/>
      <c r="J43" s="1"/>
      <c r="K43" s="1"/>
      <c r="L43" s="1"/>
      <c r="M43" s="1"/>
      <c r="N43" s="1"/>
      <c r="O43" s="1"/>
    </row>
    <row r="44" spans="1:15" ht="14.25" customHeight="1">
      <c r="A44" s="102"/>
      <c r="B44" s="102"/>
      <c r="C44" s="112"/>
      <c r="D44" s="112"/>
      <c r="E44" s="1"/>
      <c r="F44" s="1"/>
      <c r="G44" s="1"/>
      <c r="H44" s="1"/>
      <c r="I44" s="1"/>
      <c r="J44" s="1"/>
      <c r="K44" s="1"/>
      <c r="L44" s="1"/>
      <c r="M44" s="1"/>
      <c r="N44" s="1"/>
      <c r="O44" s="1"/>
    </row>
    <row r="45" spans="1:15" ht="14.25" customHeight="1">
      <c r="A45" s="102"/>
      <c r="B45" s="102"/>
      <c r="C45" s="112"/>
      <c r="D45" s="112"/>
      <c r="E45" s="1"/>
      <c r="F45" s="1"/>
      <c r="G45" s="1"/>
      <c r="H45" s="1"/>
      <c r="I45" s="1"/>
      <c r="J45" s="1"/>
      <c r="K45" s="1"/>
      <c r="L45" s="1"/>
      <c r="M45" s="1"/>
      <c r="N45" s="1"/>
      <c r="O45" s="1"/>
    </row>
    <row r="46" spans="1:15" ht="14.25" customHeight="1">
      <c r="A46" s="102"/>
      <c r="B46" s="102"/>
      <c r="C46" s="112"/>
      <c r="D46" s="112"/>
      <c r="E46" s="1"/>
      <c r="F46" s="1"/>
      <c r="G46" s="1"/>
      <c r="H46" s="1"/>
      <c r="I46" s="1"/>
      <c r="J46" s="1"/>
      <c r="K46" s="1"/>
      <c r="L46" s="1"/>
      <c r="M46" s="1"/>
      <c r="N46" s="1"/>
      <c r="O46" s="1"/>
    </row>
    <row r="47" spans="1:15" ht="14.25" customHeight="1">
      <c r="A47" s="102"/>
      <c r="B47" s="102"/>
      <c r="C47" s="112"/>
      <c r="D47" s="112"/>
      <c r="E47" s="1"/>
      <c r="F47" s="1"/>
      <c r="G47" s="1"/>
      <c r="H47" s="1"/>
      <c r="I47" s="1"/>
      <c r="J47" s="1"/>
      <c r="K47" s="1"/>
      <c r="L47" s="1"/>
      <c r="M47" s="1"/>
      <c r="N47" s="1"/>
      <c r="O47" s="1"/>
    </row>
    <row r="48" spans="1:15" ht="14.25" customHeight="1">
      <c r="A48" s="102"/>
      <c r="B48" s="102"/>
      <c r="C48" s="112"/>
      <c r="D48" s="112"/>
      <c r="E48" s="1"/>
      <c r="F48" s="1"/>
      <c r="G48" s="1"/>
      <c r="H48" s="1"/>
      <c r="I48" s="1"/>
      <c r="J48" s="1"/>
      <c r="K48" s="1"/>
      <c r="L48" s="1"/>
      <c r="M48" s="1"/>
      <c r="N48" s="1"/>
      <c r="O48" s="1"/>
    </row>
    <row r="49" spans="1:15" ht="14.25" customHeight="1">
      <c r="A49" s="102"/>
      <c r="B49" s="102"/>
      <c r="C49" s="112"/>
      <c r="D49" s="112"/>
      <c r="E49" s="1"/>
      <c r="F49" s="1"/>
      <c r="G49" s="1"/>
      <c r="H49" s="1"/>
      <c r="I49" s="1"/>
      <c r="J49" s="1"/>
      <c r="K49" s="1"/>
      <c r="L49" s="1"/>
      <c r="M49" s="1"/>
      <c r="N49" s="1"/>
      <c r="O49" s="1"/>
    </row>
    <row r="50" spans="1:15" ht="14.25" customHeight="1">
      <c r="A50" s="102"/>
      <c r="B50" s="102"/>
      <c r="C50" s="112"/>
      <c r="D50" s="112"/>
      <c r="E50" s="1"/>
      <c r="F50" s="1"/>
      <c r="G50" s="1"/>
      <c r="H50" s="1"/>
      <c r="I50" s="1"/>
      <c r="J50" s="1"/>
      <c r="K50" s="1"/>
      <c r="L50" s="1"/>
      <c r="M50" s="1"/>
      <c r="N50" s="1"/>
      <c r="O50" s="1"/>
    </row>
    <row r="51" spans="1:15" ht="14.25" customHeight="1">
      <c r="A51" s="102"/>
      <c r="B51" s="102"/>
      <c r="C51" s="112"/>
      <c r="D51" s="112"/>
      <c r="E51" s="1"/>
      <c r="F51" s="1"/>
      <c r="G51" s="1"/>
      <c r="H51" s="1"/>
      <c r="I51" s="1"/>
      <c r="J51" s="1"/>
      <c r="K51" s="1"/>
      <c r="L51" s="1"/>
      <c r="M51" s="1"/>
      <c r="N51" s="1"/>
      <c r="O51" s="1"/>
    </row>
    <row r="52" spans="1:15" ht="14.25" customHeight="1">
      <c r="A52" s="102"/>
      <c r="B52" s="114"/>
      <c r="C52" s="115"/>
      <c r="D52" s="115"/>
    </row>
    <row r="53" spans="1:15" ht="14.25" customHeight="1">
      <c r="A53" s="102"/>
      <c r="B53" s="114"/>
      <c r="C53" s="115"/>
      <c r="D53" s="115"/>
    </row>
    <row r="54" spans="1:15" ht="14.25" customHeight="1">
      <c r="A54" s="102"/>
      <c r="B54" s="114"/>
      <c r="C54" s="115"/>
      <c r="D54" s="115"/>
    </row>
    <row r="55" spans="1:15" ht="14.25" customHeight="1">
      <c r="A55" s="102"/>
      <c r="B55" s="114"/>
      <c r="C55" s="115"/>
      <c r="D55" s="115"/>
    </row>
    <row r="56" spans="1:15" ht="14.25" customHeight="1">
      <c r="A56" s="102"/>
      <c r="B56" s="114"/>
      <c r="C56" s="115"/>
      <c r="D56" s="115"/>
    </row>
    <row r="57" spans="1:15" ht="14.25" customHeight="1">
      <c r="A57" s="102"/>
      <c r="B57" s="114"/>
      <c r="C57" s="115"/>
      <c r="D57" s="115"/>
    </row>
    <row r="58" spans="1:15" ht="14.25" customHeight="1">
      <c r="A58" s="102"/>
      <c r="B58" s="114"/>
      <c r="C58" s="115"/>
      <c r="D58" s="115"/>
    </row>
    <row r="59" spans="1:15" ht="14.25" customHeight="1">
      <c r="A59" s="102"/>
      <c r="B59" s="114"/>
      <c r="C59" s="115"/>
      <c r="D59" s="115"/>
    </row>
    <row r="60" spans="1:15" ht="14.25" customHeight="1">
      <c r="A60" s="102"/>
      <c r="B60" s="114"/>
      <c r="C60" s="115"/>
      <c r="D60" s="115"/>
    </row>
    <row r="61" spans="1:15" ht="14.25" customHeight="1">
      <c r="A61" s="102"/>
      <c r="B61" s="114"/>
      <c r="C61" s="115"/>
      <c r="D61" s="115"/>
    </row>
    <row r="62" spans="1:15" ht="14.25" customHeight="1">
      <c r="A62" s="102"/>
      <c r="B62" s="114"/>
      <c r="C62" s="115"/>
      <c r="D62" s="115"/>
    </row>
    <row r="63" spans="1:15" ht="14.25" customHeight="1">
      <c r="A63" s="102"/>
      <c r="B63" s="114"/>
      <c r="C63" s="115"/>
      <c r="D63" s="115"/>
    </row>
    <row r="64" spans="1:15" ht="14.25" customHeight="1">
      <c r="A64" s="102"/>
      <c r="B64" s="114"/>
      <c r="C64" s="115"/>
      <c r="D64" s="115"/>
    </row>
    <row r="65" spans="1:4" ht="14.25" customHeight="1">
      <c r="A65" s="102"/>
      <c r="B65" s="114"/>
      <c r="C65" s="115"/>
      <c r="D65" s="115"/>
    </row>
    <row r="66" spans="1:4" ht="14.25" customHeight="1">
      <c r="A66" s="102"/>
      <c r="B66" s="114"/>
      <c r="C66" s="115"/>
      <c r="D66" s="115"/>
    </row>
    <row r="67" spans="1:4" ht="14.25" customHeight="1">
      <c r="A67" s="102"/>
      <c r="B67" s="114"/>
      <c r="C67" s="115"/>
      <c r="D67" s="115"/>
    </row>
    <row r="68" spans="1:4" ht="14.25" customHeight="1">
      <c r="A68" s="102"/>
      <c r="B68" s="114"/>
      <c r="C68" s="115"/>
      <c r="D68" s="115"/>
    </row>
    <row r="69" spans="1:4" ht="14.25" customHeight="1">
      <c r="A69" s="102"/>
      <c r="B69" s="114"/>
      <c r="C69" s="115"/>
      <c r="D69" s="115"/>
    </row>
    <row r="70" spans="1:4" ht="14.25" customHeight="1">
      <c r="A70" s="102"/>
      <c r="B70" s="114"/>
      <c r="C70" s="115"/>
      <c r="D70" s="115"/>
    </row>
    <row r="71" spans="1:4" ht="14.25" customHeight="1">
      <c r="A71" s="102"/>
      <c r="B71" s="114"/>
      <c r="C71" s="115"/>
      <c r="D71" s="115"/>
    </row>
    <row r="72" spans="1:4" ht="14.25" customHeight="1">
      <c r="A72" s="102"/>
      <c r="B72" s="114"/>
      <c r="C72" s="115"/>
      <c r="D72" s="115"/>
    </row>
    <row r="73" spans="1:4" ht="14.25" customHeight="1">
      <c r="A73" s="102"/>
      <c r="B73" s="114"/>
      <c r="C73" s="115"/>
      <c r="D73" s="115"/>
    </row>
    <row r="74" spans="1:4" ht="14.25" customHeight="1">
      <c r="A74" s="102"/>
      <c r="B74" s="114"/>
      <c r="C74" s="115"/>
      <c r="D74" s="115"/>
    </row>
    <row r="75" spans="1:4" ht="14.25" customHeight="1">
      <c r="A75" s="102"/>
      <c r="B75" s="114"/>
      <c r="C75" s="115"/>
      <c r="D75" s="115"/>
    </row>
    <row r="76" spans="1:4" ht="14.25" customHeight="1">
      <c r="A76" s="102"/>
      <c r="B76" s="114"/>
      <c r="C76" s="115"/>
      <c r="D76" s="115"/>
    </row>
    <row r="77" spans="1:4" ht="14.25" customHeight="1">
      <c r="A77" s="102"/>
      <c r="B77" s="114"/>
      <c r="C77" s="115"/>
      <c r="D77" s="115"/>
    </row>
    <row r="78" spans="1:4" ht="14.25" customHeight="1">
      <c r="A78" s="102"/>
      <c r="B78" s="114"/>
      <c r="C78" s="115"/>
      <c r="D78" s="115"/>
    </row>
    <row r="79" spans="1:4" ht="14.25" customHeight="1">
      <c r="A79" s="102"/>
      <c r="B79" s="114"/>
      <c r="C79" s="115"/>
      <c r="D79" s="115"/>
    </row>
    <row r="80" spans="1:4" ht="14.25" customHeight="1">
      <c r="A80" s="102"/>
      <c r="B80" s="114"/>
      <c r="C80" s="115"/>
      <c r="D80" s="115"/>
    </row>
    <row r="81" spans="1:4" ht="14.25" customHeight="1">
      <c r="A81" s="102"/>
      <c r="B81" s="114"/>
      <c r="C81" s="115"/>
      <c r="D81" s="115"/>
    </row>
    <row r="82" spans="1:4" ht="14.25" customHeight="1">
      <c r="A82" s="102"/>
      <c r="B82" s="114"/>
      <c r="C82" s="115"/>
      <c r="D82" s="115"/>
    </row>
    <row r="83" spans="1:4" ht="14.25" customHeight="1">
      <c r="A83" s="102"/>
      <c r="B83" s="114"/>
      <c r="C83" s="115"/>
      <c r="D83" s="115"/>
    </row>
    <row r="84" spans="1:4" ht="14.25" customHeight="1">
      <c r="A84" s="102"/>
      <c r="B84" s="114"/>
      <c r="C84" s="115"/>
      <c r="D84" s="115"/>
    </row>
    <row r="85" spans="1:4" ht="14.25" customHeight="1">
      <c r="A85" s="102"/>
      <c r="B85" s="114"/>
      <c r="C85" s="115"/>
      <c r="D85" s="115"/>
    </row>
    <row r="86" spans="1:4" ht="14.25" customHeight="1">
      <c r="A86" s="102"/>
      <c r="B86" s="114"/>
      <c r="C86" s="115"/>
      <c r="D86" s="115"/>
    </row>
    <row r="87" spans="1:4" ht="14.25" customHeight="1">
      <c r="A87" s="102"/>
      <c r="B87" s="114"/>
      <c r="C87" s="115"/>
      <c r="D87" s="115"/>
    </row>
    <row r="88" spans="1:4" ht="14.25" customHeight="1">
      <c r="A88" s="102"/>
      <c r="B88" s="114"/>
      <c r="C88" s="115"/>
      <c r="D88" s="115"/>
    </row>
    <row r="89" spans="1:4" ht="14.25" customHeight="1">
      <c r="A89" s="102"/>
      <c r="B89" s="114"/>
      <c r="C89" s="115"/>
      <c r="D89" s="115"/>
    </row>
    <row r="90" spans="1:4" ht="14.25" customHeight="1">
      <c r="A90" s="102"/>
      <c r="B90" s="114"/>
      <c r="C90" s="115"/>
      <c r="D90" s="115"/>
    </row>
    <row r="91" spans="1:4" ht="14.25" customHeight="1">
      <c r="A91" s="102"/>
      <c r="B91" s="114"/>
      <c r="C91" s="115"/>
      <c r="D91" s="115"/>
    </row>
    <row r="92" spans="1:4" ht="14.25" customHeight="1">
      <c r="A92" s="102"/>
      <c r="B92" s="114"/>
      <c r="C92" s="115"/>
      <c r="D92" s="115"/>
    </row>
    <row r="93" spans="1:4" ht="14.25" customHeight="1">
      <c r="A93" s="102"/>
      <c r="B93" s="114"/>
      <c r="C93" s="115"/>
      <c r="D93" s="115"/>
    </row>
    <row r="94" spans="1:4" ht="14.25" customHeight="1">
      <c r="A94" s="102"/>
      <c r="B94" s="114"/>
      <c r="C94" s="115"/>
      <c r="D94" s="115"/>
    </row>
    <row r="95" spans="1:4" ht="14.25" customHeight="1">
      <c r="A95" s="102"/>
      <c r="B95" s="114"/>
      <c r="C95" s="115"/>
      <c r="D95" s="115"/>
    </row>
    <row r="96" spans="1:4" ht="14.25" customHeight="1">
      <c r="A96" s="102"/>
      <c r="B96" s="114"/>
      <c r="C96" s="115"/>
      <c r="D96" s="115"/>
    </row>
    <row r="97" spans="1:4" ht="14.25" customHeight="1">
      <c r="A97" s="102"/>
      <c r="B97" s="114"/>
      <c r="C97" s="115"/>
      <c r="D97" s="115"/>
    </row>
    <row r="98" spans="1:4" ht="14.25" customHeight="1">
      <c r="A98" s="102"/>
      <c r="B98" s="114"/>
      <c r="C98" s="115"/>
      <c r="D98" s="115"/>
    </row>
    <row r="99" spans="1:4" ht="14.25" customHeight="1">
      <c r="A99" s="102"/>
      <c r="B99" s="114"/>
      <c r="C99" s="115"/>
      <c r="D99" s="115"/>
    </row>
    <row r="100" spans="1:4" ht="14.25" customHeight="1">
      <c r="A100" s="102"/>
      <c r="B100" s="114"/>
      <c r="C100" s="115"/>
      <c r="D100" s="115"/>
    </row>
    <row r="101" spans="1:4" ht="14.25" customHeight="1">
      <c r="A101" s="102"/>
      <c r="B101" s="114"/>
      <c r="C101" s="115"/>
      <c r="D101" s="115"/>
    </row>
    <row r="102" spans="1:4" ht="14.25" customHeight="1">
      <c r="A102" s="102"/>
      <c r="B102" s="114"/>
      <c r="C102" s="115"/>
      <c r="D102" s="115"/>
    </row>
    <row r="103" spans="1:4" ht="14.25" customHeight="1">
      <c r="A103" s="102"/>
      <c r="B103" s="114"/>
      <c r="C103" s="115"/>
      <c r="D103" s="115"/>
    </row>
    <row r="104" spans="1:4" ht="14.25" customHeight="1">
      <c r="A104" s="102"/>
      <c r="B104" s="114"/>
      <c r="C104" s="115"/>
      <c r="D104" s="115"/>
    </row>
    <row r="105" spans="1:4" ht="14.25" customHeight="1">
      <c r="A105" s="102"/>
      <c r="B105" s="114"/>
      <c r="C105" s="115"/>
      <c r="D105" s="115"/>
    </row>
    <row r="106" spans="1:4" ht="14.25" customHeight="1">
      <c r="A106" s="102"/>
      <c r="B106" s="114"/>
      <c r="C106" s="115"/>
      <c r="D106" s="115"/>
    </row>
    <row r="107" spans="1:4" ht="14.25" customHeight="1">
      <c r="A107" s="102"/>
      <c r="B107" s="114"/>
      <c r="C107" s="115"/>
      <c r="D107" s="115"/>
    </row>
    <row r="108" spans="1:4" ht="14.25" customHeight="1">
      <c r="A108" s="102"/>
      <c r="B108" s="114"/>
      <c r="C108" s="115"/>
      <c r="D108" s="115"/>
    </row>
    <row r="109" spans="1:4" ht="14.25" customHeight="1">
      <c r="A109" s="102"/>
      <c r="B109" s="114"/>
      <c r="C109" s="115"/>
      <c r="D109" s="115"/>
    </row>
    <row r="110" spans="1:4" ht="14.25" customHeight="1">
      <c r="A110" s="102"/>
      <c r="B110" s="114"/>
      <c r="C110" s="115"/>
      <c r="D110" s="115"/>
    </row>
    <row r="111" spans="1:4" ht="14.25" customHeight="1">
      <c r="A111" s="102"/>
      <c r="B111" s="114"/>
      <c r="C111" s="115"/>
      <c r="D111" s="115"/>
    </row>
    <row r="112" spans="1:4" ht="14.25" customHeight="1">
      <c r="A112" s="102"/>
      <c r="B112" s="114"/>
      <c r="C112" s="115"/>
      <c r="D112" s="115"/>
    </row>
    <row r="113" spans="1:4" ht="14.25" customHeight="1">
      <c r="A113" s="102"/>
      <c r="B113" s="114"/>
      <c r="C113" s="115"/>
      <c r="D113" s="115"/>
    </row>
    <row r="114" spans="1:4" ht="14.25" customHeight="1">
      <c r="A114" s="102"/>
      <c r="B114" s="114"/>
      <c r="C114" s="115"/>
      <c r="D114" s="115"/>
    </row>
    <row r="115" spans="1:4" ht="14.25" customHeight="1">
      <c r="A115" s="102"/>
      <c r="B115" s="114"/>
      <c r="C115" s="115"/>
      <c r="D115" s="115"/>
    </row>
    <row r="116" spans="1:4" ht="14.25" customHeight="1">
      <c r="A116" s="102"/>
      <c r="B116" s="114"/>
      <c r="C116" s="115"/>
      <c r="D116" s="115"/>
    </row>
    <row r="117" spans="1:4" ht="14.25" customHeight="1">
      <c r="A117" s="102"/>
      <c r="B117" s="114"/>
      <c r="C117" s="115"/>
      <c r="D117" s="115"/>
    </row>
    <row r="118" spans="1:4" ht="14.25" customHeight="1">
      <c r="A118" s="102"/>
      <c r="B118" s="114"/>
      <c r="C118" s="115"/>
      <c r="D118" s="115"/>
    </row>
    <row r="119" spans="1:4" ht="14.25" customHeight="1">
      <c r="A119" s="102"/>
      <c r="B119" s="114"/>
      <c r="C119" s="115"/>
      <c r="D119" s="115"/>
    </row>
    <row r="120" spans="1:4" ht="14.25" customHeight="1">
      <c r="A120" s="102"/>
      <c r="B120" s="114"/>
      <c r="C120" s="115"/>
      <c r="D120" s="115"/>
    </row>
    <row r="121" spans="1:4" ht="14.25" customHeight="1">
      <c r="A121" s="102"/>
      <c r="B121" s="114"/>
      <c r="C121" s="115"/>
      <c r="D121" s="115"/>
    </row>
    <row r="122" spans="1:4" ht="14.25" customHeight="1">
      <c r="A122" s="102"/>
      <c r="B122" s="114"/>
      <c r="C122" s="115"/>
      <c r="D122" s="115"/>
    </row>
    <row r="123" spans="1:4" ht="14.25" customHeight="1">
      <c r="A123" s="102"/>
      <c r="B123" s="114"/>
      <c r="C123" s="115"/>
      <c r="D123" s="115"/>
    </row>
    <row r="124" spans="1:4" ht="14.25" customHeight="1">
      <c r="A124" s="102"/>
      <c r="B124" s="114"/>
      <c r="C124" s="115"/>
      <c r="D124" s="115"/>
    </row>
    <row r="125" spans="1:4" ht="14.25" customHeight="1">
      <c r="A125" s="102"/>
      <c r="B125" s="114"/>
      <c r="C125" s="115"/>
      <c r="D125" s="115"/>
    </row>
    <row r="126" spans="1:4" ht="14.25" customHeight="1">
      <c r="A126" s="102"/>
      <c r="B126" s="114"/>
      <c r="C126" s="115"/>
      <c r="D126" s="115"/>
    </row>
    <row r="127" spans="1:4" ht="14.25" customHeight="1">
      <c r="A127" s="102"/>
      <c r="B127" s="114"/>
      <c r="C127" s="115"/>
      <c r="D127" s="115"/>
    </row>
    <row r="128" spans="1:4" ht="14.25" customHeight="1">
      <c r="A128" s="102"/>
      <c r="B128" s="114"/>
      <c r="C128" s="115"/>
      <c r="D128" s="115"/>
    </row>
    <row r="129" spans="1:4" ht="14.25" customHeight="1">
      <c r="A129" s="102"/>
      <c r="B129" s="114"/>
      <c r="C129" s="115"/>
      <c r="D129" s="115"/>
    </row>
    <row r="130" spans="1:4" ht="14.25" customHeight="1">
      <c r="A130" s="102"/>
      <c r="B130" s="114"/>
      <c r="C130" s="115"/>
      <c r="D130" s="115"/>
    </row>
    <row r="131" spans="1:4" ht="14.25" customHeight="1">
      <c r="A131" s="102"/>
      <c r="B131" s="114"/>
      <c r="C131" s="115"/>
      <c r="D131" s="115"/>
    </row>
    <row r="132" spans="1:4" ht="14.25" customHeight="1">
      <c r="A132" s="102"/>
      <c r="B132" s="114"/>
      <c r="C132" s="115"/>
      <c r="D132" s="115"/>
    </row>
    <row r="133" spans="1:4" ht="14.25" customHeight="1">
      <c r="A133" s="102"/>
      <c r="B133" s="114"/>
      <c r="C133" s="115"/>
      <c r="D133" s="115"/>
    </row>
    <row r="134" spans="1:4" ht="14.25" customHeight="1">
      <c r="A134" s="102"/>
      <c r="B134" s="114"/>
      <c r="C134" s="115"/>
      <c r="D134" s="115"/>
    </row>
    <row r="135" spans="1:4" ht="14.25" customHeight="1">
      <c r="A135" s="102"/>
      <c r="B135" s="114"/>
      <c r="C135" s="115"/>
      <c r="D135" s="115"/>
    </row>
    <row r="136" spans="1:4" ht="14.25" customHeight="1">
      <c r="A136" s="102"/>
      <c r="B136" s="114"/>
      <c r="C136" s="115"/>
      <c r="D136" s="115"/>
    </row>
    <row r="137" spans="1:4" ht="14.25" customHeight="1">
      <c r="A137" s="102"/>
      <c r="B137" s="114"/>
      <c r="C137" s="115"/>
      <c r="D137" s="115"/>
    </row>
    <row r="138" spans="1:4" ht="14.25" customHeight="1">
      <c r="A138" s="102"/>
      <c r="B138" s="114"/>
      <c r="C138" s="115"/>
      <c r="D138" s="115"/>
    </row>
    <row r="139" spans="1:4" ht="14.25" customHeight="1">
      <c r="A139" s="102"/>
      <c r="B139" s="114"/>
      <c r="C139" s="115"/>
      <c r="D139" s="115"/>
    </row>
    <row r="140" spans="1:4" ht="14.25" customHeight="1">
      <c r="A140" s="102"/>
      <c r="B140" s="114"/>
      <c r="C140" s="115"/>
      <c r="D140" s="115"/>
    </row>
    <row r="141" spans="1:4" ht="14.25" customHeight="1">
      <c r="A141" s="102"/>
      <c r="B141" s="114"/>
      <c r="C141" s="115"/>
      <c r="D141" s="115"/>
    </row>
    <row r="142" spans="1:4" ht="14.25" customHeight="1">
      <c r="A142" s="102"/>
      <c r="B142" s="114"/>
      <c r="C142" s="115"/>
      <c r="D142" s="115"/>
    </row>
    <row r="143" spans="1:4" ht="14.25" customHeight="1">
      <c r="A143" s="102"/>
      <c r="B143" s="114"/>
      <c r="C143" s="115"/>
      <c r="D143" s="115"/>
    </row>
    <row r="144" spans="1:4" ht="14.25" customHeight="1">
      <c r="A144" s="102"/>
      <c r="B144" s="114"/>
      <c r="C144" s="115"/>
      <c r="D144" s="115"/>
    </row>
    <row r="145" spans="1:4" ht="14.25" customHeight="1">
      <c r="A145" s="102"/>
      <c r="B145" s="114"/>
      <c r="C145" s="115"/>
      <c r="D145" s="115"/>
    </row>
    <row r="146" spans="1:4" ht="14.25" customHeight="1">
      <c r="A146" s="102"/>
      <c r="B146" s="114"/>
      <c r="C146" s="115"/>
      <c r="D146" s="115"/>
    </row>
    <row r="147" spans="1:4" ht="14.25" customHeight="1">
      <c r="A147" s="102"/>
      <c r="B147" s="114"/>
      <c r="C147" s="115"/>
      <c r="D147" s="115"/>
    </row>
    <row r="148" spans="1:4" ht="14.25" customHeight="1">
      <c r="A148" s="102"/>
      <c r="B148" s="114"/>
      <c r="C148" s="115"/>
      <c r="D148" s="115"/>
    </row>
    <row r="149" spans="1:4" ht="14.25" customHeight="1">
      <c r="A149" s="102"/>
      <c r="B149" s="114"/>
      <c r="C149" s="115"/>
      <c r="D149" s="115"/>
    </row>
    <row r="150" spans="1:4" ht="14.25" customHeight="1">
      <c r="A150" s="102"/>
      <c r="B150" s="114"/>
      <c r="C150" s="115"/>
      <c r="D150" s="115"/>
    </row>
    <row r="151" spans="1:4" ht="14.25" customHeight="1">
      <c r="A151" s="102"/>
      <c r="B151" s="114"/>
      <c r="C151" s="115"/>
      <c r="D151" s="115"/>
    </row>
    <row r="152" spans="1:4" ht="14.25" customHeight="1">
      <c r="A152" s="102"/>
      <c r="B152" s="114"/>
      <c r="C152" s="115"/>
      <c r="D152" s="115"/>
    </row>
    <row r="153" spans="1:4" ht="14.25" customHeight="1">
      <c r="A153" s="102"/>
      <c r="B153" s="114"/>
      <c r="C153" s="115"/>
      <c r="D153" s="115"/>
    </row>
    <row r="154" spans="1:4" ht="14.25" customHeight="1">
      <c r="A154" s="102"/>
      <c r="B154" s="114"/>
      <c r="C154" s="115"/>
      <c r="D154" s="115"/>
    </row>
    <row r="155" spans="1:4" ht="14.25" customHeight="1">
      <c r="A155" s="102"/>
      <c r="B155" s="114"/>
      <c r="C155" s="115"/>
      <c r="D155" s="115"/>
    </row>
    <row r="156" spans="1:4" ht="14.25" customHeight="1">
      <c r="A156" s="102"/>
      <c r="B156" s="114"/>
      <c r="C156" s="115"/>
      <c r="D156" s="115"/>
    </row>
    <row r="157" spans="1:4" ht="14.25" customHeight="1">
      <c r="A157" s="102"/>
      <c r="B157" s="114"/>
      <c r="C157" s="115"/>
      <c r="D157" s="115"/>
    </row>
    <row r="158" spans="1:4" ht="14.25" customHeight="1">
      <c r="A158" s="102"/>
      <c r="B158" s="114"/>
      <c r="C158" s="115"/>
      <c r="D158" s="115"/>
    </row>
    <row r="159" spans="1:4" ht="14.25" customHeight="1">
      <c r="A159" s="102"/>
      <c r="B159" s="114"/>
      <c r="C159" s="115"/>
      <c r="D159" s="115"/>
    </row>
    <row r="160" spans="1:4" ht="14.25" customHeight="1">
      <c r="A160" s="102"/>
      <c r="B160" s="114"/>
      <c r="C160" s="115"/>
      <c r="D160" s="115"/>
    </row>
    <row r="161" spans="1:4" ht="14.25" customHeight="1">
      <c r="A161" s="102"/>
      <c r="B161" s="114"/>
      <c r="C161" s="115"/>
      <c r="D161" s="115"/>
    </row>
    <row r="162" spans="1:4" ht="14.25" customHeight="1">
      <c r="A162" s="102"/>
      <c r="B162" s="114"/>
      <c r="C162" s="115"/>
      <c r="D162" s="115"/>
    </row>
    <row r="163" spans="1:4" ht="14.25" customHeight="1">
      <c r="A163" s="102"/>
      <c r="B163" s="114"/>
      <c r="C163" s="115"/>
      <c r="D163" s="115"/>
    </row>
    <row r="164" spans="1:4" ht="14.25" customHeight="1">
      <c r="A164" s="102"/>
      <c r="B164" s="114"/>
      <c r="C164" s="115"/>
      <c r="D164" s="115"/>
    </row>
    <row r="165" spans="1:4" ht="14.25" customHeight="1">
      <c r="A165" s="102"/>
      <c r="B165" s="114"/>
      <c r="C165" s="115"/>
      <c r="D165" s="115"/>
    </row>
    <row r="166" spans="1:4" ht="14.25" customHeight="1">
      <c r="A166" s="102"/>
      <c r="B166" s="114"/>
      <c r="C166" s="115"/>
      <c r="D166" s="115"/>
    </row>
    <row r="167" spans="1:4" ht="14.25" customHeight="1">
      <c r="A167" s="102"/>
      <c r="B167" s="114"/>
      <c r="C167" s="115"/>
      <c r="D167" s="115"/>
    </row>
    <row r="168" spans="1:4" ht="14.25" customHeight="1">
      <c r="A168" s="102"/>
      <c r="B168" s="114"/>
      <c r="C168" s="115"/>
      <c r="D168" s="115"/>
    </row>
    <row r="169" spans="1:4" ht="14.25" customHeight="1">
      <c r="A169" s="102"/>
      <c r="B169" s="114"/>
      <c r="C169" s="115"/>
      <c r="D169" s="115"/>
    </row>
    <row r="170" spans="1:4" ht="14.25" customHeight="1">
      <c r="A170" s="102"/>
      <c r="B170" s="114"/>
      <c r="C170" s="115"/>
      <c r="D170" s="115"/>
    </row>
    <row r="171" spans="1:4" ht="14.25" customHeight="1">
      <c r="A171" s="102"/>
      <c r="B171" s="114"/>
      <c r="C171" s="115"/>
      <c r="D171" s="115"/>
    </row>
    <row r="172" spans="1:4" ht="14.25" customHeight="1">
      <c r="A172" s="102"/>
      <c r="B172" s="114"/>
      <c r="C172" s="115"/>
      <c r="D172" s="115"/>
    </row>
    <row r="173" spans="1:4" ht="14.25" customHeight="1">
      <c r="A173" s="102"/>
      <c r="B173" s="114"/>
      <c r="C173" s="115"/>
      <c r="D173" s="115"/>
    </row>
    <row r="174" spans="1:4" ht="14.25" customHeight="1">
      <c r="A174" s="102"/>
      <c r="B174" s="114"/>
      <c r="C174" s="115"/>
      <c r="D174" s="115"/>
    </row>
    <row r="175" spans="1:4" ht="14.25" customHeight="1">
      <c r="A175" s="102"/>
      <c r="B175" s="114"/>
      <c r="C175" s="115"/>
      <c r="D175" s="115"/>
    </row>
    <row r="176" spans="1:4" ht="14.25" customHeight="1">
      <c r="A176" s="102"/>
      <c r="B176" s="114"/>
      <c r="C176" s="115"/>
      <c r="D176" s="115"/>
    </row>
    <row r="177" spans="1:4" ht="14.25" customHeight="1">
      <c r="A177" s="102"/>
      <c r="B177" s="114"/>
      <c r="C177" s="115"/>
      <c r="D177" s="115"/>
    </row>
    <row r="178" spans="1:4" ht="14.25" customHeight="1">
      <c r="A178" s="102"/>
      <c r="B178" s="114"/>
      <c r="C178" s="115"/>
      <c r="D178" s="115"/>
    </row>
    <row r="179" spans="1:4" ht="14.25" customHeight="1">
      <c r="A179" s="102"/>
      <c r="B179" s="114"/>
      <c r="C179" s="115"/>
      <c r="D179" s="115"/>
    </row>
    <row r="180" spans="1:4" ht="14.25" customHeight="1">
      <c r="A180" s="102"/>
      <c r="B180" s="114"/>
      <c r="C180" s="115"/>
      <c r="D180" s="115"/>
    </row>
    <row r="181" spans="1:4" ht="14.25" customHeight="1">
      <c r="A181" s="102"/>
      <c r="B181" s="114"/>
      <c r="C181" s="115"/>
      <c r="D181" s="115"/>
    </row>
    <row r="182" spans="1:4" ht="14.25" customHeight="1">
      <c r="A182" s="102"/>
      <c r="B182" s="114"/>
      <c r="C182" s="115"/>
      <c r="D182" s="115"/>
    </row>
    <row r="183" spans="1:4" ht="14.25" customHeight="1">
      <c r="A183" s="102"/>
      <c r="B183" s="114"/>
      <c r="C183" s="115"/>
      <c r="D183" s="115"/>
    </row>
    <row r="184" spans="1:4" ht="14.25" customHeight="1">
      <c r="A184" s="102"/>
      <c r="B184" s="114"/>
      <c r="C184" s="115"/>
      <c r="D184" s="115"/>
    </row>
    <row r="185" spans="1:4" ht="14.25" customHeight="1">
      <c r="A185" s="102"/>
      <c r="B185" s="114"/>
      <c r="C185" s="115"/>
      <c r="D185" s="115"/>
    </row>
    <row r="186" spans="1:4" ht="14.25" customHeight="1">
      <c r="A186" s="102"/>
      <c r="B186" s="114"/>
      <c r="C186" s="115"/>
      <c r="D186" s="115"/>
    </row>
    <row r="187" spans="1:4" ht="14.25" customHeight="1">
      <c r="A187" s="102"/>
      <c r="B187" s="114"/>
      <c r="C187" s="115"/>
      <c r="D187" s="115"/>
    </row>
    <row r="188" spans="1:4" ht="14.25" customHeight="1">
      <c r="A188" s="102"/>
      <c r="B188" s="114"/>
      <c r="C188" s="115"/>
      <c r="D188" s="115"/>
    </row>
    <row r="189" spans="1:4" ht="14.25" customHeight="1">
      <c r="A189" s="102"/>
      <c r="B189" s="114"/>
      <c r="C189" s="115"/>
      <c r="D189" s="115"/>
    </row>
    <row r="190" spans="1:4" ht="14.25" customHeight="1">
      <c r="A190" s="102"/>
      <c r="B190" s="114"/>
      <c r="C190" s="115"/>
      <c r="D190" s="115"/>
    </row>
    <row r="191" spans="1:4" ht="14.25" customHeight="1">
      <c r="A191" s="102"/>
      <c r="B191" s="114"/>
      <c r="C191" s="115"/>
      <c r="D191" s="115"/>
    </row>
    <row r="192" spans="1:4" ht="14.25" customHeight="1">
      <c r="A192" s="102"/>
      <c r="B192" s="114"/>
      <c r="C192" s="115"/>
      <c r="D192" s="115"/>
    </row>
    <row r="193" spans="1:4" ht="14.25" customHeight="1">
      <c r="A193" s="102"/>
      <c r="B193" s="114"/>
      <c r="C193" s="115"/>
      <c r="D193" s="115"/>
    </row>
    <row r="194" spans="1:4" ht="14.25" customHeight="1">
      <c r="A194" s="102"/>
      <c r="B194" s="114"/>
      <c r="C194" s="115"/>
      <c r="D194" s="115"/>
    </row>
    <row r="195" spans="1:4" ht="14.25" customHeight="1">
      <c r="A195" s="102"/>
      <c r="B195" s="114"/>
      <c r="C195" s="115"/>
      <c r="D195" s="115"/>
    </row>
    <row r="196" spans="1:4" ht="14.25" customHeight="1">
      <c r="A196" s="102"/>
      <c r="B196" s="114"/>
      <c r="C196" s="115"/>
      <c r="D196" s="115"/>
    </row>
    <row r="197" spans="1:4" ht="14.25" customHeight="1">
      <c r="A197" s="102"/>
      <c r="B197" s="114"/>
      <c r="C197" s="115"/>
      <c r="D197" s="115"/>
    </row>
    <row r="198" spans="1:4" ht="14.25" customHeight="1">
      <c r="A198" s="102"/>
      <c r="B198" s="114"/>
      <c r="C198" s="115"/>
      <c r="D198" s="115"/>
    </row>
    <row r="199" spans="1:4" ht="14.25" customHeight="1">
      <c r="A199" s="102"/>
      <c r="B199" s="114"/>
      <c r="C199" s="115"/>
      <c r="D199" s="115"/>
    </row>
    <row r="200" spans="1:4" ht="14.25" customHeight="1">
      <c r="A200" s="102"/>
      <c r="B200" s="114"/>
      <c r="C200" s="115"/>
      <c r="D200" s="115"/>
    </row>
    <row r="201" spans="1:4" ht="14.25" customHeight="1">
      <c r="A201" s="102"/>
      <c r="B201" s="114"/>
      <c r="C201" s="115"/>
      <c r="D201" s="115"/>
    </row>
    <row r="202" spans="1:4" ht="14.25" customHeight="1">
      <c r="A202" s="102"/>
      <c r="B202" s="114"/>
      <c r="C202" s="115"/>
      <c r="D202" s="115"/>
    </row>
    <row r="203" spans="1:4" ht="14.25" customHeight="1">
      <c r="A203" s="102"/>
      <c r="B203" s="114"/>
      <c r="C203" s="115"/>
      <c r="D203" s="115"/>
    </row>
    <row r="204" spans="1:4" ht="14.25" customHeight="1">
      <c r="A204" s="102"/>
      <c r="B204" s="114"/>
      <c r="C204" s="115"/>
      <c r="D204" s="115"/>
    </row>
    <row r="205" spans="1:4" ht="14.25" customHeight="1">
      <c r="A205" s="102"/>
      <c r="B205" s="114"/>
      <c r="C205" s="115"/>
      <c r="D205" s="115"/>
    </row>
    <row r="206" spans="1:4" ht="14.25" customHeight="1">
      <c r="A206" s="102"/>
      <c r="B206" s="114"/>
      <c r="C206" s="115"/>
      <c r="D206" s="115"/>
    </row>
    <row r="207" spans="1:4" ht="14.25" customHeight="1">
      <c r="A207" s="102"/>
      <c r="B207" s="114"/>
      <c r="C207" s="115"/>
      <c r="D207" s="115"/>
    </row>
    <row r="208" spans="1:4" ht="14.25" customHeight="1">
      <c r="A208" s="1"/>
      <c r="B208" s="114"/>
      <c r="C208" s="114"/>
      <c r="D208" s="114"/>
    </row>
    <row r="209" spans="1:8" ht="14.25" customHeight="1">
      <c r="A209" s="1"/>
      <c r="B209" s="116" t="s">
        <v>312</v>
      </c>
      <c r="C209" s="116" t="s">
        <v>313</v>
      </c>
      <c r="D209" s="71" t="s">
        <v>312</v>
      </c>
      <c r="E209" s="71" t="s">
        <v>313</v>
      </c>
    </row>
    <row r="210" spans="1:8" ht="14.25" customHeight="1">
      <c r="A210" s="1"/>
      <c r="B210" s="117" t="s">
        <v>314</v>
      </c>
      <c r="C210" s="117" t="s">
        <v>315</v>
      </c>
      <c r="D210" s="71" t="s">
        <v>314</v>
      </c>
      <c r="F210" s="71" t="str">
        <f t="shared" ref="F210:F221" si="0">IF(NOT(ISBLANK(D210)),D210,IF(NOT(ISBLANK(E210)),"     "&amp;E210,FALSE))</f>
        <v>Afectación Económica o presupuestal</v>
      </c>
      <c r="G210" s="71" t="s">
        <v>314</v>
      </c>
      <c r="H210" s="71" t="str">
        <f ca="1">IF(NOT(ISERROR(MATCH(G210,ANCHORARRAY(B221),0))),F223&amp;"Por favor no seleccionar los criterios de impacto",G210)</f>
        <v>Afectación Económica o presupuestal</v>
      </c>
    </row>
    <row r="211" spans="1:8" ht="14.25" customHeight="1">
      <c r="A211" s="1"/>
      <c r="B211" s="117" t="s">
        <v>314</v>
      </c>
      <c r="C211" s="117" t="s">
        <v>303</v>
      </c>
      <c r="E211" s="71" t="s">
        <v>315</v>
      </c>
      <c r="F211" s="71" t="str">
        <f t="shared" si="0"/>
        <v xml:space="preserve">     Afectación menor a 10 SMLMV .</v>
      </c>
    </row>
    <row r="212" spans="1:8" ht="14.25" customHeight="1">
      <c r="A212" s="1"/>
      <c r="B212" s="117" t="s">
        <v>314</v>
      </c>
      <c r="C212" s="117" t="s">
        <v>304</v>
      </c>
      <c r="E212" s="71" t="s">
        <v>303</v>
      </c>
      <c r="F212" s="71" t="str">
        <f t="shared" si="0"/>
        <v xml:space="preserve">     Entre 10 y 50 SMLMV </v>
      </c>
    </row>
    <row r="213" spans="1:8" ht="14.25" customHeight="1">
      <c r="A213" s="1"/>
      <c r="B213" s="117" t="s">
        <v>314</v>
      </c>
      <c r="C213" s="117" t="s">
        <v>306</v>
      </c>
      <c r="E213" s="71" t="s">
        <v>304</v>
      </c>
      <c r="F213" s="71" t="str">
        <f t="shared" si="0"/>
        <v xml:space="preserve">     Entre 50 y 100 SMLMV </v>
      </c>
    </row>
    <row r="214" spans="1:8" ht="14.25" customHeight="1">
      <c r="A214" s="1"/>
      <c r="B214" s="117" t="s">
        <v>314</v>
      </c>
      <c r="C214" s="117" t="s">
        <v>308</v>
      </c>
      <c r="E214" s="71" t="s">
        <v>306</v>
      </c>
      <c r="F214" s="71" t="str">
        <f t="shared" si="0"/>
        <v xml:space="preserve">     Entre 100 y 500 SMLMV </v>
      </c>
    </row>
    <row r="215" spans="1:8" ht="14.25" customHeight="1">
      <c r="A215" s="1"/>
      <c r="B215" s="117" t="s">
        <v>297</v>
      </c>
      <c r="C215" s="117" t="s">
        <v>301</v>
      </c>
      <c r="E215" s="71" t="s">
        <v>308</v>
      </c>
      <c r="F215" s="71" t="str">
        <f t="shared" si="0"/>
        <v xml:space="preserve">     Mayor a 500 SMLMV </v>
      </c>
    </row>
    <row r="216" spans="1:8" ht="14.25" customHeight="1">
      <c r="A216" s="1"/>
      <c r="B216" s="117" t="s">
        <v>297</v>
      </c>
      <c r="C216" s="117" t="s">
        <v>171</v>
      </c>
      <c r="D216" s="71" t="s">
        <v>297</v>
      </c>
      <c r="F216" s="71" t="str">
        <f t="shared" si="0"/>
        <v>Pérdida Reputacional</v>
      </c>
    </row>
    <row r="217" spans="1:8" ht="14.25" customHeight="1">
      <c r="A217" s="1"/>
      <c r="B217" s="117" t="s">
        <v>297</v>
      </c>
      <c r="C217" s="117" t="s">
        <v>305</v>
      </c>
      <c r="E217" s="71" t="s">
        <v>301</v>
      </c>
      <c r="F217" s="71" t="str">
        <f t="shared" si="0"/>
        <v xml:space="preserve">     El riesgo afecta la imagen de alguna área de la organización</v>
      </c>
    </row>
    <row r="218" spans="1:8" ht="14.25" customHeight="1">
      <c r="A218" s="1"/>
      <c r="B218" s="117" t="s">
        <v>297</v>
      </c>
      <c r="C218" s="117" t="s">
        <v>307</v>
      </c>
      <c r="E218" s="71" t="s">
        <v>171</v>
      </c>
      <c r="F218" s="71" t="str">
        <f t="shared" si="0"/>
        <v xml:space="preserve">     El riesgo afecta la imagen de la entidad internamente, de conocimiento general, nivel interno, de junta dircetiva y accionistas y/o de provedores</v>
      </c>
    </row>
    <row r="219" spans="1:8" ht="14.25" customHeight="1">
      <c r="A219" s="1"/>
      <c r="B219" s="117" t="s">
        <v>297</v>
      </c>
      <c r="C219" s="117" t="s">
        <v>169</v>
      </c>
      <c r="E219" s="71" t="s">
        <v>305</v>
      </c>
      <c r="F219" s="71" t="str">
        <f t="shared" si="0"/>
        <v xml:space="preserve">     El riesgo afecta la imagen de la entidad con algunos usuarios de relevancia frente al logro de los objetivos</v>
      </c>
    </row>
    <row r="220" spans="1:8" ht="14.25" customHeight="1">
      <c r="A220" s="1"/>
      <c r="B220" s="118"/>
      <c r="C220" s="118"/>
      <c r="E220" s="71" t="s">
        <v>307</v>
      </c>
      <c r="F220" s="71" t="str">
        <f t="shared" si="0"/>
        <v xml:space="preserve">     El riesgo afecta la imagen de de la entidad con efecto publicitario sostenido a nivel de sector administrativo, nivel departamental o municipal</v>
      </c>
    </row>
    <row r="221" spans="1:8" ht="14.25" customHeight="1">
      <c r="A221" s="1"/>
      <c r="B221" s="118" t="str">
        <f ca="1">IFERROR(__xludf.DUMMYFUNCTION("ARRAY_CONSTRAIN(ARRAYFORMULA(UNIQUE('Tabla Impacto'!$B$209:$B$219)), 3, 1)"),"Criterios")</f>
        <v>Criterios</v>
      </c>
      <c r="C221" s="118"/>
      <c r="E221" s="71" t="s">
        <v>169</v>
      </c>
      <c r="F221" s="71" t="str">
        <f t="shared" si="0"/>
        <v xml:space="preserve">     El riesgo afecta la imagen de la entidad a nivel nacional, con efecto publicitarios sostenible a nivel país</v>
      </c>
    </row>
    <row r="222" spans="1:8" ht="14.25" customHeight="1">
      <c r="A222" s="1"/>
      <c r="B222" s="118" t="str">
        <f ca="1">IFERROR(__xludf.DUMMYFUNCTION("""COMPUTED_VALUE"""),"Afectación Económica o presupuestal")</f>
        <v>Afectación Económica o presupuestal</v>
      </c>
      <c r="C222" s="118"/>
    </row>
    <row r="223" spans="1:8" ht="14.25" customHeight="1">
      <c r="B223" s="118" t="str">
        <f ca="1">IFERROR(__xludf.DUMMYFUNCTION("""COMPUTED_VALUE"""),"Pérdida Reputacional")</f>
        <v>Pérdida Reputacional</v>
      </c>
      <c r="C223" s="118"/>
      <c r="F223" s="119" t="s">
        <v>316</v>
      </c>
    </row>
    <row r="224" spans="1:8" ht="14.25" customHeight="1">
      <c r="B224" s="71"/>
      <c r="C224" s="71"/>
      <c r="F224" s="119" t="s">
        <v>317</v>
      </c>
    </row>
    <row r="225" spans="2:4" ht="14.25" customHeight="1">
      <c r="B225" s="71"/>
      <c r="C225" s="71"/>
    </row>
    <row r="226" spans="2:4" ht="14.25" customHeight="1">
      <c r="B226" s="71"/>
      <c r="C226" s="71"/>
    </row>
    <row r="227" spans="2:4" ht="14.25" customHeight="1">
      <c r="B227" s="71"/>
      <c r="C227" s="71"/>
      <c r="D227" s="71"/>
    </row>
    <row r="228" spans="2:4" ht="14.25" customHeight="1">
      <c r="B228" s="71"/>
      <c r="C228" s="71"/>
      <c r="D228" s="71"/>
    </row>
    <row r="229" spans="2:4" ht="14.25" customHeight="1">
      <c r="B229" s="71"/>
      <c r="C229" s="71"/>
      <c r="D229" s="71"/>
    </row>
    <row r="230" spans="2:4" ht="14.25" customHeight="1">
      <c r="B230" s="71"/>
      <c r="C230" s="71"/>
      <c r="D230" s="71"/>
    </row>
    <row r="231" spans="2:4" ht="14.25" customHeight="1">
      <c r="B231" s="71"/>
      <c r="C231" s="71"/>
      <c r="D231" s="71"/>
    </row>
    <row r="232" spans="2:4" ht="14.25" customHeight="1">
      <c r="B232" s="71"/>
      <c r="C232" s="71"/>
      <c r="D232" s="71"/>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58203125" defaultRowHeight="15" customHeight="1"/>
  <cols>
    <col min="1" max="2" width="12.5" customWidth="1"/>
    <col min="3" max="3" width="14.9140625" customWidth="1"/>
    <col min="4" max="4" width="12.5" customWidth="1"/>
    <col min="5" max="5" width="40.1640625" customWidth="1"/>
    <col min="6" max="26" width="12.5" customWidth="1"/>
  </cols>
  <sheetData>
    <row r="1" spans="1:26" ht="24" customHeight="1">
      <c r="A1" s="120"/>
      <c r="B1" s="1499" t="s">
        <v>318</v>
      </c>
      <c r="C1" s="1500"/>
      <c r="D1" s="1500"/>
      <c r="E1" s="1500"/>
      <c r="F1" s="1501"/>
      <c r="G1" s="120"/>
      <c r="H1" s="120"/>
      <c r="I1" s="120"/>
      <c r="J1" s="120"/>
      <c r="K1" s="120"/>
      <c r="L1" s="120"/>
      <c r="M1" s="120"/>
      <c r="N1" s="120"/>
      <c r="O1" s="120"/>
      <c r="P1" s="120"/>
      <c r="Q1" s="120"/>
      <c r="R1" s="120"/>
      <c r="S1" s="120"/>
      <c r="T1" s="120"/>
      <c r="U1" s="120"/>
      <c r="V1" s="120"/>
      <c r="W1" s="120"/>
      <c r="X1" s="120"/>
      <c r="Y1" s="120"/>
      <c r="Z1" s="120"/>
    </row>
    <row r="2" spans="1:26" ht="12.75" customHeight="1">
      <c r="A2" s="120"/>
      <c r="B2" s="121"/>
      <c r="C2" s="121"/>
      <c r="D2" s="121"/>
      <c r="E2" s="121"/>
      <c r="F2" s="121"/>
      <c r="G2" s="120"/>
      <c r="H2" s="120"/>
      <c r="I2" s="120"/>
      <c r="J2" s="120"/>
      <c r="K2" s="120"/>
      <c r="L2" s="120"/>
      <c r="M2" s="120"/>
      <c r="N2" s="120"/>
      <c r="O2" s="120"/>
      <c r="P2" s="120"/>
      <c r="Q2" s="120"/>
      <c r="R2" s="120"/>
      <c r="S2" s="120"/>
      <c r="T2" s="120"/>
      <c r="U2" s="120"/>
      <c r="V2" s="120"/>
      <c r="W2" s="120"/>
      <c r="X2" s="120"/>
      <c r="Y2" s="120"/>
      <c r="Z2" s="120"/>
    </row>
    <row r="3" spans="1:26" ht="12.75" customHeight="1">
      <c r="A3" s="120"/>
      <c r="B3" s="1502" t="s">
        <v>319</v>
      </c>
      <c r="C3" s="1500"/>
      <c r="D3" s="1503"/>
      <c r="E3" s="122" t="s">
        <v>320</v>
      </c>
      <c r="F3" s="123" t="s">
        <v>321</v>
      </c>
      <c r="G3" s="120"/>
      <c r="H3" s="120"/>
      <c r="I3" s="120"/>
      <c r="J3" s="120"/>
      <c r="K3" s="120"/>
      <c r="L3" s="120"/>
      <c r="M3" s="120"/>
      <c r="N3" s="120"/>
      <c r="O3" s="120"/>
      <c r="P3" s="120"/>
      <c r="Q3" s="120"/>
      <c r="R3" s="120"/>
      <c r="S3" s="120"/>
      <c r="T3" s="120"/>
      <c r="U3" s="120"/>
      <c r="V3" s="120"/>
      <c r="W3" s="120"/>
      <c r="X3" s="120"/>
      <c r="Y3" s="120"/>
      <c r="Z3" s="120"/>
    </row>
    <row r="4" spans="1:26" ht="31">
      <c r="A4" s="120"/>
      <c r="B4" s="1504" t="s">
        <v>322</v>
      </c>
      <c r="C4" s="1507" t="s">
        <v>96</v>
      </c>
      <c r="D4" s="124" t="s">
        <v>111</v>
      </c>
      <c r="E4" s="125" t="s">
        <v>323</v>
      </c>
      <c r="F4" s="126">
        <v>0.25</v>
      </c>
      <c r="G4" s="120"/>
      <c r="H4" s="120"/>
      <c r="I4" s="120"/>
      <c r="J4" s="120"/>
      <c r="K4" s="120"/>
      <c r="L4" s="120"/>
      <c r="M4" s="120"/>
      <c r="N4" s="120"/>
      <c r="O4" s="120"/>
      <c r="P4" s="120"/>
      <c r="Q4" s="120"/>
      <c r="R4" s="120"/>
      <c r="S4" s="120"/>
      <c r="T4" s="120"/>
      <c r="U4" s="120"/>
      <c r="V4" s="120"/>
      <c r="W4" s="120"/>
      <c r="X4" s="120"/>
      <c r="Y4" s="120"/>
      <c r="Z4" s="120"/>
    </row>
    <row r="5" spans="1:26" ht="46.5">
      <c r="A5" s="120"/>
      <c r="B5" s="1505"/>
      <c r="C5" s="1471"/>
      <c r="D5" s="127" t="s">
        <v>138</v>
      </c>
      <c r="E5" s="128" t="s">
        <v>324</v>
      </c>
      <c r="F5" s="129">
        <v>0.15</v>
      </c>
      <c r="G5" s="120"/>
      <c r="H5" s="120"/>
      <c r="I5" s="120"/>
      <c r="J5" s="120"/>
      <c r="K5" s="120"/>
      <c r="L5" s="120"/>
      <c r="M5" s="120"/>
      <c r="N5" s="120"/>
      <c r="O5" s="120"/>
      <c r="P5" s="120"/>
      <c r="Q5" s="120"/>
      <c r="R5" s="120"/>
      <c r="S5" s="120"/>
      <c r="T5" s="120"/>
      <c r="U5" s="120"/>
      <c r="V5" s="120"/>
      <c r="W5" s="120"/>
      <c r="X5" s="120"/>
      <c r="Y5" s="120"/>
      <c r="Z5" s="120"/>
    </row>
    <row r="6" spans="1:26" ht="27" customHeight="1">
      <c r="A6" s="120"/>
      <c r="B6" s="1505"/>
      <c r="C6" s="1472"/>
      <c r="D6" s="127" t="s">
        <v>133</v>
      </c>
      <c r="E6" s="128" t="s">
        <v>325</v>
      </c>
      <c r="F6" s="129">
        <v>0.1</v>
      </c>
      <c r="G6" s="120"/>
      <c r="H6" s="120"/>
      <c r="I6" s="120"/>
      <c r="J6" s="120"/>
      <c r="K6" s="120"/>
      <c r="L6" s="120"/>
      <c r="M6" s="120"/>
      <c r="N6" s="120"/>
      <c r="O6" s="120"/>
      <c r="P6" s="120"/>
      <c r="Q6" s="120"/>
      <c r="R6" s="120"/>
      <c r="S6" s="120"/>
      <c r="T6" s="120"/>
      <c r="U6" s="120"/>
      <c r="V6" s="120"/>
      <c r="W6" s="120"/>
      <c r="X6" s="120"/>
      <c r="Y6" s="120"/>
      <c r="Z6" s="120"/>
    </row>
    <row r="7" spans="1:26" ht="64.5" customHeight="1">
      <c r="A7" s="120"/>
      <c r="B7" s="1505"/>
      <c r="C7" s="1497" t="s">
        <v>97</v>
      </c>
      <c r="D7" s="127" t="s">
        <v>175</v>
      </c>
      <c r="E7" s="128" t="s">
        <v>326</v>
      </c>
      <c r="F7" s="129">
        <v>0.25</v>
      </c>
      <c r="G7" s="120"/>
      <c r="H7" s="120"/>
      <c r="I7" s="120"/>
      <c r="J7" s="120"/>
      <c r="K7" s="120"/>
      <c r="L7" s="120"/>
      <c r="M7" s="120"/>
      <c r="N7" s="120"/>
      <c r="O7" s="120"/>
      <c r="P7" s="120"/>
      <c r="Q7" s="120"/>
      <c r="R7" s="120"/>
      <c r="S7" s="120"/>
      <c r="T7" s="120"/>
      <c r="U7" s="120"/>
      <c r="V7" s="120"/>
      <c r="W7" s="120"/>
      <c r="X7" s="120"/>
      <c r="Y7" s="120"/>
      <c r="Z7" s="120"/>
    </row>
    <row r="8" spans="1:26" ht="45.75" customHeight="1">
      <c r="A8" s="120"/>
      <c r="B8" s="1506"/>
      <c r="C8" s="1472"/>
      <c r="D8" s="127" t="s">
        <v>112</v>
      </c>
      <c r="E8" s="128" t="s">
        <v>327</v>
      </c>
      <c r="F8" s="129">
        <v>0.15</v>
      </c>
      <c r="G8" s="120"/>
      <c r="H8" s="120"/>
      <c r="I8" s="120"/>
      <c r="J8" s="120"/>
      <c r="K8" s="120"/>
      <c r="L8" s="120"/>
      <c r="M8" s="120"/>
      <c r="N8" s="120"/>
      <c r="O8" s="120"/>
      <c r="P8" s="120"/>
      <c r="Q8" s="120"/>
      <c r="R8" s="120"/>
      <c r="S8" s="120"/>
      <c r="T8" s="120"/>
      <c r="U8" s="120"/>
      <c r="V8" s="120"/>
      <c r="W8" s="120"/>
      <c r="X8" s="120"/>
      <c r="Y8" s="120"/>
      <c r="Z8" s="120"/>
    </row>
    <row r="9" spans="1:26" ht="46.5">
      <c r="A9" s="120"/>
      <c r="B9" s="1508" t="s">
        <v>328</v>
      </c>
      <c r="C9" s="1497" t="s">
        <v>99</v>
      </c>
      <c r="D9" s="127" t="s">
        <v>113</v>
      </c>
      <c r="E9" s="128" t="s">
        <v>329</v>
      </c>
      <c r="F9" s="130" t="s">
        <v>330</v>
      </c>
      <c r="G9" s="120"/>
      <c r="H9" s="120"/>
      <c r="I9" s="120"/>
      <c r="J9" s="120"/>
      <c r="K9" s="120"/>
      <c r="L9" s="120"/>
      <c r="M9" s="120"/>
      <c r="N9" s="120"/>
      <c r="O9" s="120"/>
      <c r="P9" s="120"/>
      <c r="Q9" s="120"/>
      <c r="R9" s="120"/>
      <c r="S9" s="120"/>
      <c r="T9" s="120"/>
      <c r="U9" s="120"/>
      <c r="V9" s="120"/>
      <c r="W9" s="120"/>
      <c r="X9" s="120"/>
      <c r="Y9" s="120"/>
      <c r="Z9" s="120"/>
    </row>
    <row r="10" spans="1:26" ht="48.75" customHeight="1">
      <c r="A10" s="120"/>
      <c r="B10" s="1505"/>
      <c r="C10" s="1472"/>
      <c r="D10" s="127" t="s">
        <v>127</v>
      </c>
      <c r="E10" s="128" t="s">
        <v>331</v>
      </c>
      <c r="F10" s="130" t="s">
        <v>330</v>
      </c>
      <c r="G10" s="120"/>
      <c r="H10" s="120"/>
      <c r="I10" s="120"/>
      <c r="J10" s="120"/>
      <c r="K10" s="120"/>
      <c r="L10" s="120"/>
      <c r="M10" s="120"/>
      <c r="N10" s="120"/>
      <c r="O10" s="120"/>
      <c r="P10" s="120"/>
      <c r="Q10" s="120"/>
      <c r="R10" s="120"/>
      <c r="S10" s="120"/>
      <c r="T10" s="120"/>
      <c r="U10" s="120"/>
      <c r="V10" s="120"/>
      <c r="W10" s="120"/>
      <c r="X10" s="120"/>
      <c r="Y10" s="120"/>
      <c r="Z10" s="120"/>
    </row>
    <row r="11" spans="1:26" ht="46.5">
      <c r="A11" s="120"/>
      <c r="B11" s="1505"/>
      <c r="C11" s="1497" t="s">
        <v>100</v>
      </c>
      <c r="D11" s="127" t="s">
        <v>114</v>
      </c>
      <c r="E11" s="128" t="s">
        <v>332</v>
      </c>
      <c r="F11" s="130" t="s">
        <v>330</v>
      </c>
      <c r="G11" s="120"/>
      <c r="H11" s="120"/>
      <c r="I11" s="120"/>
      <c r="J11" s="120"/>
      <c r="K11" s="120"/>
      <c r="L11" s="120"/>
      <c r="M11" s="120"/>
      <c r="N11" s="120"/>
      <c r="O11" s="120"/>
      <c r="P11" s="120"/>
      <c r="Q11" s="120"/>
      <c r="R11" s="120"/>
      <c r="S11" s="120"/>
      <c r="T11" s="120"/>
      <c r="U11" s="120"/>
      <c r="V11" s="120"/>
      <c r="W11" s="120"/>
      <c r="X11" s="120"/>
      <c r="Y11" s="120"/>
      <c r="Z11" s="120"/>
    </row>
    <row r="12" spans="1:26" ht="46.5">
      <c r="A12" s="120"/>
      <c r="B12" s="1505"/>
      <c r="C12" s="1472"/>
      <c r="D12" s="127" t="s">
        <v>142</v>
      </c>
      <c r="E12" s="128" t="s">
        <v>333</v>
      </c>
      <c r="F12" s="130" t="s">
        <v>330</v>
      </c>
      <c r="G12" s="120"/>
      <c r="H12" s="120"/>
      <c r="I12" s="120"/>
      <c r="J12" s="120"/>
      <c r="K12" s="120"/>
      <c r="L12" s="120"/>
      <c r="M12" s="120"/>
      <c r="N12" s="120"/>
      <c r="O12" s="120"/>
      <c r="P12" s="120"/>
      <c r="Q12" s="120"/>
      <c r="R12" s="120"/>
      <c r="S12" s="120"/>
      <c r="T12" s="120"/>
      <c r="U12" s="120"/>
      <c r="V12" s="120"/>
      <c r="W12" s="120"/>
      <c r="X12" s="120"/>
      <c r="Y12" s="120"/>
      <c r="Z12" s="120"/>
    </row>
    <row r="13" spans="1:26" ht="31">
      <c r="A13" s="120"/>
      <c r="B13" s="1505"/>
      <c r="C13" s="1497" t="s">
        <v>101</v>
      </c>
      <c r="D13" s="127" t="s">
        <v>115</v>
      </c>
      <c r="E13" s="128" t="s">
        <v>334</v>
      </c>
      <c r="F13" s="130" t="s">
        <v>330</v>
      </c>
      <c r="G13" s="120"/>
      <c r="H13" s="120"/>
      <c r="I13" s="120"/>
      <c r="J13" s="120"/>
      <c r="K13" s="120"/>
      <c r="L13" s="120"/>
      <c r="M13" s="120"/>
      <c r="N13" s="120"/>
      <c r="O13" s="120"/>
      <c r="P13" s="120"/>
      <c r="Q13" s="120"/>
      <c r="R13" s="120"/>
      <c r="S13" s="120"/>
      <c r="T13" s="120"/>
      <c r="U13" s="120"/>
      <c r="V13" s="120"/>
      <c r="W13" s="120"/>
      <c r="X13" s="120"/>
      <c r="Y13" s="120"/>
      <c r="Z13" s="120"/>
    </row>
    <row r="14" spans="1:26" ht="29.25" customHeight="1">
      <c r="A14" s="120"/>
      <c r="B14" s="1509"/>
      <c r="C14" s="1498"/>
      <c r="D14" s="131" t="s">
        <v>335</v>
      </c>
      <c r="E14" s="132" t="s">
        <v>336</v>
      </c>
      <c r="F14" s="133" t="s">
        <v>330</v>
      </c>
      <c r="G14" s="120"/>
      <c r="H14" s="120"/>
      <c r="I14" s="120"/>
      <c r="J14" s="120"/>
      <c r="K14" s="120"/>
      <c r="L14" s="120"/>
      <c r="M14" s="120"/>
      <c r="N14" s="120"/>
      <c r="O14" s="120"/>
      <c r="P14" s="120"/>
      <c r="Q14" s="120"/>
      <c r="R14" s="120"/>
      <c r="S14" s="120"/>
      <c r="T14" s="120"/>
      <c r="U14" s="120"/>
      <c r="V14" s="120"/>
      <c r="W14" s="120"/>
      <c r="X14" s="120"/>
      <c r="Y14" s="120"/>
      <c r="Z14" s="120"/>
    </row>
    <row r="15" spans="1:26" ht="49.5" customHeight="1">
      <c r="A15" s="120"/>
      <c r="B15" s="1496" t="s">
        <v>337</v>
      </c>
      <c r="C15" s="895"/>
      <c r="D15" s="895"/>
      <c r="E15" s="895"/>
      <c r="F15" s="895"/>
      <c r="G15" s="120"/>
      <c r="H15" s="120"/>
      <c r="I15" s="120"/>
      <c r="J15" s="120"/>
      <c r="K15" s="120"/>
      <c r="L15" s="120"/>
      <c r="M15" s="120"/>
      <c r="N15" s="120"/>
      <c r="O15" s="120"/>
      <c r="P15" s="120"/>
      <c r="Q15" s="120"/>
      <c r="R15" s="120"/>
      <c r="S15" s="120"/>
      <c r="T15" s="120"/>
      <c r="U15" s="120"/>
      <c r="V15" s="120"/>
      <c r="W15" s="120"/>
      <c r="X15" s="120"/>
      <c r="Y15" s="120"/>
      <c r="Z15" s="120"/>
    </row>
    <row r="16" spans="1:26" ht="27" customHeight="1">
      <c r="A16" s="120"/>
      <c r="B16" s="134"/>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ht="12.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ht="12.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ht="12.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ht="12.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ht="12.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ht="12.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12.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12.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12.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12.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ht="12.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ht="12.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ht="12.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ht="12.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ht="12.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ht="12.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ht="12.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ht="12.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ht="12.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ht="12.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ht="12.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ht="12.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12.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2.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2.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2.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2.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2.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2.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12.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12.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12.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12.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12.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12.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12.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12.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12.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12.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2.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2.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12.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12.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12.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12.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12.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12.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12.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12.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2.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2.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2.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2.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2.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2.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2.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2.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2.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2.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2.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2.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2.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2.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2.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2.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2.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2.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2.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2.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2.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2.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2.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2.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2.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2.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2.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2.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2.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2.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2.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2.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2.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2.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2.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2.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2.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2.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2.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2.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2.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2.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2.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2.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2.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2.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2.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2.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2.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2.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2.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2.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2.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2.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2.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2.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2.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2.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2.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2.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2.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2.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2.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2.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2.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2.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2.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2.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2.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2.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2.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2.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2.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2.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2.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2.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2.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2.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2.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2.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2.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2.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2.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2.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2.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2.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2.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2.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2.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2.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2.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2.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2.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2.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2.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2.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2.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2.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2.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2.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2.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2.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2.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2.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2.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2.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2.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2.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2.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2.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2.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2.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2.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2.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2.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2.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2.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2.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2.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2.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2.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2.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2.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2.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2.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2.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2.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2.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2.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2.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2.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2.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2.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2.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2.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2.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2.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2.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2.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2.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2.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2.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2.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2.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2.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2.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2.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2.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2.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2.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2.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2.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2.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2.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2.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2.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2.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2.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2.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2.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2.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2.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2.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2.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2.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2.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2.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2.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2.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2.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2.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2.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2.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2.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2.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2.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2.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2.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2.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2.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2.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2.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2.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2.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2.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2.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2.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2.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2.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2.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2.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2.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2.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2.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2.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2.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2.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2.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2.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2.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2.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2.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2.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2.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2.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2.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2.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2.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2.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2.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2.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2.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2.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2.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2.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2.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2.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2.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2.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2.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2.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2.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2.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2.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2.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2.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2.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2.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2.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2.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2.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2.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2.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2.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2.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2.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2.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2.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2.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2.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2.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2.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2.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2.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2.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2.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2.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2.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2.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2.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2.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2.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2.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2.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2.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2.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2.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2.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2.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2.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2.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2.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2.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2.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2.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2.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2.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2.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2.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2.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2.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2.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2.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2.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2.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2.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2.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2.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2.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2.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2.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2.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2.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2.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2.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2.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2.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2.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2.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2.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2.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2.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2.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2.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2.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2.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2.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2.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2.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2.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2.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2.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2.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2.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2.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2.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2.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2.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2.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2.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2.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2.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2.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2.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2.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2.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2.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2.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2.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2.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2.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2.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2.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2.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2.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2.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2.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2.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2.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2.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2.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2.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2.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2.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2.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2.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2.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2.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2.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2.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2.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2.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2.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2.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2.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2.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2.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2.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2.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2.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2.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2.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2.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2.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2.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2.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2.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2.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2.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2.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2.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2.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2.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2.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2.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2.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2.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2.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2.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2.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2.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2.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2.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2.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2.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2.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2.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2.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2.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2.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2.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2.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2.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2.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2.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2.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2.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2.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2.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2.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2.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2.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2.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2.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2.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2.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2.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2.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2.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2.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2.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2.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2.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2.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2.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2.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2.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2.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2.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2.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2.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2.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2.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2.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2.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2.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2.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2.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2.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2.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2.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2.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2.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2.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2.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2.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2.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2.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2.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2.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2.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2.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2.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2.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2.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2.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2.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2.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2.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2.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2.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2.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2.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2.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2.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2.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2.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2.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2.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2.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2.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2.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2.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2.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2.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2.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2.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2.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2.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2.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2.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2.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2.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2.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2.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2.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2.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2.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2.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2.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2.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2.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2.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2.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2.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2.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2.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2.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2.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2.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2.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2.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2.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2.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2.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2.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2.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2.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2.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2.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2.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2.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2.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2.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2.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2.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2.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2.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2.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2.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2.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2.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2.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2.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2.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2.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2.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2.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2.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2.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2.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2.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2.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2.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2.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2.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2.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2.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2.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2.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2.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2.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2.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2.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2.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2.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2.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2.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2.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2.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2.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2.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2.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2.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2.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2.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2.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2.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2.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2.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2.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2.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2.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2.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2.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2.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2.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2.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2.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2.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2.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2.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2.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2.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2.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2.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2.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2.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2.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2.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2.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2.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2.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2.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2.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2.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2.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2.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2.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2.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2.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2.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2.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2.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2.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2.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2.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2.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2.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2.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2.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2.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2.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2.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2.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2.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2.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2.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2.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2.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2.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2.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2.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2.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2.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2.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2.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2.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2.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2.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2.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2.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2.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2.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2.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2.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2.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2.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2.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2.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2.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2.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2.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2.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2.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2.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2.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2.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2.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2.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2.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2.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2.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2.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2.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2.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2.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2.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2.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2.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2.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2.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2.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2.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2.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2.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2.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2.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2.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2.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2.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2.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2.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2.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2.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2.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2.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2.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2.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2.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2.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2.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2.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2.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2.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2.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2.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2.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2.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2.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2.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2.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2.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2.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2.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2.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2.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2.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2.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2.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2.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2.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2.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2.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2.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2.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2.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2.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2.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2.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2.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2.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2.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2.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2.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2.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2.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2.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2.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2.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2.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2.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2.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2.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2.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2.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2.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2.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2.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2.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2.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2.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2.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2.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2.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2.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2.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2.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2.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2.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2.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2.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2.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2.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2.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2.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2.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2.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2.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2.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2.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2.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2.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2.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2.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2.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2.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2.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2.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2.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2.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2.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2.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2.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2.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2.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2.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2.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2.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2.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2.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2.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2.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2.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2.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2.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2.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2.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2.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2.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2.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2.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2.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2.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2.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2.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2.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2.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2.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2.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2.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2.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2.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2.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2.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2.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2.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2.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2.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2.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2.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2.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2.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2.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2.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2.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2.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2.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2.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2.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2.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2.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2.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2.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2.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2.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2.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2.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2.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2.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2.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2.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2.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2.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2.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2.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2.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2.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2.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2.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2.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2.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2.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2.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2.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2.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2.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2.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2.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2.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2.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2.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2.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2.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2.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2.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2.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2.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2.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2.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2.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2.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2.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2.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2.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2.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2.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2.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2.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2.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2.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2.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2.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2.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2.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2.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2.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2.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2.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2.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2.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2.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2.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2.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2.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2.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2.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2.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2.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2.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2.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2.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2.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2.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2.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2.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2.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2.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2.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2.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2.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2.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2.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2.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2.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2.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2.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2.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2.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2.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2.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2.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2.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2.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2.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2.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2.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2.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2.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2.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2.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2.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2.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2.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2.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2.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2.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2.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2.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2.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2.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2.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2.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2.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2.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2.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2.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2.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2.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2.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2.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2.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2.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2.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2.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2.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2.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2.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2.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2.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2.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2.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2.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2.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2.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2.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2.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2.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2.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12.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12.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12.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12.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12.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12.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12.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12.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12.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12.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12.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12.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12.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12.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12.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12.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heetViews>
  <sheetFormatPr baseColWidth="10" defaultColWidth="12.58203125" defaultRowHeight="15" customHeight="1"/>
  <sheetData>
    <row r="1" spans="1:10" ht="14.5">
      <c r="A1" s="1511" t="s">
        <v>338</v>
      </c>
      <c r="B1" s="917"/>
    </row>
    <row r="2" spans="1:10" ht="38.25" customHeight="1">
      <c r="G2" s="1512" t="s">
        <v>339</v>
      </c>
      <c r="H2" s="917"/>
      <c r="I2" s="917"/>
      <c r="J2" s="917"/>
    </row>
    <row r="3" spans="1:10" ht="15" customHeight="1">
      <c r="G3" s="917"/>
      <c r="H3" s="917"/>
      <c r="I3" s="917"/>
      <c r="J3" s="917"/>
    </row>
    <row r="5" spans="1:10" ht="14.5">
      <c r="G5" s="1513"/>
      <c r="H5" s="917"/>
      <c r="I5" s="917"/>
      <c r="J5" s="917"/>
    </row>
    <row r="7" spans="1:10" ht="15" customHeight="1">
      <c r="G7" s="1514" t="s">
        <v>340</v>
      </c>
      <c r="H7" s="895"/>
      <c r="I7" s="895"/>
      <c r="J7" s="895"/>
    </row>
    <row r="8" spans="1:10" ht="15" customHeight="1">
      <c r="G8" s="1515"/>
      <c r="H8" s="917"/>
      <c r="I8" s="917"/>
      <c r="J8" s="917"/>
    </row>
    <row r="9" spans="1:10" ht="14.5">
      <c r="G9" s="1510" t="s">
        <v>341</v>
      </c>
      <c r="H9" s="917"/>
      <c r="I9" s="917"/>
      <c r="J9" s="917"/>
    </row>
    <row r="10" spans="1:10" ht="15" customHeight="1">
      <c r="G10" s="1516" t="s">
        <v>342</v>
      </c>
      <c r="H10" s="917"/>
      <c r="I10" s="917"/>
      <c r="J10" s="917"/>
    </row>
    <row r="11" spans="1:10" ht="55.5" customHeight="1">
      <c r="G11" s="917"/>
      <c r="H11" s="917"/>
      <c r="I11" s="917"/>
      <c r="J11" s="917"/>
    </row>
    <row r="12" spans="1:10" ht="14.5">
      <c r="A12" s="135" t="s">
        <v>294</v>
      </c>
      <c r="G12" s="1515"/>
      <c r="H12" s="917"/>
      <c r="I12" s="917"/>
      <c r="J12" s="917"/>
    </row>
    <row r="13" spans="1:10" ht="14.5">
      <c r="G13" s="1510" t="s">
        <v>343</v>
      </c>
      <c r="H13" s="917"/>
      <c r="I13" s="917"/>
      <c r="J13" s="917"/>
    </row>
    <row r="14" spans="1:10" ht="15" customHeight="1">
      <c r="G14" s="1515"/>
      <c r="H14" s="917"/>
      <c r="I14" s="917"/>
      <c r="J14" s="917"/>
    </row>
    <row r="15" spans="1:10" ht="14.5">
      <c r="G15" s="1510"/>
      <c r="H15" s="917"/>
      <c r="I15" s="917"/>
      <c r="J15" s="917"/>
    </row>
    <row r="16" spans="1:10" ht="15" customHeight="1">
      <c r="G16" s="1515"/>
      <c r="H16" s="917"/>
      <c r="I16" s="917"/>
      <c r="J16" s="917"/>
    </row>
    <row r="17" spans="1:10" ht="14.5">
      <c r="G17" s="1510"/>
      <c r="H17" s="917"/>
      <c r="I17" s="917"/>
      <c r="J17" s="917"/>
    </row>
    <row r="23" spans="1:10" ht="14.5">
      <c r="A23" s="135" t="s">
        <v>344</v>
      </c>
      <c r="G23" s="1511" t="s">
        <v>345</v>
      </c>
      <c r="H23" s="917"/>
    </row>
    <row r="64" spans="1:1" ht="14.5">
      <c r="A64" s="135" t="s">
        <v>346</v>
      </c>
    </row>
    <row r="65" spans="15:15" ht="14.5">
      <c r="O65" s="135" t="s">
        <v>347</v>
      </c>
    </row>
  </sheetData>
  <mergeCells count="14">
    <mergeCell ref="G17:J17"/>
    <mergeCell ref="G23:H23"/>
    <mergeCell ref="A1:B1"/>
    <mergeCell ref="G2:J3"/>
    <mergeCell ref="G5:J5"/>
    <mergeCell ref="G7:J7"/>
    <mergeCell ref="G8:J8"/>
    <mergeCell ref="G9:J9"/>
    <mergeCell ref="G10:J11"/>
    <mergeCell ref="G12:J12"/>
    <mergeCell ref="G13:J13"/>
    <mergeCell ref="G14:J14"/>
    <mergeCell ref="G15:J15"/>
    <mergeCell ref="G16:J16"/>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2023-06-16T06:08:50Z</dcterms:modified>
</cp:coreProperties>
</file>